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<sst xmlns="http://schemas.openxmlformats.org/spreadsheetml/2006/main" count="857" uniqueCount="303">
  <si>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Mfolozi(KZN281)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</si>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</sst>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6012494</v>
      </c>
      <c r="C5" s="19">
        <v>0</v>
      </c>
      <c r="D5" s="59">
        <v>5191000</v>
      </c>
      <c r="E5" s="60">
        <v>5190000</v>
      </c>
      <c r="F5" s="60">
        <v>536086</v>
      </c>
      <c r="G5" s="60">
        <v>541533</v>
      </c>
      <c r="H5" s="60">
        <v>542310</v>
      </c>
      <c r="I5" s="60">
        <v>1619929</v>
      </c>
      <c r="J5" s="60">
        <v>542310</v>
      </c>
      <c r="K5" s="60">
        <v>542310</v>
      </c>
      <c r="L5" s="60">
        <v>542310</v>
      </c>
      <c r="M5" s="60">
        <v>1626930</v>
      </c>
      <c r="N5" s="60">
        <v>542348</v>
      </c>
      <c r="O5" s="60">
        <v>542348</v>
      </c>
      <c r="P5" s="60">
        <v>382974</v>
      </c>
      <c r="Q5" s="60">
        <v>1467670</v>
      </c>
      <c r="R5" s="60">
        <v>337757</v>
      </c>
      <c r="S5" s="60">
        <v>277492</v>
      </c>
      <c r="T5" s="60">
        <v>1460744</v>
      </c>
      <c r="U5" s="60">
        <v>2075993</v>
      </c>
      <c r="V5" s="60">
        <v>6790522</v>
      </c>
      <c r="W5" s="60">
        <v>5190600</v>
      </c>
      <c r="X5" s="60">
        <v>1599922</v>
      </c>
      <c r="Y5" s="61">
        <v>30.82</v>
      </c>
      <c r="Z5" s="62">
        <v>5190000</v>
      </c>
    </row>
    <row r="6" spans="1:26" ht="13.5">
      <c r="A6" s="58" t="s">
        <v>32</v>
      </c>
      <c r="B6" s="19">
        <v>264336</v>
      </c>
      <c r="C6" s="19">
        <v>0</v>
      </c>
      <c r="D6" s="59">
        <v>296000</v>
      </c>
      <c r="E6" s="60">
        <v>295638</v>
      </c>
      <c r="F6" s="60">
        <v>90269</v>
      </c>
      <c r="G6" s="60">
        <v>23215</v>
      </c>
      <c r="H6" s="60">
        <v>23215</v>
      </c>
      <c r="I6" s="60">
        <v>136699</v>
      </c>
      <c r="J6" s="60">
        <v>23215</v>
      </c>
      <c r="K6" s="60">
        <v>23215</v>
      </c>
      <c r="L6" s="60">
        <v>23215</v>
      </c>
      <c r="M6" s="60">
        <v>69645</v>
      </c>
      <c r="N6" s="60">
        <v>23215</v>
      </c>
      <c r="O6" s="60">
        <v>46430</v>
      </c>
      <c r="P6" s="60">
        <v>26522</v>
      </c>
      <c r="Q6" s="60">
        <v>96167</v>
      </c>
      <c r="R6" s="60">
        <v>74000</v>
      </c>
      <c r="S6" s="60">
        <v>1375</v>
      </c>
      <c r="T6" s="60">
        <v>2377</v>
      </c>
      <c r="U6" s="60">
        <v>77752</v>
      </c>
      <c r="V6" s="60">
        <v>380263</v>
      </c>
      <c r="W6" s="60">
        <v>295638</v>
      </c>
      <c r="X6" s="60">
        <v>84625</v>
      </c>
      <c r="Y6" s="61">
        <v>28.62</v>
      </c>
      <c r="Z6" s="62">
        <v>295638</v>
      </c>
    </row>
    <row r="7" spans="1:26" ht="13.5">
      <c r="A7" s="58" t="s">
        <v>33</v>
      </c>
      <c r="B7" s="19">
        <v>996165</v>
      </c>
      <c r="C7" s="19">
        <v>0</v>
      </c>
      <c r="D7" s="59">
        <v>250000</v>
      </c>
      <c r="E7" s="60">
        <v>250000</v>
      </c>
      <c r="F7" s="60">
        <v>7399</v>
      </c>
      <c r="G7" s="60">
        <v>27426</v>
      </c>
      <c r="H7" s="60">
        <v>30587</v>
      </c>
      <c r="I7" s="60">
        <v>65412</v>
      </c>
      <c r="J7" s="60">
        <v>153979</v>
      </c>
      <c r="K7" s="60">
        <v>998</v>
      </c>
      <c r="L7" s="60">
        <v>6592</v>
      </c>
      <c r="M7" s="60">
        <v>161569</v>
      </c>
      <c r="N7" s="60">
        <v>11733</v>
      </c>
      <c r="O7" s="60">
        <v>148789</v>
      </c>
      <c r="P7" s="60">
        <v>1035</v>
      </c>
      <c r="Q7" s="60">
        <v>161557</v>
      </c>
      <c r="R7" s="60">
        <v>13965</v>
      </c>
      <c r="S7" s="60">
        <v>90042</v>
      </c>
      <c r="T7" s="60">
        <v>142593</v>
      </c>
      <c r="U7" s="60">
        <v>246600</v>
      </c>
      <c r="V7" s="60">
        <v>635138</v>
      </c>
      <c r="W7" s="60">
        <v>250000</v>
      </c>
      <c r="X7" s="60">
        <v>385138</v>
      </c>
      <c r="Y7" s="61">
        <v>154.06</v>
      </c>
      <c r="Z7" s="62">
        <v>250000</v>
      </c>
    </row>
    <row r="8" spans="1:26" ht="13.5">
      <c r="A8" s="58" t="s">
        <v>34</v>
      </c>
      <c r="B8" s="19">
        <v>63718970</v>
      </c>
      <c r="C8" s="19">
        <v>0</v>
      </c>
      <c r="D8" s="59">
        <v>73150000</v>
      </c>
      <c r="E8" s="60">
        <v>64950600</v>
      </c>
      <c r="F8" s="60">
        <v>23460000</v>
      </c>
      <c r="G8" s="60">
        <v>1516000</v>
      </c>
      <c r="H8" s="60">
        <v>0</v>
      </c>
      <c r="I8" s="60">
        <v>24976000</v>
      </c>
      <c r="J8" s="60">
        <v>0</v>
      </c>
      <c r="K8" s="60">
        <v>23337000</v>
      </c>
      <c r="L8" s="60">
        <v>0</v>
      </c>
      <c r="M8" s="60">
        <v>23337000</v>
      </c>
      <c r="N8" s="60">
        <v>0</v>
      </c>
      <c r="O8" s="60">
        <v>437000</v>
      </c>
      <c r="P8" s="60">
        <v>18081000</v>
      </c>
      <c r="Q8" s="60">
        <v>18518000</v>
      </c>
      <c r="R8" s="60">
        <v>0</v>
      </c>
      <c r="S8" s="60">
        <v>0</v>
      </c>
      <c r="T8" s="60">
        <v>0</v>
      </c>
      <c r="U8" s="60">
        <v>0</v>
      </c>
      <c r="V8" s="60">
        <v>66831000</v>
      </c>
      <c r="W8" s="60">
        <v>73150000</v>
      </c>
      <c r="X8" s="60">
        <v>-6319000</v>
      </c>
      <c r="Y8" s="61">
        <v>-8.64</v>
      </c>
      <c r="Z8" s="62">
        <v>64950600</v>
      </c>
    </row>
    <row r="9" spans="1:26" ht="13.5">
      <c r="A9" s="58" t="s">
        <v>35</v>
      </c>
      <c r="B9" s="19">
        <v>2588365</v>
      </c>
      <c r="C9" s="19">
        <v>0</v>
      </c>
      <c r="D9" s="59">
        <v>25442000</v>
      </c>
      <c r="E9" s="60">
        <v>4661762</v>
      </c>
      <c r="F9" s="60">
        <v>588619</v>
      </c>
      <c r="G9" s="60">
        <v>1000072</v>
      </c>
      <c r="H9" s="60">
        <v>313662</v>
      </c>
      <c r="I9" s="60">
        <v>1902353</v>
      </c>
      <c r="J9" s="60">
        <v>2291778</v>
      </c>
      <c r="K9" s="60">
        <v>244372</v>
      </c>
      <c r="L9" s="60">
        <v>203304</v>
      </c>
      <c r="M9" s="60">
        <v>2739454</v>
      </c>
      <c r="N9" s="60">
        <v>178877</v>
      </c>
      <c r="O9" s="60">
        <v>362783</v>
      </c>
      <c r="P9" s="60">
        <v>512022</v>
      </c>
      <c r="Q9" s="60">
        <v>1053682</v>
      </c>
      <c r="R9" s="60">
        <v>307876</v>
      </c>
      <c r="S9" s="60">
        <v>122354</v>
      </c>
      <c r="T9" s="60">
        <v>3329348</v>
      </c>
      <c r="U9" s="60">
        <v>3759578</v>
      </c>
      <c r="V9" s="60">
        <v>9455067</v>
      </c>
      <c r="W9" s="60">
        <v>25441550</v>
      </c>
      <c r="X9" s="60">
        <v>-15986483</v>
      </c>
      <c r="Y9" s="61">
        <v>-62.84</v>
      </c>
      <c r="Z9" s="62">
        <v>4661762</v>
      </c>
    </row>
    <row r="10" spans="1:26" ht="25.5">
      <c r="A10" s="63" t="s">
        <v>278</v>
      </c>
      <c r="B10" s="64">
        <f>SUM(B5:B9)</f>
        <v>73580330</v>
      </c>
      <c r="C10" s="64">
        <f>SUM(C5:C9)</f>
        <v>0</v>
      </c>
      <c r="D10" s="65">
        <f aca="true" t="shared" si="0" ref="D10:Z10">SUM(D5:D9)</f>
        <v>104329000</v>
      </c>
      <c r="E10" s="66">
        <f t="shared" si="0"/>
        <v>75348000</v>
      </c>
      <c r="F10" s="66">
        <f t="shared" si="0"/>
        <v>24682373</v>
      </c>
      <c r="G10" s="66">
        <f t="shared" si="0"/>
        <v>3108246</v>
      </c>
      <c r="H10" s="66">
        <f t="shared" si="0"/>
        <v>909774</v>
      </c>
      <c r="I10" s="66">
        <f t="shared" si="0"/>
        <v>28700393</v>
      </c>
      <c r="J10" s="66">
        <f t="shared" si="0"/>
        <v>3011282</v>
      </c>
      <c r="K10" s="66">
        <f t="shared" si="0"/>
        <v>24147895</v>
      </c>
      <c r="L10" s="66">
        <f t="shared" si="0"/>
        <v>775421</v>
      </c>
      <c r="M10" s="66">
        <f t="shared" si="0"/>
        <v>27934598</v>
      </c>
      <c r="N10" s="66">
        <f t="shared" si="0"/>
        <v>756173</v>
      </c>
      <c r="O10" s="66">
        <f t="shared" si="0"/>
        <v>1537350</v>
      </c>
      <c r="P10" s="66">
        <f t="shared" si="0"/>
        <v>19003553</v>
      </c>
      <c r="Q10" s="66">
        <f t="shared" si="0"/>
        <v>21297076</v>
      </c>
      <c r="R10" s="66">
        <f t="shared" si="0"/>
        <v>733598</v>
      </c>
      <c r="S10" s="66">
        <f t="shared" si="0"/>
        <v>491263</v>
      </c>
      <c r="T10" s="66">
        <f t="shared" si="0"/>
        <v>4935062</v>
      </c>
      <c r="U10" s="66">
        <f t="shared" si="0"/>
        <v>6159923</v>
      </c>
      <c r="V10" s="66">
        <f t="shared" si="0"/>
        <v>84091990</v>
      </c>
      <c r="W10" s="66">
        <f t="shared" si="0"/>
        <v>104327788</v>
      </c>
      <c r="X10" s="66">
        <f t="shared" si="0"/>
        <v>-20235798</v>
      </c>
      <c r="Y10" s="67">
        <f>+IF(W10&lt;&gt;0,(X10/W10)*100,0)</f>
        <v>-19.396364466195717</v>
      </c>
      <c r="Z10" s="68">
        <f t="shared" si="0"/>
        <v>75348000</v>
      </c>
    </row>
    <row r="11" spans="1:26" ht="13.5">
      <c r="A11" s="58" t="s">
        <v>37</v>
      </c>
      <c r="B11" s="19">
        <v>21864983</v>
      </c>
      <c r="C11" s="19">
        <v>0</v>
      </c>
      <c r="D11" s="59">
        <v>25244000</v>
      </c>
      <c r="E11" s="60">
        <v>24244533</v>
      </c>
      <c r="F11" s="60">
        <v>1939828</v>
      </c>
      <c r="G11" s="60">
        <v>1836509</v>
      </c>
      <c r="H11" s="60">
        <v>1718806</v>
      </c>
      <c r="I11" s="60">
        <v>5495143</v>
      </c>
      <c r="J11" s="60">
        <v>1850879</v>
      </c>
      <c r="K11" s="60">
        <v>2477131</v>
      </c>
      <c r="L11" s="60">
        <v>2015453</v>
      </c>
      <c r="M11" s="60">
        <v>6343463</v>
      </c>
      <c r="N11" s="60">
        <v>2085866</v>
      </c>
      <c r="O11" s="60">
        <v>2014368</v>
      </c>
      <c r="P11" s="60">
        <v>2148219</v>
      </c>
      <c r="Q11" s="60">
        <v>6248453</v>
      </c>
      <c r="R11" s="60">
        <v>2173778</v>
      </c>
      <c r="S11" s="60">
        <v>2867850</v>
      </c>
      <c r="T11" s="60">
        <v>2055077</v>
      </c>
      <c r="U11" s="60">
        <v>7096705</v>
      </c>
      <c r="V11" s="60">
        <v>25183764</v>
      </c>
      <c r="W11" s="60">
        <v>25244475</v>
      </c>
      <c r="X11" s="60">
        <v>-60711</v>
      </c>
      <c r="Y11" s="61">
        <v>-0.24</v>
      </c>
      <c r="Z11" s="62">
        <v>24244533</v>
      </c>
    </row>
    <row r="12" spans="1:26" ht="13.5">
      <c r="A12" s="58" t="s">
        <v>38</v>
      </c>
      <c r="B12" s="19">
        <v>6987844</v>
      </c>
      <c r="C12" s="19">
        <v>0</v>
      </c>
      <c r="D12" s="59">
        <v>7435000</v>
      </c>
      <c r="E12" s="60">
        <v>7434767</v>
      </c>
      <c r="F12" s="60">
        <v>589015</v>
      </c>
      <c r="G12" s="60">
        <v>589015</v>
      </c>
      <c r="H12" s="60">
        <v>589015</v>
      </c>
      <c r="I12" s="60">
        <v>1767045</v>
      </c>
      <c r="J12" s="60">
        <v>589015</v>
      </c>
      <c r="K12" s="60">
        <v>589015</v>
      </c>
      <c r="L12" s="60">
        <v>589014</v>
      </c>
      <c r="M12" s="60">
        <v>1767044</v>
      </c>
      <c r="N12" s="60">
        <v>470805</v>
      </c>
      <c r="O12" s="60">
        <v>470805</v>
      </c>
      <c r="P12" s="60">
        <v>593838</v>
      </c>
      <c r="Q12" s="60">
        <v>1535448</v>
      </c>
      <c r="R12" s="60">
        <v>599956</v>
      </c>
      <c r="S12" s="60">
        <v>267589</v>
      </c>
      <c r="T12" s="60">
        <v>627881</v>
      </c>
      <c r="U12" s="60">
        <v>1495426</v>
      </c>
      <c r="V12" s="60">
        <v>6564963</v>
      </c>
      <c r="W12" s="60">
        <v>7434763</v>
      </c>
      <c r="X12" s="60">
        <v>-869800</v>
      </c>
      <c r="Y12" s="61">
        <v>-11.7</v>
      </c>
      <c r="Z12" s="62">
        <v>7434767</v>
      </c>
    </row>
    <row r="13" spans="1:26" ht="13.5">
      <c r="A13" s="58" t="s">
        <v>279</v>
      </c>
      <c r="B13" s="19">
        <v>5742032</v>
      </c>
      <c r="C13" s="19">
        <v>0</v>
      </c>
      <c r="D13" s="59">
        <v>2000000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2000000</v>
      </c>
      <c r="X13" s="60">
        <v>-2000000</v>
      </c>
      <c r="Y13" s="61">
        <v>-100</v>
      </c>
      <c r="Z13" s="62">
        <v>2000000</v>
      </c>
    </row>
    <row r="14" spans="1:26" ht="13.5">
      <c r="A14" s="58" t="s">
        <v>40</v>
      </c>
      <c r="B14" s="19">
        <v>177178</v>
      </c>
      <c r="C14" s="19">
        <v>0</v>
      </c>
      <c r="D14" s="59">
        <v>168000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168000</v>
      </c>
      <c r="X14" s="60">
        <v>-168000</v>
      </c>
      <c r="Y14" s="61">
        <v>-100</v>
      </c>
      <c r="Z14" s="62">
        <v>0</v>
      </c>
    </row>
    <row r="15" spans="1:26" ht="13.5">
      <c r="A15" s="58" t="s">
        <v>41</v>
      </c>
      <c r="B15" s="19">
        <v>2445773</v>
      </c>
      <c r="C15" s="19">
        <v>0</v>
      </c>
      <c r="D15" s="59">
        <v>0</v>
      </c>
      <c r="E15" s="60">
        <v>0</v>
      </c>
      <c r="F15" s="60">
        <v>0</v>
      </c>
      <c r="G15" s="60">
        <v>51966</v>
      </c>
      <c r="H15" s="60">
        <v>0</v>
      </c>
      <c r="I15" s="60">
        <v>51966</v>
      </c>
      <c r="J15" s="60">
        <v>0</v>
      </c>
      <c r="K15" s="60">
        <v>251717</v>
      </c>
      <c r="L15" s="60">
        <v>379415</v>
      </c>
      <c r="M15" s="60">
        <v>631132</v>
      </c>
      <c r="N15" s="60">
        <v>49861</v>
      </c>
      <c r="O15" s="60">
        <v>49861</v>
      </c>
      <c r="P15" s="60">
        <v>0</v>
      </c>
      <c r="Q15" s="60">
        <v>99722</v>
      </c>
      <c r="R15" s="60">
        <v>0</v>
      </c>
      <c r="S15" s="60">
        <v>0</v>
      </c>
      <c r="T15" s="60">
        <v>0</v>
      </c>
      <c r="U15" s="60">
        <v>0</v>
      </c>
      <c r="V15" s="60">
        <v>782820</v>
      </c>
      <c r="W15" s="60"/>
      <c r="X15" s="60">
        <v>782820</v>
      </c>
      <c r="Y15" s="61">
        <v>0</v>
      </c>
      <c r="Z15" s="62">
        <v>0</v>
      </c>
    </row>
    <row r="16" spans="1:26" ht="13.5">
      <c r="A16" s="69" t="s">
        <v>42</v>
      </c>
      <c r="B16" s="19">
        <v>4311807</v>
      </c>
      <c r="C16" s="19">
        <v>0</v>
      </c>
      <c r="D16" s="59">
        <v>450000</v>
      </c>
      <c r="E16" s="60">
        <v>700000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51300</v>
      </c>
      <c r="L16" s="60">
        <v>39224</v>
      </c>
      <c r="M16" s="60">
        <v>90524</v>
      </c>
      <c r="N16" s="60">
        <v>25500</v>
      </c>
      <c r="O16" s="60">
        <v>25500</v>
      </c>
      <c r="P16" s="60">
        <v>11500</v>
      </c>
      <c r="Q16" s="60">
        <v>62500</v>
      </c>
      <c r="R16" s="60">
        <v>6000</v>
      </c>
      <c r="S16" s="60">
        <v>8500</v>
      </c>
      <c r="T16" s="60">
        <v>6020</v>
      </c>
      <c r="U16" s="60">
        <v>20520</v>
      </c>
      <c r="V16" s="60">
        <v>173544</v>
      </c>
      <c r="W16" s="60">
        <v>449996</v>
      </c>
      <c r="X16" s="60">
        <v>-276452</v>
      </c>
      <c r="Y16" s="61">
        <v>-61.43</v>
      </c>
      <c r="Z16" s="62">
        <v>700000</v>
      </c>
    </row>
    <row r="17" spans="1:26" ht="13.5">
      <c r="A17" s="58" t="s">
        <v>43</v>
      </c>
      <c r="B17" s="19">
        <v>30326270</v>
      </c>
      <c r="C17" s="19">
        <v>0</v>
      </c>
      <c r="D17" s="59">
        <v>39241000</v>
      </c>
      <c r="E17" s="60">
        <v>100620700</v>
      </c>
      <c r="F17" s="60">
        <v>3121153</v>
      </c>
      <c r="G17" s="60">
        <v>2478957</v>
      </c>
      <c r="H17" s="60">
        <v>2718271</v>
      </c>
      <c r="I17" s="60">
        <v>8318381</v>
      </c>
      <c r="J17" s="60">
        <v>5519405</v>
      </c>
      <c r="K17" s="60">
        <v>2566819</v>
      </c>
      <c r="L17" s="60">
        <v>2538254</v>
      </c>
      <c r="M17" s="60">
        <v>10624478</v>
      </c>
      <c r="N17" s="60">
        <v>3235224</v>
      </c>
      <c r="O17" s="60">
        <v>3227973</v>
      </c>
      <c r="P17" s="60">
        <v>10314603</v>
      </c>
      <c r="Q17" s="60">
        <v>16777800</v>
      </c>
      <c r="R17" s="60">
        <v>9042778</v>
      </c>
      <c r="S17" s="60">
        <v>5638496</v>
      </c>
      <c r="T17" s="60">
        <v>127294001</v>
      </c>
      <c r="U17" s="60">
        <v>141975275</v>
      </c>
      <c r="V17" s="60">
        <v>177695934</v>
      </c>
      <c r="W17" s="60">
        <v>39240700</v>
      </c>
      <c r="X17" s="60">
        <v>138455234</v>
      </c>
      <c r="Y17" s="61">
        <v>352.84</v>
      </c>
      <c r="Z17" s="62">
        <v>100620700</v>
      </c>
    </row>
    <row r="18" spans="1:26" ht="13.5">
      <c r="A18" s="70" t="s">
        <v>44</v>
      </c>
      <c r="B18" s="71">
        <f>SUM(B11:B17)</f>
        <v>71855887</v>
      </c>
      <c r="C18" s="71">
        <f>SUM(C11:C17)</f>
        <v>0</v>
      </c>
      <c r="D18" s="72">
        <f aca="true" t="shared" si="1" ref="D18:Z18">SUM(D11:D17)</f>
        <v>74538000</v>
      </c>
      <c r="E18" s="73">
        <f t="shared" si="1"/>
        <v>135000000</v>
      </c>
      <c r="F18" s="73">
        <f t="shared" si="1"/>
        <v>5649996</v>
      </c>
      <c r="G18" s="73">
        <f t="shared" si="1"/>
        <v>4956447</v>
      </c>
      <c r="H18" s="73">
        <f t="shared" si="1"/>
        <v>5026092</v>
      </c>
      <c r="I18" s="73">
        <f t="shared" si="1"/>
        <v>15632535</v>
      </c>
      <c r="J18" s="73">
        <f t="shared" si="1"/>
        <v>7959299</v>
      </c>
      <c r="K18" s="73">
        <f t="shared" si="1"/>
        <v>5935982</v>
      </c>
      <c r="L18" s="73">
        <f t="shared" si="1"/>
        <v>5561360</v>
      </c>
      <c r="M18" s="73">
        <f t="shared" si="1"/>
        <v>19456641</v>
      </c>
      <c r="N18" s="73">
        <f t="shared" si="1"/>
        <v>5867256</v>
      </c>
      <c r="O18" s="73">
        <f t="shared" si="1"/>
        <v>5788507</v>
      </c>
      <c r="P18" s="73">
        <f t="shared" si="1"/>
        <v>13068160</v>
      </c>
      <c r="Q18" s="73">
        <f t="shared" si="1"/>
        <v>24723923</v>
      </c>
      <c r="R18" s="73">
        <f t="shared" si="1"/>
        <v>11822512</v>
      </c>
      <c r="S18" s="73">
        <f t="shared" si="1"/>
        <v>8782435</v>
      </c>
      <c r="T18" s="73">
        <f t="shared" si="1"/>
        <v>129982979</v>
      </c>
      <c r="U18" s="73">
        <f t="shared" si="1"/>
        <v>150587926</v>
      </c>
      <c r="V18" s="73">
        <f t="shared" si="1"/>
        <v>210401025</v>
      </c>
      <c r="W18" s="73">
        <f t="shared" si="1"/>
        <v>74537934</v>
      </c>
      <c r="X18" s="73">
        <f t="shared" si="1"/>
        <v>135863091</v>
      </c>
      <c r="Y18" s="67">
        <f>+IF(W18&lt;&gt;0,(X18/W18)*100,0)</f>
        <v>182.27375473004122</v>
      </c>
      <c r="Z18" s="74">
        <f t="shared" si="1"/>
        <v>135000000</v>
      </c>
    </row>
    <row r="19" spans="1:26" ht="13.5">
      <c r="A19" s="70" t="s">
        <v>45</v>
      </c>
      <c r="B19" s="75">
        <f>+B10-B18</f>
        <v>1724443</v>
      </c>
      <c r="C19" s="75">
        <f>+C10-C18</f>
        <v>0</v>
      </c>
      <c r="D19" s="76">
        <f aca="true" t="shared" si="2" ref="D19:Z19">+D10-D18</f>
        <v>29791000</v>
      </c>
      <c r="E19" s="77">
        <f t="shared" si="2"/>
        <v>-59652000</v>
      </c>
      <c r="F19" s="77">
        <f t="shared" si="2"/>
        <v>19032377</v>
      </c>
      <c r="G19" s="77">
        <f t="shared" si="2"/>
        <v>-1848201</v>
      </c>
      <c r="H19" s="77">
        <f t="shared" si="2"/>
        <v>-4116318</v>
      </c>
      <c r="I19" s="77">
        <f t="shared" si="2"/>
        <v>13067858</v>
      </c>
      <c r="J19" s="77">
        <f t="shared" si="2"/>
        <v>-4948017</v>
      </c>
      <c r="K19" s="77">
        <f t="shared" si="2"/>
        <v>18211913</v>
      </c>
      <c r="L19" s="77">
        <f t="shared" si="2"/>
        <v>-4785939</v>
      </c>
      <c r="M19" s="77">
        <f t="shared" si="2"/>
        <v>8477957</v>
      </c>
      <c r="N19" s="77">
        <f t="shared" si="2"/>
        <v>-5111083</v>
      </c>
      <c r="O19" s="77">
        <f t="shared" si="2"/>
        <v>-4251157</v>
      </c>
      <c r="P19" s="77">
        <f t="shared" si="2"/>
        <v>5935393</v>
      </c>
      <c r="Q19" s="77">
        <f t="shared" si="2"/>
        <v>-3426847</v>
      </c>
      <c r="R19" s="77">
        <f t="shared" si="2"/>
        <v>-11088914</v>
      </c>
      <c r="S19" s="77">
        <f t="shared" si="2"/>
        <v>-8291172</v>
      </c>
      <c r="T19" s="77">
        <f t="shared" si="2"/>
        <v>-125047917</v>
      </c>
      <c r="U19" s="77">
        <f t="shared" si="2"/>
        <v>-144428003</v>
      </c>
      <c r="V19" s="77">
        <f t="shared" si="2"/>
        <v>-126309035</v>
      </c>
      <c r="W19" s="77">
        <f>IF(E10=E18,0,W10-W18)</f>
        <v>29789854</v>
      </c>
      <c r="X19" s="77">
        <f t="shared" si="2"/>
        <v>-156098889</v>
      </c>
      <c r="Y19" s="78">
        <f>+IF(W19&lt;&gt;0,(X19/W19)*100,0)</f>
        <v>-524.0001814040445</v>
      </c>
      <c r="Z19" s="79">
        <f t="shared" si="2"/>
        <v>-59652000</v>
      </c>
    </row>
    <row r="20" spans="1:26" ht="13.5">
      <c r="A20" s="58" t="s">
        <v>46</v>
      </c>
      <c r="B20" s="19">
        <v>25140000</v>
      </c>
      <c r="C20" s="19">
        <v>0</v>
      </c>
      <c r="D20" s="59">
        <v>32452000</v>
      </c>
      <c r="E20" s="60">
        <v>59652000</v>
      </c>
      <c r="F20" s="60">
        <v>16896000</v>
      </c>
      <c r="G20" s="60">
        <v>4000000</v>
      </c>
      <c r="H20" s="60">
        <v>0</v>
      </c>
      <c r="I20" s="60">
        <v>20896000</v>
      </c>
      <c r="J20" s="60">
        <v>0</v>
      </c>
      <c r="K20" s="60">
        <v>1500000</v>
      </c>
      <c r="L20" s="60">
        <v>8056000</v>
      </c>
      <c r="M20" s="60">
        <v>9556000</v>
      </c>
      <c r="N20" s="60">
        <v>0</v>
      </c>
      <c r="O20" s="60">
        <v>0</v>
      </c>
      <c r="P20" s="60">
        <v>15000000</v>
      </c>
      <c r="Q20" s="60">
        <v>15000000</v>
      </c>
      <c r="R20" s="60">
        <v>0</v>
      </c>
      <c r="S20" s="60">
        <v>0</v>
      </c>
      <c r="T20" s="60">
        <v>0</v>
      </c>
      <c r="U20" s="60">
        <v>0</v>
      </c>
      <c r="V20" s="60">
        <v>45452000</v>
      </c>
      <c r="W20" s="60">
        <v>32451999</v>
      </c>
      <c r="X20" s="60">
        <v>13000001</v>
      </c>
      <c r="Y20" s="61">
        <v>40.06</v>
      </c>
      <c r="Z20" s="62">
        <v>59652000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26864443</v>
      </c>
      <c r="C22" s="86">
        <f>SUM(C19:C21)</f>
        <v>0</v>
      </c>
      <c r="D22" s="87">
        <f aca="true" t="shared" si="3" ref="D22:Z22">SUM(D19:D21)</f>
        <v>62243000</v>
      </c>
      <c r="E22" s="88">
        <f t="shared" si="3"/>
        <v>0</v>
      </c>
      <c r="F22" s="88">
        <f t="shared" si="3"/>
        <v>35928377</v>
      </c>
      <c r="G22" s="88">
        <f t="shared" si="3"/>
        <v>2151799</v>
      </c>
      <c r="H22" s="88">
        <f t="shared" si="3"/>
        <v>-4116318</v>
      </c>
      <c r="I22" s="88">
        <f t="shared" si="3"/>
        <v>33963858</v>
      </c>
      <c r="J22" s="88">
        <f t="shared" si="3"/>
        <v>-4948017</v>
      </c>
      <c r="K22" s="88">
        <f t="shared" si="3"/>
        <v>19711913</v>
      </c>
      <c r="L22" s="88">
        <f t="shared" si="3"/>
        <v>3270061</v>
      </c>
      <c r="M22" s="88">
        <f t="shared" si="3"/>
        <v>18033957</v>
      </c>
      <c r="N22" s="88">
        <f t="shared" si="3"/>
        <v>-5111083</v>
      </c>
      <c r="O22" s="88">
        <f t="shared" si="3"/>
        <v>-4251157</v>
      </c>
      <c r="P22" s="88">
        <f t="shared" si="3"/>
        <v>20935393</v>
      </c>
      <c r="Q22" s="88">
        <f t="shared" si="3"/>
        <v>11573153</v>
      </c>
      <c r="R22" s="88">
        <f t="shared" si="3"/>
        <v>-11088914</v>
      </c>
      <c r="S22" s="88">
        <f t="shared" si="3"/>
        <v>-8291172</v>
      </c>
      <c r="T22" s="88">
        <f t="shared" si="3"/>
        <v>-125047917</v>
      </c>
      <c r="U22" s="88">
        <f t="shared" si="3"/>
        <v>-144428003</v>
      </c>
      <c r="V22" s="88">
        <f t="shared" si="3"/>
        <v>-80857035</v>
      </c>
      <c r="W22" s="88">
        <f t="shared" si="3"/>
        <v>62241853</v>
      </c>
      <c r="X22" s="88">
        <f t="shared" si="3"/>
        <v>-143098888</v>
      </c>
      <c r="Y22" s="89">
        <f>+IF(W22&lt;&gt;0,(X22/W22)*100,0)</f>
        <v>-229.9078210284003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26864443</v>
      </c>
      <c r="C24" s="75">
        <f>SUM(C22:C23)</f>
        <v>0</v>
      </c>
      <c r="D24" s="76">
        <f aca="true" t="shared" si="4" ref="D24:Z24">SUM(D22:D23)</f>
        <v>62243000</v>
      </c>
      <c r="E24" s="77">
        <f t="shared" si="4"/>
        <v>0</v>
      </c>
      <c r="F24" s="77">
        <f t="shared" si="4"/>
        <v>35928377</v>
      </c>
      <c r="G24" s="77">
        <f t="shared" si="4"/>
        <v>2151799</v>
      </c>
      <c r="H24" s="77">
        <f t="shared" si="4"/>
        <v>-4116318</v>
      </c>
      <c r="I24" s="77">
        <f t="shared" si="4"/>
        <v>33963858</v>
      </c>
      <c r="J24" s="77">
        <f t="shared" si="4"/>
        <v>-4948017</v>
      </c>
      <c r="K24" s="77">
        <f t="shared" si="4"/>
        <v>19711913</v>
      </c>
      <c r="L24" s="77">
        <f t="shared" si="4"/>
        <v>3270061</v>
      </c>
      <c r="M24" s="77">
        <f t="shared" si="4"/>
        <v>18033957</v>
      </c>
      <c r="N24" s="77">
        <f t="shared" si="4"/>
        <v>-5111083</v>
      </c>
      <c r="O24" s="77">
        <f t="shared" si="4"/>
        <v>-4251157</v>
      </c>
      <c r="P24" s="77">
        <f t="shared" si="4"/>
        <v>20935393</v>
      </c>
      <c r="Q24" s="77">
        <f t="shared" si="4"/>
        <v>11573153</v>
      </c>
      <c r="R24" s="77">
        <f t="shared" si="4"/>
        <v>-11088914</v>
      </c>
      <c r="S24" s="77">
        <f t="shared" si="4"/>
        <v>-8291172</v>
      </c>
      <c r="T24" s="77">
        <f t="shared" si="4"/>
        <v>-125047917</v>
      </c>
      <c r="U24" s="77">
        <f t="shared" si="4"/>
        <v>-144428003</v>
      </c>
      <c r="V24" s="77">
        <f t="shared" si="4"/>
        <v>-80857035</v>
      </c>
      <c r="W24" s="77">
        <f t="shared" si="4"/>
        <v>62241853</v>
      </c>
      <c r="X24" s="77">
        <f t="shared" si="4"/>
        <v>-143098888</v>
      </c>
      <c r="Y24" s="78">
        <f>+IF(W24&lt;&gt;0,(X24/W24)*100,0)</f>
        <v>-229.9078210284003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29088851</v>
      </c>
      <c r="C27" s="22">
        <v>0</v>
      </c>
      <c r="D27" s="99">
        <v>60652000</v>
      </c>
      <c r="E27" s="100">
        <v>59652000</v>
      </c>
      <c r="F27" s="100">
        <v>3575937</v>
      </c>
      <c r="G27" s="100">
        <v>4737587</v>
      </c>
      <c r="H27" s="100">
        <v>2074017</v>
      </c>
      <c r="I27" s="100">
        <v>10387541</v>
      </c>
      <c r="J27" s="100">
        <v>4054014</v>
      </c>
      <c r="K27" s="100">
        <v>3125459</v>
      </c>
      <c r="L27" s="100">
        <v>3125458</v>
      </c>
      <c r="M27" s="100">
        <v>10304931</v>
      </c>
      <c r="N27" s="100">
        <v>3455013</v>
      </c>
      <c r="O27" s="100">
        <v>3455013</v>
      </c>
      <c r="P27" s="100">
        <v>33081000</v>
      </c>
      <c r="Q27" s="100">
        <v>39991026</v>
      </c>
      <c r="R27" s="100">
        <v>0</v>
      </c>
      <c r="S27" s="100">
        <v>0</v>
      </c>
      <c r="T27" s="100">
        <v>2539003</v>
      </c>
      <c r="U27" s="100">
        <v>2539003</v>
      </c>
      <c r="V27" s="100">
        <v>63222501</v>
      </c>
      <c r="W27" s="100">
        <v>59652000</v>
      </c>
      <c r="X27" s="100">
        <v>3570501</v>
      </c>
      <c r="Y27" s="101">
        <v>5.99</v>
      </c>
      <c r="Z27" s="102">
        <v>59652000</v>
      </c>
    </row>
    <row r="28" spans="1:26" ht="13.5">
      <c r="A28" s="103" t="s">
        <v>46</v>
      </c>
      <c r="B28" s="19">
        <v>26571435</v>
      </c>
      <c r="C28" s="19">
        <v>0</v>
      </c>
      <c r="D28" s="59">
        <v>36452000</v>
      </c>
      <c r="E28" s="60">
        <v>51452000</v>
      </c>
      <c r="F28" s="60">
        <v>3432425</v>
      </c>
      <c r="G28" s="60">
        <v>4737587</v>
      </c>
      <c r="H28" s="60">
        <v>2071917</v>
      </c>
      <c r="I28" s="60">
        <v>10241929</v>
      </c>
      <c r="J28" s="60">
        <v>3987054</v>
      </c>
      <c r="K28" s="60">
        <v>3105254</v>
      </c>
      <c r="L28" s="60">
        <v>3105254</v>
      </c>
      <c r="M28" s="60">
        <v>10197562</v>
      </c>
      <c r="N28" s="60">
        <v>3105254</v>
      </c>
      <c r="O28" s="60">
        <v>3105254</v>
      </c>
      <c r="P28" s="60">
        <v>33081000</v>
      </c>
      <c r="Q28" s="60">
        <v>39291508</v>
      </c>
      <c r="R28" s="60">
        <v>0</v>
      </c>
      <c r="S28" s="60">
        <v>0</v>
      </c>
      <c r="T28" s="60">
        <v>0</v>
      </c>
      <c r="U28" s="60">
        <v>0</v>
      </c>
      <c r="V28" s="60">
        <v>59730999</v>
      </c>
      <c r="W28" s="60">
        <v>51452000</v>
      </c>
      <c r="X28" s="60">
        <v>8278999</v>
      </c>
      <c r="Y28" s="61">
        <v>16.09</v>
      </c>
      <c r="Z28" s="62">
        <v>51452000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36653</v>
      </c>
      <c r="G29" s="60">
        <v>0</v>
      </c>
      <c r="H29" s="60">
        <v>2100</v>
      </c>
      <c r="I29" s="60">
        <v>38753</v>
      </c>
      <c r="J29" s="60">
        <v>66960</v>
      </c>
      <c r="K29" s="60">
        <v>20205</v>
      </c>
      <c r="L29" s="60">
        <v>20205</v>
      </c>
      <c r="M29" s="60">
        <v>107370</v>
      </c>
      <c r="N29" s="60">
        <v>20205</v>
      </c>
      <c r="O29" s="60">
        <v>20205</v>
      </c>
      <c r="P29" s="60">
        <v>0</v>
      </c>
      <c r="Q29" s="60">
        <v>40410</v>
      </c>
      <c r="R29" s="60">
        <v>0</v>
      </c>
      <c r="S29" s="60">
        <v>0</v>
      </c>
      <c r="T29" s="60">
        <v>2539003</v>
      </c>
      <c r="U29" s="60">
        <v>2539003</v>
      </c>
      <c r="V29" s="60">
        <v>2725536</v>
      </c>
      <c r="W29" s="60"/>
      <c r="X29" s="60">
        <v>2725536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17000000</v>
      </c>
      <c r="E30" s="60">
        <v>8200000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8200000</v>
      </c>
      <c r="X30" s="60">
        <v>-8200000</v>
      </c>
      <c r="Y30" s="61">
        <v>-100</v>
      </c>
      <c r="Z30" s="62">
        <v>8200000</v>
      </c>
    </row>
    <row r="31" spans="1:26" ht="13.5">
      <c r="A31" s="58" t="s">
        <v>53</v>
      </c>
      <c r="B31" s="19">
        <v>2517416</v>
      </c>
      <c r="C31" s="19">
        <v>0</v>
      </c>
      <c r="D31" s="59">
        <v>7200000</v>
      </c>
      <c r="E31" s="60">
        <v>0</v>
      </c>
      <c r="F31" s="60">
        <v>106859</v>
      </c>
      <c r="G31" s="60">
        <v>0</v>
      </c>
      <c r="H31" s="60">
        <v>0</v>
      </c>
      <c r="I31" s="60">
        <v>106859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106859</v>
      </c>
      <c r="W31" s="60"/>
      <c r="X31" s="60">
        <v>106859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29088851</v>
      </c>
      <c r="C32" s="22">
        <f>SUM(C28:C31)</f>
        <v>0</v>
      </c>
      <c r="D32" s="99">
        <f aca="true" t="shared" si="5" ref="D32:Z32">SUM(D28:D31)</f>
        <v>60652000</v>
      </c>
      <c r="E32" s="100">
        <f t="shared" si="5"/>
        <v>59652000</v>
      </c>
      <c r="F32" s="100">
        <f t="shared" si="5"/>
        <v>3575937</v>
      </c>
      <c r="G32" s="100">
        <f t="shared" si="5"/>
        <v>4737587</v>
      </c>
      <c r="H32" s="100">
        <f t="shared" si="5"/>
        <v>2074017</v>
      </c>
      <c r="I32" s="100">
        <f t="shared" si="5"/>
        <v>10387541</v>
      </c>
      <c r="J32" s="100">
        <f t="shared" si="5"/>
        <v>4054014</v>
      </c>
      <c r="K32" s="100">
        <f t="shared" si="5"/>
        <v>3125459</v>
      </c>
      <c r="L32" s="100">
        <f t="shared" si="5"/>
        <v>3125459</v>
      </c>
      <c r="M32" s="100">
        <f t="shared" si="5"/>
        <v>10304932</v>
      </c>
      <c r="N32" s="100">
        <f t="shared" si="5"/>
        <v>3125459</v>
      </c>
      <c r="O32" s="100">
        <f t="shared" si="5"/>
        <v>3125459</v>
      </c>
      <c r="P32" s="100">
        <f t="shared" si="5"/>
        <v>33081000</v>
      </c>
      <c r="Q32" s="100">
        <f t="shared" si="5"/>
        <v>39331918</v>
      </c>
      <c r="R32" s="100">
        <f t="shared" si="5"/>
        <v>0</v>
      </c>
      <c r="S32" s="100">
        <f t="shared" si="5"/>
        <v>0</v>
      </c>
      <c r="T32" s="100">
        <f t="shared" si="5"/>
        <v>2539003</v>
      </c>
      <c r="U32" s="100">
        <f t="shared" si="5"/>
        <v>2539003</v>
      </c>
      <c r="V32" s="100">
        <f t="shared" si="5"/>
        <v>62563394</v>
      </c>
      <c r="W32" s="100">
        <f t="shared" si="5"/>
        <v>59652000</v>
      </c>
      <c r="X32" s="100">
        <f t="shared" si="5"/>
        <v>2911394</v>
      </c>
      <c r="Y32" s="101">
        <f>+IF(W32&lt;&gt;0,(X32/W32)*100,0)</f>
        <v>4.880630993093274</v>
      </c>
      <c r="Z32" s="102">
        <f t="shared" si="5"/>
        <v>59652000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8643075</v>
      </c>
      <c r="C35" s="19">
        <v>0</v>
      </c>
      <c r="D35" s="59">
        <v>11128000</v>
      </c>
      <c r="E35" s="60">
        <v>23534315</v>
      </c>
      <c r="F35" s="60">
        <v>32852324</v>
      </c>
      <c r="G35" s="60">
        <v>27945913</v>
      </c>
      <c r="H35" s="60">
        <v>18563704</v>
      </c>
      <c r="I35" s="60">
        <v>18563704</v>
      </c>
      <c r="J35" s="60">
        <v>16507985</v>
      </c>
      <c r="K35" s="60">
        <v>30967242</v>
      </c>
      <c r="L35" s="60">
        <v>35429232</v>
      </c>
      <c r="M35" s="60">
        <v>35429232</v>
      </c>
      <c r="N35" s="60">
        <v>21237782</v>
      </c>
      <c r="O35" s="60">
        <v>18571551</v>
      </c>
      <c r="P35" s="60">
        <v>29944658</v>
      </c>
      <c r="Q35" s="60">
        <v>29944658</v>
      </c>
      <c r="R35" s="60">
        <v>30183554</v>
      </c>
      <c r="S35" s="60">
        <v>30529545</v>
      </c>
      <c r="T35" s="60">
        <v>12725760</v>
      </c>
      <c r="U35" s="60">
        <v>12725760</v>
      </c>
      <c r="V35" s="60">
        <v>12725760</v>
      </c>
      <c r="W35" s="60">
        <v>23534315</v>
      </c>
      <c r="X35" s="60">
        <v>-10808555</v>
      </c>
      <c r="Y35" s="61">
        <v>-45.93</v>
      </c>
      <c r="Z35" s="62">
        <v>23534315</v>
      </c>
    </row>
    <row r="36" spans="1:26" ht="13.5">
      <c r="A36" s="58" t="s">
        <v>57</v>
      </c>
      <c r="B36" s="19">
        <v>95800458</v>
      </c>
      <c r="C36" s="19">
        <v>0</v>
      </c>
      <c r="D36" s="59">
        <v>81031000</v>
      </c>
      <c r="E36" s="60">
        <v>67152000</v>
      </c>
      <c r="F36" s="60">
        <v>93801036</v>
      </c>
      <c r="G36" s="60">
        <v>95907317</v>
      </c>
      <c r="H36" s="60">
        <v>95907317</v>
      </c>
      <c r="I36" s="60">
        <v>95907317</v>
      </c>
      <c r="J36" s="60">
        <v>95907317</v>
      </c>
      <c r="K36" s="60">
        <v>95907317</v>
      </c>
      <c r="L36" s="60">
        <v>95907317</v>
      </c>
      <c r="M36" s="60">
        <v>95907317</v>
      </c>
      <c r="N36" s="60">
        <v>95800458</v>
      </c>
      <c r="O36" s="60">
        <v>95800458</v>
      </c>
      <c r="P36" s="60">
        <v>95800458</v>
      </c>
      <c r="Q36" s="60">
        <v>95800458</v>
      </c>
      <c r="R36" s="60">
        <v>95800459</v>
      </c>
      <c r="S36" s="60">
        <v>95800459</v>
      </c>
      <c r="T36" s="60">
        <v>95800459</v>
      </c>
      <c r="U36" s="60">
        <v>95800459</v>
      </c>
      <c r="V36" s="60">
        <v>95800459</v>
      </c>
      <c r="W36" s="60">
        <v>67152000</v>
      </c>
      <c r="X36" s="60">
        <v>28648459</v>
      </c>
      <c r="Y36" s="61">
        <v>42.66</v>
      </c>
      <c r="Z36" s="62">
        <v>67152000</v>
      </c>
    </row>
    <row r="37" spans="1:26" ht="13.5">
      <c r="A37" s="58" t="s">
        <v>58</v>
      </c>
      <c r="B37" s="19">
        <v>21457373</v>
      </c>
      <c r="C37" s="19">
        <v>0</v>
      </c>
      <c r="D37" s="59">
        <v>9000000</v>
      </c>
      <c r="E37" s="60">
        <v>710469</v>
      </c>
      <c r="F37" s="60">
        <v>4202183</v>
      </c>
      <c r="G37" s="60">
        <v>12446709</v>
      </c>
      <c r="H37" s="60">
        <v>10354151</v>
      </c>
      <c r="I37" s="60">
        <v>10354151</v>
      </c>
      <c r="J37" s="60">
        <v>5437240</v>
      </c>
      <c r="K37" s="60">
        <v>4551950</v>
      </c>
      <c r="L37" s="60">
        <v>9013940</v>
      </c>
      <c r="M37" s="60">
        <v>9013940</v>
      </c>
      <c r="N37" s="60">
        <v>901599</v>
      </c>
      <c r="O37" s="60">
        <v>787992</v>
      </c>
      <c r="P37" s="60">
        <v>15423149</v>
      </c>
      <c r="Q37" s="60">
        <v>15423149</v>
      </c>
      <c r="R37" s="60">
        <v>1254942</v>
      </c>
      <c r="S37" s="60">
        <v>1317406</v>
      </c>
      <c r="T37" s="60">
        <v>2120005</v>
      </c>
      <c r="U37" s="60">
        <v>2120005</v>
      </c>
      <c r="V37" s="60">
        <v>2120005</v>
      </c>
      <c r="W37" s="60">
        <v>710469</v>
      </c>
      <c r="X37" s="60">
        <v>1409536</v>
      </c>
      <c r="Y37" s="61">
        <v>198.4</v>
      </c>
      <c r="Z37" s="62">
        <v>710469</v>
      </c>
    </row>
    <row r="38" spans="1:26" ht="13.5">
      <c r="A38" s="58" t="s">
        <v>59</v>
      </c>
      <c r="B38" s="19">
        <v>1549540</v>
      </c>
      <c r="C38" s="19">
        <v>0</v>
      </c>
      <c r="D38" s="59">
        <v>17650000</v>
      </c>
      <c r="E38" s="60">
        <v>0</v>
      </c>
      <c r="F38" s="60">
        <v>1549540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3900000</v>
      </c>
      <c r="P38" s="60">
        <v>3900000</v>
      </c>
      <c r="Q38" s="60">
        <v>3900000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81436620</v>
      </c>
      <c r="C39" s="19">
        <v>0</v>
      </c>
      <c r="D39" s="59">
        <v>65509000</v>
      </c>
      <c r="E39" s="60">
        <v>89975846</v>
      </c>
      <c r="F39" s="60">
        <v>120901637</v>
      </c>
      <c r="G39" s="60">
        <v>111406521</v>
      </c>
      <c r="H39" s="60">
        <v>104116870</v>
      </c>
      <c r="I39" s="60">
        <v>104116870</v>
      </c>
      <c r="J39" s="60">
        <v>106978062</v>
      </c>
      <c r="K39" s="60">
        <v>122322609</v>
      </c>
      <c r="L39" s="60">
        <v>122322609</v>
      </c>
      <c r="M39" s="60">
        <v>122322609</v>
      </c>
      <c r="N39" s="60">
        <v>116136641</v>
      </c>
      <c r="O39" s="60">
        <v>109684017</v>
      </c>
      <c r="P39" s="60">
        <v>106421967</v>
      </c>
      <c r="Q39" s="60">
        <v>106421967</v>
      </c>
      <c r="R39" s="60">
        <v>124729071</v>
      </c>
      <c r="S39" s="60">
        <v>125012598</v>
      </c>
      <c r="T39" s="60">
        <v>106406214</v>
      </c>
      <c r="U39" s="60">
        <v>106406214</v>
      </c>
      <c r="V39" s="60">
        <v>106406214</v>
      </c>
      <c r="W39" s="60">
        <v>89975846</v>
      </c>
      <c r="X39" s="60">
        <v>16430368</v>
      </c>
      <c r="Y39" s="61">
        <v>18.26</v>
      </c>
      <c r="Z39" s="62">
        <v>89975846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24512660</v>
      </c>
      <c r="C42" s="19">
        <v>0</v>
      </c>
      <c r="D42" s="59">
        <v>45241094</v>
      </c>
      <c r="E42" s="60">
        <v>-20066068</v>
      </c>
      <c r="F42" s="60">
        <v>28616083</v>
      </c>
      <c r="G42" s="60">
        <v>-10379254</v>
      </c>
      <c r="H42" s="60">
        <v>-7459795</v>
      </c>
      <c r="I42" s="60">
        <v>10777034</v>
      </c>
      <c r="J42" s="60">
        <v>-2611805</v>
      </c>
      <c r="K42" s="60">
        <v>18086328</v>
      </c>
      <c r="L42" s="60">
        <v>-9954135</v>
      </c>
      <c r="M42" s="60">
        <v>5520388</v>
      </c>
      <c r="N42" s="60">
        <v>-4576738</v>
      </c>
      <c r="O42" s="60">
        <v>-2715504</v>
      </c>
      <c r="P42" s="60">
        <v>13766708</v>
      </c>
      <c r="Q42" s="60">
        <v>6474466</v>
      </c>
      <c r="R42" s="60">
        <v>-17650134</v>
      </c>
      <c r="S42" s="60">
        <v>-4498175</v>
      </c>
      <c r="T42" s="60">
        <v>-1243677</v>
      </c>
      <c r="U42" s="60">
        <v>-23391986</v>
      </c>
      <c r="V42" s="60">
        <v>-620098</v>
      </c>
      <c r="W42" s="60">
        <v>-20066068</v>
      </c>
      <c r="X42" s="60">
        <v>19445970</v>
      </c>
      <c r="Y42" s="61">
        <v>-96.91</v>
      </c>
      <c r="Z42" s="62">
        <v>-20066068</v>
      </c>
    </row>
    <row r="43" spans="1:26" ht="13.5">
      <c r="A43" s="58" t="s">
        <v>63</v>
      </c>
      <c r="B43" s="19">
        <v>-25202475</v>
      </c>
      <c r="C43" s="19">
        <v>0</v>
      </c>
      <c r="D43" s="59">
        <v>-60652413</v>
      </c>
      <c r="E43" s="60">
        <v>0</v>
      </c>
      <c r="F43" s="60">
        <v>-3729852</v>
      </c>
      <c r="G43" s="60">
        <v>-4737587</v>
      </c>
      <c r="H43" s="60">
        <v>-2115661</v>
      </c>
      <c r="I43" s="60">
        <v>-10583100</v>
      </c>
      <c r="J43" s="60">
        <v>10203371</v>
      </c>
      <c r="K43" s="60">
        <v>-3728035</v>
      </c>
      <c r="L43" s="60">
        <v>-5690726</v>
      </c>
      <c r="M43" s="60">
        <v>784610</v>
      </c>
      <c r="N43" s="60">
        <v>-130946</v>
      </c>
      <c r="O43" s="60">
        <v>9872352</v>
      </c>
      <c r="P43" s="60">
        <v>-2613655</v>
      </c>
      <c r="Q43" s="60">
        <v>7127751</v>
      </c>
      <c r="R43" s="60">
        <v>-3192079</v>
      </c>
      <c r="S43" s="60">
        <v>8178896</v>
      </c>
      <c r="T43" s="60">
        <v>1330112</v>
      </c>
      <c r="U43" s="60">
        <v>6316929</v>
      </c>
      <c r="V43" s="60">
        <v>3646190</v>
      </c>
      <c r="W43" s="60"/>
      <c r="X43" s="60">
        <v>3646190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17000000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155904</v>
      </c>
      <c r="C45" s="22">
        <v>0</v>
      </c>
      <c r="D45" s="99">
        <v>2126681</v>
      </c>
      <c r="E45" s="100">
        <v>-20066068</v>
      </c>
      <c r="F45" s="100">
        <v>25020358</v>
      </c>
      <c r="G45" s="100">
        <v>9903517</v>
      </c>
      <c r="H45" s="100">
        <v>328061</v>
      </c>
      <c r="I45" s="100">
        <v>328061</v>
      </c>
      <c r="J45" s="100">
        <v>7919627</v>
      </c>
      <c r="K45" s="100">
        <v>22277920</v>
      </c>
      <c r="L45" s="100">
        <v>6633059</v>
      </c>
      <c r="M45" s="100">
        <v>6633059</v>
      </c>
      <c r="N45" s="100">
        <v>1925375</v>
      </c>
      <c r="O45" s="100">
        <v>9082223</v>
      </c>
      <c r="P45" s="100">
        <v>20235276</v>
      </c>
      <c r="Q45" s="100">
        <v>1925375</v>
      </c>
      <c r="R45" s="100">
        <v>-606937</v>
      </c>
      <c r="S45" s="100">
        <v>3073784</v>
      </c>
      <c r="T45" s="100">
        <v>3160219</v>
      </c>
      <c r="U45" s="100">
        <v>3160219</v>
      </c>
      <c r="V45" s="100">
        <v>3160219</v>
      </c>
      <c r="W45" s="100">
        <v>-20066068</v>
      </c>
      <c r="X45" s="100">
        <v>23226287</v>
      </c>
      <c r="Y45" s="101">
        <v>-115.75</v>
      </c>
      <c r="Z45" s="102">
        <v>-20066068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607111</v>
      </c>
      <c r="C49" s="52">
        <v>0</v>
      </c>
      <c r="D49" s="129">
        <v>484564</v>
      </c>
      <c r="E49" s="54">
        <v>431872</v>
      </c>
      <c r="F49" s="54">
        <v>0</v>
      </c>
      <c r="G49" s="54">
        <v>0</v>
      </c>
      <c r="H49" s="54">
        <v>0</v>
      </c>
      <c r="I49" s="54">
        <v>297890</v>
      </c>
      <c r="J49" s="54">
        <v>0</v>
      </c>
      <c r="K49" s="54">
        <v>0</v>
      </c>
      <c r="L49" s="54">
        <v>0</v>
      </c>
      <c r="M49" s="54">
        <v>7714679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9536116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2120005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2120005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94.6157694250123</v>
      </c>
      <c r="C58" s="5">
        <f>IF(C67=0,0,+(C76/C67)*100)</f>
        <v>0</v>
      </c>
      <c r="D58" s="6">
        <f aca="true" t="shared" si="6" ref="D58:Z58">IF(D67=0,0,+(D76/D67)*100)</f>
        <v>99.99223880597015</v>
      </c>
      <c r="E58" s="7">
        <f t="shared" si="6"/>
        <v>93.86063013957285</v>
      </c>
      <c r="F58" s="7">
        <f t="shared" si="6"/>
        <v>84.93346424950707</v>
      </c>
      <c r="G58" s="7">
        <f t="shared" si="6"/>
        <v>65.07333511077175</v>
      </c>
      <c r="H58" s="7">
        <f t="shared" si="6"/>
        <v>96.81995286724273</v>
      </c>
      <c r="I58" s="7">
        <f t="shared" si="6"/>
        <v>82.28521146438653</v>
      </c>
      <c r="J58" s="7">
        <f t="shared" si="6"/>
        <v>37.82034521899096</v>
      </c>
      <c r="K58" s="7">
        <f t="shared" si="6"/>
        <v>80.91604363777091</v>
      </c>
      <c r="L58" s="7">
        <f t="shared" si="6"/>
        <v>23.2806567964854</v>
      </c>
      <c r="M58" s="7">
        <f t="shared" si="6"/>
        <v>47.31603669827819</v>
      </c>
      <c r="N58" s="7">
        <f t="shared" si="6"/>
        <v>68.02047654850418</v>
      </c>
      <c r="O58" s="7">
        <f t="shared" si="6"/>
        <v>75.22763148266237</v>
      </c>
      <c r="P58" s="7">
        <f t="shared" si="6"/>
        <v>84.63858529095842</v>
      </c>
      <c r="Q58" s="7">
        <f t="shared" si="6"/>
        <v>75.22409907421729</v>
      </c>
      <c r="R58" s="7">
        <f t="shared" si="6"/>
        <v>82.50023041566988</v>
      </c>
      <c r="S58" s="7">
        <f t="shared" si="6"/>
        <v>99.72208974170482</v>
      </c>
      <c r="T58" s="7">
        <f t="shared" si="6"/>
        <v>100.18234992184516</v>
      </c>
      <c r="U58" s="7">
        <f t="shared" si="6"/>
        <v>96.1872056672524</v>
      </c>
      <c r="V58" s="7">
        <f t="shared" si="6"/>
        <v>76.07593754704648</v>
      </c>
      <c r="W58" s="7">
        <f t="shared" si="6"/>
        <v>93.86063013957285</v>
      </c>
      <c r="X58" s="7">
        <f t="shared" si="6"/>
        <v>0</v>
      </c>
      <c r="Y58" s="7">
        <f t="shared" si="6"/>
        <v>0</v>
      </c>
      <c r="Z58" s="8">
        <f t="shared" si="6"/>
        <v>93.86063013957285</v>
      </c>
    </row>
    <row r="59" spans="1:26" ht="13.5">
      <c r="A59" s="37" t="s">
        <v>31</v>
      </c>
      <c r="B59" s="9">
        <f aca="true" t="shared" si="7" ref="B59:Z66">IF(B68=0,0,+(B77/B68)*100)</f>
        <v>98.7754998175466</v>
      </c>
      <c r="C59" s="9">
        <f t="shared" si="7"/>
        <v>0</v>
      </c>
      <c r="D59" s="2">
        <f t="shared" si="7"/>
        <v>100</v>
      </c>
      <c r="E59" s="10">
        <f t="shared" si="7"/>
        <v>93.50209320695103</v>
      </c>
      <c r="F59" s="10">
        <f t="shared" si="7"/>
        <v>96.53022089739332</v>
      </c>
      <c r="G59" s="10">
        <f t="shared" si="7"/>
        <v>71.50644559057343</v>
      </c>
      <c r="H59" s="10">
        <f t="shared" si="7"/>
        <v>109.94800022127565</v>
      </c>
      <c r="I59" s="10">
        <f t="shared" si="7"/>
        <v>92.65683866391676</v>
      </c>
      <c r="J59" s="10">
        <f t="shared" si="7"/>
        <v>43.06909332300714</v>
      </c>
      <c r="K59" s="10">
        <f t="shared" si="7"/>
        <v>89.85211410447899</v>
      </c>
      <c r="L59" s="10">
        <f t="shared" si="7"/>
        <v>27.5779535689919</v>
      </c>
      <c r="M59" s="10">
        <f t="shared" si="7"/>
        <v>53.49972033215934</v>
      </c>
      <c r="N59" s="10">
        <f t="shared" si="7"/>
        <v>81.07027222373826</v>
      </c>
      <c r="O59" s="10">
        <f t="shared" si="7"/>
        <v>92.88021712996084</v>
      </c>
      <c r="P59" s="10">
        <f t="shared" si="7"/>
        <v>100.04856726566294</v>
      </c>
      <c r="Q59" s="10">
        <f t="shared" si="7"/>
        <v>90.38659916738776</v>
      </c>
      <c r="R59" s="10">
        <f t="shared" si="7"/>
        <v>100</v>
      </c>
      <c r="S59" s="10">
        <f t="shared" si="7"/>
        <v>100.2162224496562</v>
      </c>
      <c r="T59" s="10">
        <f t="shared" si="7"/>
        <v>100.0715388870329</v>
      </c>
      <c r="U59" s="10">
        <f t="shared" si="7"/>
        <v>100.07923918818608</v>
      </c>
      <c r="V59" s="10">
        <f t="shared" si="7"/>
        <v>85.05374108205525</v>
      </c>
      <c r="W59" s="10">
        <f t="shared" si="7"/>
        <v>93.50209320695103</v>
      </c>
      <c r="X59" s="10">
        <f t="shared" si="7"/>
        <v>0</v>
      </c>
      <c r="Y59" s="10">
        <f t="shared" si="7"/>
        <v>0</v>
      </c>
      <c r="Z59" s="11">
        <f t="shared" si="7"/>
        <v>93.50209320695103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99.85945945945946</v>
      </c>
      <c r="E60" s="13">
        <f t="shared" si="7"/>
        <v>100.00202950906176</v>
      </c>
      <c r="F60" s="13">
        <f t="shared" si="7"/>
        <v>16.063100289135807</v>
      </c>
      <c r="G60" s="13">
        <f t="shared" si="7"/>
        <v>108.76588412664225</v>
      </c>
      <c r="H60" s="13">
        <f t="shared" si="7"/>
        <v>86.15119534783545</v>
      </c>
      <c r="I60" s="13">
        <f t="shared" si="7"/>
        <v>43.70917124485183</v>
      </c>
      <c r="J60" s="13">
        <f t="shared" si="7"/>
        <v>34.46047813913418</v>
      </c>
      <c r="K60" s="13">
        <f t="shared" si="7"/>
        <v>134.6112427309929</v>
      </c>
      <c r="L60" s="13">
        <f t="shared" si="7"/>
        <v>1.0768899418479432</v>
      </c>
      <c r="M60" s="13">
        <f t="shared" si="7"/>
        <v>56.71620360399168</v>
      </c>
      <c r="N60" s="13">
        <f t="shared" si="7"/>
        <v>0</v>
      </c>
      <c r="O60" s="13">
        <f t="shared" si="7"/>
        <v>0</v>
      </c>
      <c r="P60" s="13">
        <f t="shared" si="7"/>
        <v>132.90852876856948</v>
      </c>
      <c r="Q60" s="13">
        <f t="shared" si="7"/>
        <v>36.654985597970196</v>
      </c>
      <c r="R60" s="13">
        <f t="shared" si="7"/>
        <v>100</v>
      </c>
      <c r="S60" s="13">
        <f t="shared" si="7"/>
        <v>0</v>
      </c>
      <c r="T60" s="13">
        <f t="shared" si="7"/>
        <v>168.27934371055952</v>
      </c>
      <c r="U60" s="13">
        <f t="shared" si="7"/>
        <v>100.31896285626094</v>
      </c>
      <c r="V60" s="13">
        <f t="shared" si="7"/>
        <v>55.882376144931264</v>
      </c>
      <c r="W60" s="13">
        <f t="shared" si="7"/>
        <v>100.00202950906176</v>
      </c>
      <c r="X60" s="13">
        <f t="shared" si="7"/>
        <v>0</v>
      </c>
      <c r="Y60" s="13">
        <f t="shared" si="7"/>
        <v>0</v>
      </c>
      <c r="Z60" s="14">
        <f t="shared" si="7"/>
        <v>100.00202950906176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100.00202950906176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16.063100289135807</v>
      </c>
      <c r="G65" s="13">
        <f t="shared" si="7"/>
        <v>108.76588412664225</v>
      </c>
      <c r="H65" s="13">
        <f t="shared" si="7"/>
        <v>86.15119534783545</v>
      </c>
      <c r="I65" s="13">
        <f t="shared" si="7"/>
        <v>43.70917124485183</v>
      </c>
      <c r="J65" s="13">
        <f t="shared" si="7"/>
        <v>34.46047813913418</v>
      </c>
      <c r="K65" s="13">
        <f t="shared" si="7"/>
        <v>134.6112427309929</v>
      </c>
      <c r="L65" s="13">
        <f t="shared" si="7"/>
        <v>1.0768899418479432</v>
      </c>
      <c r="M65" s="13">
        <f t="shared" si="7"/>
        <v>56.71620360399168</v>
      </c>
      <c r="N65" s="13">
        <f t="shared" si="7"/>
        <v>0</v>
      </c>
      <c r="O65" s="13">
        <f t="shared" si="7"/>
        <v>0</v>
      </c>
      <c r="P65" s="13">
        <f t="shared" si="7"/>
        <v>132.90852876856948</v>
      </c>
      <c r="Q65" s="13">
        <f t="shared" si="7"/>
        <v>36.654985597970196</v>
      </c>
      <c r="R65" s="13">
        <f t="shared" si="7"/>
        <v>100</v>
      </c>
      <c r="S65" s="13">
        <f t="shared" si="7"/>
        <v>0</v>
      </c>
      <c r="T65" s="13">
        <f t="shared" si="7"/>
        <v>168.27934371055952</v>
      </c>
      <c r="U65" s="13">
        <f t="shared" si="7"/>
        <v>100.31896285626094</v>
      </c>
      <c r="V65" s="13">
        <f t="shared" si="7"/>
        <v>55.882376144931264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6276830</v>
      </c>
      <c r="C67" s="24"/>
      <c r="D67" s="25">
        <v>5360000</v>
      </c>
      <c r="E67" s="26">
        <v>5359638</v>
      </c>
      <c r="F67" s="26">
        <v>626355</v>
      </c>
      <c r="G67" s="26">
        <v>633871</v>
      </c>
      <c r="H67" s="26">
        <v>636500</v>
      </c>
      <c r="I67" s="26">
        <v>1896726</v>
      </c>
      <c r="J67" s="26">
        <v>638725</v>
      </c>
      <c r="K67" s="26">
        <v>640821</v>
      </c>
      <c r="L67" s="26">
        <v>643487</v>
      </c>
      <c r="M67" s="26">
        <v>1923033</v>
      </c>
      <c r="N67" s="26">
        <v>646398</v>
      </c>
      <c r="O67" s="26">
        <v>669613</v>
      </c>
      <c r="P67" s="26">
        <v>494349</v>
      </c>
      <c r="Q67" s="26">
        <v>1810360</v>
      </c>
      <c r="R67" s="26">
        <v>499098</v>
      </c>
      <c r="S67" s="26">
        <v>278867</v>
      </c>
      <c r="T67" s="26">
        <v>1463121</v>
      </c>
      <c r="U67" s="26">
        <v>2241086</v>
      </c>
      <c r="V67" s="26">
        <v>7871205</v>
      </c>
      <c r="W67" s="26">
        <v>5359638</v>
      </c>
      <c r="X67" s="26"/>
      <c r="Y67" s="25"/>
      <c r="Z67" s="27">
        <v>5359638</v>
      </c>
    </row>
    <row r="68" spans="1:26" ht="13.5" hidden="1">
      <c r="A68" s="37" t="s">
        <v>31</v>
      </c>
      <c r="B68" s="19">
        <v>6012494</v>
      </c>
      <c r="C68" s="19"/>
      <c r="D68" s="20">
        <v>5064000</v>
      </c>
      <c r="E68" s="21">
        <v>5064000</v>
      </c>
      <c r="F68" s="21">
        <v>536086</v>
      </c>
      <c r="G68" s="21">
        <v>541533</v>
      </c>
      <c r="H68" s="21">
        <v>542310</v>
      </c>
      <c r="I68" s="21">
        <v>1619929</v>
      </c>
      <c r="J68" s="21">
        <v>542310</v>
      </c>
      <c r="K68" s="21">
        <v>542310</v>
      </c>
      <c r="L68" s="21">
        <v>542310</v>
      </c>
      <c r="M68" s="21">
        <v>1626930</v>
      </c>
      <c r="N68" s="21">
        <v>542348</v>
      </c>
      <c r="O68" s="21">
        <v>542348</v>
      </c>
      <c r="P68" s="21">
        <v>382974</v>
      </c>
      <c r="Q68" s="21">
        <v>1467670</v>
      </c>
      <c r="R68" s="21">
        <v>337757</v>
      </c>
      <c r="S68" s="21">
        <v>277492</v>
      </c>
      <c r="T68" s="21">
        <v>1460744</v>
      </c>
      <c r="U68" s="21">
        <v>2075993</v>
      </c>
      <c r="V68" s="21">
        <v>6790522</v>
      </c>
      <c r="W68" s="21">
        <v>5064000</v>
      </c>
      <c r="X68" s="21"/>
      <c r="Y68" s="20"/>
      <c r="Z68" s="23">
        <v>5064000</v>
      </c>
    </row>
    <row r="69" spans="1:26" ht="13.5" hidden="1">
      <c r="A69" s="38" t="s">
        <v>32</v>
      </c>
      <c r="B69" s="19">
        <v>264336</v>
      </c>
      <c r="C69" s="19"/>
      <c r="D69" s="20">
        <v>296000</v>
      </c>
      <c r="E69" s="21">
        <v>295638</v>
      </c>
      <c r="F69" s="21">
        <v>90269</v>
      </c>
      <c r="G69" s="21">
        <v>23215</v>
      </c>
      <c r="H69" s="21">
        <v>23215</v>
      </c>
      <c r="I69" s="21">
        <v>136699</v>
      </c>
      <c r="J69" s="21">
        <v>23215</v>
      </c>
      <c r="K69" s="21">
        <v>23215</v>
      </c>
      <c r="L69" s="21">
        <v>23215</v>
      </c>
      <c r="M69" s="21">
        <v>69645</v>
      </c>
      <c r="N69" s="21">
        <v>23215</v>
      </c>
      <c r="O69" s="21">
        <v>46430</v>
      </c>
      <c r="P69" s="21">
        <v>26522</v>
      </c>
      <c r="Q69" s="21">
        <v>96167</v>
      </c>
      <c r="R69" s="21">
        <v>74000</v>
      </c>
      <c r="S69" s="21">
        <v>1375</v>
      </c>
      <c r="T69" s="21">
        <v>2377</v>
      </c>
      <c r="U69" s="21">
        <v>77752</v>
      </c>
      <c r="V69" s="21">
        <v>380263</v>
      </c>
      <c r="W69" s="21">
        <v>295638</v>
      </c>
      <c r="X69" s="21"/>
      <c r="Y69" s="20"/>
      <c r="Z69" s="23">
        <v>295638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295638</v>
      </c>
      <c r="X73" s="21"/>
      <c r="Y73" s="20"/>
      <c r="Z73" s="23"/>
    </row>
    <row r="74" spans="1:26" ht="13.5" hidden="1">
      <c r="A74" s="39" t="s">
        <v>107</v>
      </c>
      <c r="B74" s="19">
        <v>264336</v>
      </c>
      <c r="C74" s="19"/>
      <c r="D74" s="20">
        <v>296000</v>
      </c>
      <c r="E74" s="21">
        <v>295638</v>
      </c>
      <c r="F74" s="21">
        <v>90269</v>
      </c>
      <c r="G74" s="21">
        <v>23215</v>
      </c>
      <c r="H74" s="21">
        <v>23215</v>
      </c>
      <c r="I74" s="21">
        <v>136699</v>
      </c>
      <c r="J74" s="21">
        <v>23215</v>
      </c>
      <c r="K74" s="21">
        <v>23215</v>
      </c>
      <c r="L74" s="21">
        <v>23215</v>
      </c>
      <c r="M74" s="21">
        <v>69645</v>
      </c>
      <c r="N74" s="21">
        <v>23215</v>
      </c>
      <c r="O74" s="21">
        <v>46430</v>
      </c>
      <c r="P74" s="21">
        <v>26522</v>
      </c>
      <c r="Q74" s="21">
        <v>96167</v>
      </c>
      <c r="R74" s="21">
        <v>74000</v>
      </c>
      <c r="S74" s="21">
        <v>1375</v>
      </c>
      <c r="T74" s="21">
        <v>2377</v>
      </c>
      <c r="U74" s="21">
        <v>77752</v>
      </c>
      <c r="V74" s="21">
        <v>380263</v>
      </c>
      <c r="W74" s="21"/>
      <c r="X74" s="21"/>
      <c r="Y74" s="20"/>
      <c r="Z74" s="23">
        <v>295638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>
        <v>69123</v>
      </c>
      <c r="H75" s="30">
        <v>70975</v>
      </c>
      <c r="I75" s="30">
        <v>140098</v>
      </c>
      <c r="J75" s="30">
        <v>73200</v>
      </c>
      <c r="K75" s="30">
        <v>75296</v>
      </c>
      <c r="L75" s="30">
        <v>77962</v>
      </c>
      <c r="M75" s="30">
        <v>226458</v>
      </c>
      <c r="N75" s="30">
        <v>80835</v>
      </c>
      <c r="O75" s="30">
        <v>80835</v>
      </c>
      <c r="P75" s="30">
        <v>84853</v>
      </c>
      <c r="Q75" s="30">
        <v>246523</v>
      </c>
      <c r="R75" s="30">
        <v>87341</v>
      </c>
      <c r="S75" s="30"/>
      <c r="T75" s="30"/>
      <c r="U75" s="30">
        <v>87341</v>
      </c>
      <c r="V75" s="30">
        <v>700420</v>
      </c>
      <c r="W75" s="30"/>
      <c r="X75" s="30"/>
      <c r="Y75" s="29"/>
      <c r="Z75" s="31"/>
    </row>
    <row r="76" spans="1:26" ht="13.5" hidden="1">
      <c r="A76" s="42" t="s">
        <v>287</v>
      </c>
      <c r="B76" s="32">
        <v>5938871</v>
      </c>
      <c r="C76" s="32"/>
      <c r="D76" s="33">
        <v>5359584</v>
      </c>
      <c r="E76" s="34">
        <v>5030590</v>
      </c>
      <c r="F76" s="34">
        <v>531985</v>
      </c>
      <c r="G76" s="34">
        <v>412481</v>
      </c>
      <c r="H76" s="34">
        <v>616259</v>
      </c>
      <c r="I76" s="34">
        <v>1560725</v>
      </c>
      <c r="J76" s="34">
        <v>241568</v>
      </c>
      <c r="K76" s="34">
        <v>518527</v>
      </c>
      <c r="L76" s="34">
        <v>149808</v>
      </c>
      <c r="M76" s="34">
        <v>909903</v>
      </c>
      <c r="N76" s="34">
        <v>439683</v>
      </c>
      <c r="O76" s="34">
        <v>503734</v>
      </c>
      <c r="P76" s="34">
        <v>418410</v>
      </c>
      <c r="Q76" s="34">
        <v>1361827</v>
      </c>
      <c r="R76" s="34">
        <v>411757</v>
      </c>
      <c r="S76" s="34">
        <v>278092</v>
      </c>
      <c r="T76" s="34">
        <v>1465789</v>
      </c>
      <c r="U76" s="34">
        <v>2155638</v>
      </c>
      <c r="V76" s="34">
        <v>5988093</v>
      </c>
      <c r="W76" s="34">
        <v>5030590</v>
      </c>
      <c r="X76" s="34"/>
      <c r="Y76" s="33"/>
      <c r="Z76" s="35">
        <v>5030590</v>
      </c>
    </row>
    <row r="77" spans="1:26" ht="13.5" hidden="1">
      <c r="A77" s="37" t="s">
        <v>31</v>
      </c>
      <c r="B77" s="19">
        <v>5938871</v>
      </c>
      <c r="C77" s="19"/>
      <c r="D77" s="20">
        <v>5064000</v>
      </c>
      <c r="E77" s="21">
        <v>4734946</v>
      </c>
      <c r="F77" s="21">
        <v>517485</v>
      </c>
      <c r="G77" s="21">
        <v>387231</v>
      </c>
      <c r="H77" s="21">
        <v>596259</v>
      </c>
      <c r="I77" s="21">
        <v>1500975</v>
      </c>
      <c r="J77" s="21">
        <v>233568</v>
      </c>
      <c r="K77" s="21">
        <v>487277</v>
      </c>
      <c r="L77" s="21">
        <v>149558</v>
      </c>
      <c r="M77" s="21">
        <v>870403</v>
      </c>
      <c r="N77" s="21">
        <v>439683</v>
      </c>
      <c r="O77" s="21">
        <v>503734</v>
      </c>
      <c r="P77" s="21">
        <v>383160</v>
      </c>
      <c r="Q77" s="21">
        <v>1326577</v>
      </c>
      <c r="R77" s="21">
        <v>337757</v>
      </c>
      <c r="S77" s="21">
        <v>278092</v>
      </c>
      <c r="T77" s="21">
        <v>1461789</v>
      </c>
      <c r="U77" s="21">
        <v>2077638</v>
      </c>
      <c r="V77" s="21">
        <v>5775593</v>
      </c>
      <c r="W77" s="21">
        <v>4734946</v>
      </c>
      <c r="X77" s="21"/>
      <c r="Y77" s="20"/>
      <c r="Z77" s="23">
        <v>4734946</v>
      </c>
    </row>
    <row r="78" spans="1:26" ht="13.5" hidden="1">
      <c r="A78" s="38" t="s">
        <v>32</v>
      </c>
      <c r="B78" s="19"/>
      <c r="C78" s="19"/>
      <c r="D78" s="20">
        <v>295584</v>
      </c>
      <c r="E78" s="21">
        <v>295644</v>
      </c>
      <c r="F78" s="21">
        <v>14500</v>
      </c>
      <c r="G78" s="21">
        <v>25250</v>
      </c>
      <c r="H78" s="21">
        <v>20000</v>
      </c>
      <c r="I78" s="21">
        <v>59750</v>
      </c>
      <c r="J78" s="21">
        <v>8000</v>
      </c>
      <c r="K78" s="21">
        <v>31250</v>
      </c>
      <c r="L78" s="21">
        <v>250</v>
      </c>
      <c r="M78" s="21">
        <v>39500</v>
      </c>
      <c r="N78" s="21"/>
      <c r="O78" s="21"/>
      <c r="P78" s="21">
        <v>35250</v>
      </c>
      <c r="Q78" s="21">
        <v>35250</v>
      </c>
      <c r="R78" s="21">
        <v>74000</v>
      </c>
      <c r="S78" s="21"/>
      <c r="T78" s="21">
        <v>4000</v>
      </c>
      <c r="U78" s="21">
        <v>78000</v>
      </c>
      <c r="V78" s="21">
        <v>212500</v>
      </c>
      <c r="W78" s="21">
        <v>295644</v>
      </c>
      <c r="X78" s="21"/>
      <c r="Y78" s="20"/>
      <c r="Z78" s="23">
        <v>295644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295584</v>
      </c>
      <c r="E82" s="21">
        <v>295644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295644</v>
      </c>
      <c r="X82" s="21"/>
      <c r="Y82" s="20"/>
      <c r="Z82" s="23">
        <v>295644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14500</v>
      </c>
      <c r="G83" s="21">
        <v>25250</v>
      </c>
      <c r="H83" s="21">
        <v>20000</v>
      </c>
      <c r="I83" s="21">
        <v>59750</v>
      </c>
      <c r="J83" s="21">
        <v>8000</v>
      </c>
      <c r="K83" s="21">
        <v>31250</v>
      </c>
      <c r="L83" s="21">
        <v>250</v>
      </c>
      <c r="M83" s="21">
        <v>39500</v>
      </c>
      <c r="N83" s="21"/>
      <c r="O83" s="21"/>
      <c r="P83" s="21">
        <v>35250</v>
      </c>
      <c r="Q83" s="21">
        <v>35250</v>
      </c>
      <c r="R83" s="21">
        <v>74000</v>
      </c>
      <c r="S83" s="21"/>
      <c r="T83" s="21">
        <v>4000</v>
      </c>
      <c r="U83" s="21">
        <v>78000</v>
      </c>
      <c r="V83" s="21">
        <v>212500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2450000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23000</v>
      </c>
      <c r="R5" s="345">
        <f t="shared" si="0"/>
        <v>23000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23000</v>
      </c>
      <c r="X5" s="343">
        <f t="shared" si="0"/>
        <v>2450000</v>
      </c>
      <c r="Y5" s="345">
        <f t="shared" si="0"/>
        <v>-2427000</v>
      </c>
      <c r="Z5" s="346">
        <f>+IF(X5&lt;&gt;0,+(Y5/X5)*100,0)</f>
        <v>-99.06122448979592</v>
      </c>
      <c r="AA5" s="347">
        <f>+AA6+AA8+AA11+AA13+AA15</f>
        <v>2450000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500000</v>
      </c>
      <c r="Y6" s="59">
        <f t="shared" si="1"/>
        <v>-500000</v>
      </c>
      <c r="Z6" s="61">
        <f>+IF(X6&lt;&gt;0,+(Y6/X6)*100,0)</f>
        <v>-100</v>
      </c>
      <c r="AA6" s="62">
        <f t="shared" si="1"/>
        <v>500000</v>
      </c>
    </row>
    <row r="7" spans="1:27" ht="13.5">
      <c r="A7" s="291" t="s">
        <v>229</v>
      </c>
      <c r="B7" s="142"/>
      <c r="C7" s="60"/>
      <c r="D7" s="327"/>
      <c r="E7" s="60"/>
      <c r="F7" s="59">
        <v>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500000</v>
      </c>
      <c r="Y7" s="59">
        <v>-500000</v>
      </c>
      <c r="Z7" s="61">
        <v>-100</v>
      </c>
      <c r="AA7" s="62">
        <v>500000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1950000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23000</v>
      </c>
      <c r="R15" s="59">
        <f t="shared" si="5"/>
        <v>23000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23000</v>
      </c>
      <c r="X15" s="60">
        <f t="shared" si="5"/>
        <v>1950000</v>
      </c>
      <c r="Y15" s="59">
        <f t="shared" si="5"/>
        <v>-1927000</v>
      </c>
      <c r="Z15" s="61">
        <f>+IF(X15&lt;&gt;0,+(Y15/X15)*100,0)</f>
        <v>-98.82051282051282</v>
      </c>
      <c r="AA15" s="62">
        <f>SUM(AA16:AA20)</f>
        <v>1950000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23000</v>
      </c>
      <c r="R16" s="59">
        <v>23000</v>
      </c>
      <c r="S16" s="59"/>
      <c r="T16" s="60"/>
      <c r="U16" s="60"/>
      <c r="V16" s="59"/>
      <c r="W16" s="59">
        <v>23000</v>
      </c>
      <c r="X16" s="60"/>
      <c r="Y16" s="59">
        <v>23000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1000000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1000000</v>
      </c>
      <c r="Y18" s="59">
        <v>-1000000</v>
      </c>
      <c r="Z18" s="61">
        <v>-100</v>
      </c>
      <c r="AA18" s="62">
        <v>1000000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>
        <v>950000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950000</v>
      </c>
      <c r="Y20" s="59">
        <v>-950000</v>
      </c>
      <c r="Z20" s="61">
        <v>-100</v>
      </c>
      <c r="AA20" s="62">
        <v>950000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61738</v>
      </c>
      <c r="J22" s="332">
        <f t="shared" si="6"/>
        <v>61738</v>
      </c>
      <c r="K22" s="332">
        <f t="shared" si="6"/>
        <v>119750</v>
      </c>
      <c r="L22" s="330">
        <f t="shared" si="6"/>
        <v>251717</v>
      </c>
      <c r="M22" s="330">
        <f t="shared" si="6"/>
        <v>379416</v>
      </c>
      <c r="N22" s="332">
        <f t="shared" si="6"/>
        <v>750883</v>
      </c>
      <c r="O22" s="332">
        <f t="shared" si="6"/>
        <v>49861</v>
      </c>
      <c r="P22" s="330">
        <f t="shared" si="6"/>
        <v>49861</v>
      </c>
      <c r="Q22" s="330">
        <f t="shared" si="6"/>
        <v>20835377</v>
      </c>
      <c r="R22" s="332">
        <f t="shared" si="6"/>
        <v>20935099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21747720</v>
      </c>
      <c r="X22" s="330">
        <f t="shared" si="6"/>
        <v>0</v>
      </c>
      <c r="Y22" s="332">
        <f t="shared" si="6"/>
        <v>21747720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61738</v>
      </c>
      <c r="J32" s="59">
        <v>61738</v>
      </c>
      <c r="K32" s="59">
        <v>119750</v>
      </c>
      <c r="L32" s="60">
        <v>251717</v>
      </c>
      <c r="M32" s="60">
        <v>379416</v>
      </c>
      <c r="N32" s="59">
        <v>750883</v>
      </c>
      <c r="O32" s="59">
        <v>49861</v>
      </c>
      <c r="P32" s="60">
        <v>49861</v>
      </c>
      <c r="Q32" s="60">
        <v>20835377</v>
      </c>
      <c r="R32" s="59">
        <v>20935099</v>
      </c>
      <c r="S32" s="59"/>
      <c r="T32" s="60"/>
      <c r="U32" s="60"/>
      <c r="V32" s="59"/>
      <c r="W32" s="59">
        <v>21747720</v>
      </c>
      <c r="X32" s="60"/>
      <c r="Y32" s="59">
        <v>21747720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2950000</v>
      </c>
      <c r="F40" s="332">
        <f t="shared" si="9"/>
        <v>0</v>
      </c>
      <c r="G40" s="332">
        <f t="shared" si="9"/>
        <v>0</v>
      </c>
      <c r="H40" s="330">
        <f t="shared" si="9"/>
        <v>51966</v>
      </c>
      <c r="I40" s="330">
        <f t="shared" si="9"/>
        <v>0</v>
      </c>
      <c r="J40" s="332">
        <f t="shared" si="9"/>
        <v>51966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77016</v>
      </c>
      <c r="R40" s="332">
        <f t="shared" si="9"/>
        <v>77016</v>
      </c>
      <c r="S40" s="332">
        <f t="shared" si="9"/>
        <v>0</v>
      </c>
      <c r="T40" s="330">
        <f t="shared" si="9"/>
        <v>0</v>
      </c>
      <c r="U40" s="330">
        <f t="shared" si="9"/>
        <v>253432</v>
      </c>
      <c r="V40" s="332">
        <f t="shared" si="9"/>
        <v>253432</v>
      </c>
      <c r="W40" s="332">
        <f t="shared" si="9"/>
        <v>382414</v>
      </c>
      <c r="X40" s="330">
        <f t="shared" si="9"/>
        <v>0</v>
      </c>
      <c r="Y40" s="332">
        <f t="shared" si="9"/>
        <v>382414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>
        <v>40856</v>
      </c>
      <c r="I41" s="349"/>
      <c r="J41" s="351">
        <v>40856</v>
      </c>
      <c r="K41" s="351"/>
      <c r="L41" s="349"/>
      <c r="M41" s="349"/>
      <c r="N41" s="351"/>
      <c r="O41" s="351"/>
      <c r="P41" s="349"/>
      <c r="Q41" s="349">
        <v>20320</v>
      </c>
      <c r="R41" s="351">
        <v>20320</v>
      </c>
      <c r="S41" s="351"/>
      <c r="T41" s="349"/>
      <c r="U41" s="349"/>
      <c r="V41" s="351"/>
      <c r="W41" s="351">
        <v>61176</v>
      </c>
      <c r="X41" s="349"/>
      <c r="Y41" s="351">
        <v>61176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>
        <v>1800</v>
      </c>
      <c r="I43" s="305"/>
      <c r="J43" s="357">
        <v>1800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1800</v>
      </c>
      <c r="X43" s="305"/>
      <c r="Y43" s="357">
        <v>1800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>
        <v>8586</v>
      </c>
      <c r="I44" s="54"/>
      <c r="J44" s="53">
        <v>8586</v>
      </c>
      <c r="K44" s="53"/>
      <c r="L44" s="54"/>
      <c r="M44" s="54"/>
      <c r="N44" s="53"/>
      <c r="O44" s="53"/>
      <c r="P44" s="54"/>
      <c r="Q44" s="54">
        <v>4815</v>
      </c>
      <c r="R44" s="53">
        <v>4815</v>
      </c>
      <c r="S44" s="53"/>
      <c r="T44" s="54"/>
      <c r="U44" s="54"/>
      <c r="V44" s="53"/>
      <c r="W44" s="53">
        <v>13401</v>
      </c>
      <c r="X44" s="54"/>
      <c r="Y44" s="53">
        <v>13401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>
        <v>724</v>
      </c>
      <c r="I48" s="54"/>
      <c r="J48" s="53">
        <v>724</v>
      </c>
      <c r="K48" s="53"/>
      <c r="L48" s="54"/>
      <c r="M48" s="54"/>
      <c r="N48" s="53"/>
      <c r="O48" s="53"/>
      <c r="P48" s="54"/>
      <c r="Q48" s="54">
        <v>51881</v>
      </c>
      <c r="R48" s="53">
        <v>51881</v>
      </c>
      <c r="S48" s="53"/>
      <c r="T48" s="54"/>
      <c r="U48" s="54"/>
      <c r="V48" s="53"/>
      <c r="W48" s="53">
        <v>52605</v>
      </c>
      <c r="X48" s="54"/>
      <c r="Y48" s="53">
        <v>52605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2950000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253432</v>
      </c>
      <c r="V49" s="53">
        <v>253432</v>
      </c>
      <c r="W49" s="53">
        <v>253432</v>
      </c>
      <c r="X49" s="54"/>
      <c r="Y49" s="53">
        <v>253432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2950000</v>
      </c>
      <c r="F60" s="264">
        <f t="shared" si="14"/>
        <v>2450000</v>
      </c>
      <c r="G60" s="264">
        <f t="shared" si="14"/>
        <v>0</v>
      </c>
      <c r="H60" s="219">
        <f t="shared" si="14"/>
        <v>51966</v>
      </c>
      <c r="I60" s="219">
        <f t="shared" si="14"/>
        <v>61738</v>
      </c>
      <c r="J60" s="264">
        <f t="shared" si="14"/>
        <v>113704</v>
      </c>
      <c r="K60" s="264">
        <f t="shared" si="14"/>
        <v>119750</v>
      </c>
      <c r="L60" s="219">
        <f t="shared" si="14"/>
        <v>251717</v>
      </c>
      <c r="M60" s="219">
        <f t="shared" si="14"/>
        <v>379416</v>
      </c>
      <c r="N60" s="264">
        <f t="shared" si="14"/>
        <v>750883</v>
      </c>
      <c r="O60" s="264">
        <f t="shared" si="14"/>
        <v>49861</v>
      </c>
      <c r="P60" s="219">
        <f t="shared" si="14"/>
        <v>49861</v>
      </c>
      <c r="Q60" s="219">
        <f t="shared" si="14"/>
        <v>20935393</v>
      </c>
      <c r="R60" s="264">
        <f t="shared" si="14"/>
        <v>21035115</v>
      </c>
      <c r="S60" s="264">
        <f t="shared" si="14"/>
        <v>0</v>
      </c>
      <c r="T60" s="219">
        <f t="shared" si="14"/>
        <v>0</v>
      </c>
      <c r="U60" s="219">
        <f t="shared" si="14"/>
        <v>253432</v>
      </c>
      <c r="V60" s="264">
        <f t="shared" si="14"/>
        <v>253432</v>
      </c>
      <c r="W60" s="264">
        <f t="shared" si="14"/>
        <v>22153134</v>
      </c>
      <c r="X60" s="219">
        <f t="shared" si="14"/>
        <v>2450000</v>
      </c>
      <c r="Y60" s="264">
        <f t="shared" si="14"/>
        <v>19703134</v>
      </c>
      <c r="Z60" s="324">
        <f>+IF(X60&lt;&gt;0,+(Y60/X60)*100,0)</f>
        <v>804.2095510204082</v>
      </c>
      <c r="AA60" s="232">
        <f>+AA57+AA54+AA51+AA40+AA37+AA34+AA22+AA5</f>
        <v>2450000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98720330</v>
      </c>
      <c r="D5" s="153">
        <f>SUM(D6:D8)</f>
        <v>0</v>
      </c>
      <c r="E5" s="154">
        <f t="shared" si="0"/>
        <v>136781000</v>
      </c>
      <c r="F5" s="100">
        <f t="shared" si="0"/>
        <v>75348000</v>
      </c>
      <c r="G5" s="100">
        <f t="shared" si="0"/>
        <v>41578373</v>
      </c>
      <c r="H5" s="100">
        <f t="shared" si="0"/>
        <v>7108246</v>
      </c>
      <c r="I5" s="100">
        <f t="shared" si="0"/>
        <v>909774</v>
      </c>
      <c r="J5" s="100">
        <f t="shared" si="0"/>
        <v>49596393</v>
      </c>
      <c r="K5" s="100">
        <f t="shared" si="0"/>
        <v>3011282</v>
      </c>
      <c r="L5" s="100">
        <f t="shared" si="0"/>
        <v>25647895</v>
      </c>
      <c r="M5" s="100">
        <f t="shared" si="0"/>
        <v>8831421</v>
      </c>
      <c r="N5" s="100">
        <f t="shared" si="0"/>
        <v>37490598</v>
      </c>
      <c r="O5" s="100">
        <f t="shared" si="0"/>
        <v>756173</v>
      </c>
      <c r="P5" s="100">
        <f t="shared" si="0"/>
        <v>1537350</v>
      </c>
      <c r="Q5" s="100">
        <f t="shared" si="0"/>
        <v>34003553</v>
      </c>
      <c r="R5" s="100">
        <f t="shared" si="0"/>
        <v>36297076</v>
      </c>
      <c r="S5" s="100">
        <f t="shared" si="0"/>
        <v>733598</v>
      </c>
      <c r="T5" s="100">
        <f t="shared" si="0"/>
        <v>491263</v>
      </c>
      <c r="U5" s="100">
        <f t="shared" si="0"/>
        <v>4935062</v>
      </c>
      <c r="V5" s="100">
        <f t="shared" si="0"/>
        <v>6159923</v>
      </c>
      <c r="W5" s="100">
        <f t="shared" si="0"/>
        <v>129543990</v>
      </c>
      <c r="X5" s="100">
        <f t="shared" si="0"/>
        <v>76350792</v>
      </c>
      <c r="Y5" s="100">
        <f t="shared" si="0"/>
        <v>53193198</v>
      </c>
      <c r="Z5" s="137">
        <f>+IF(X5&lt;&gt;0,+(Y5/X5)*100,0)</f>
        <v>69.66947769186206</v>
      </c>
      <c r="AA5" s="153">
        <f>SUM(AA6:AA8)</f>
        <v>75348000</v>
      </c>
    </row>
    <row r="6" spans="1:27" ht="13.5">
      <c r="A6" s="138" t="s">
        <v>75</v>
      </c>
      <c r="B6" s="136"/>
      <c r="C6" s="155">
        <v>91689641</v>
      </c>
      <c r="D6" s="155"/>
      <c r="E6" s="156"/>
      <c r="F6" s="60">
        <v>110554</v>
      </c>
      <c r="G6" s="60">
        <v>40952018</v>
      </c>
      <c r="H6" s="60">
        <v>6474375</v>
      </c>
      <c r="I6" s="60">
        <v>273274</v>
      </c>
      <c r="J6" s="60">
        <v>47699667</v>
      </c>
      <c r="K6" s="60">
        <v>2372557</v>
      </c>
      <c r="L6" s="60">
        <v>25007074</v>
      </c>
      <c r="M6" s="60">
        <v>8187934</v>
      </c>
      <c r="N6" s="60">
        <v>35567565</v>
      </c>
      <c r="O6" s="60">
        <v>109775</v>
      </c>
      <c r="P6" s="60">
        <v>890952</v>
      </c>
      <c r="Q6" s="60">
        <v>33509204</v>
      </c>
      <c r="R6" s="60">
        <v>34509931</v>
      </c>
      <c r="S6" s="60">
        <v>234500</v>
      </c>
      <c r="T6" s="60">
        <v>212396</v>
      </c>
      <c r="U6" s="60">
        <v>237430</v>
      </c>
      <c r="V6" s="60">
        <v>684326</v>
      </c>
      <c r="W6" s="60">
        <v>118461489</v>
      </c>
      <c r="X6" s="60">
        <v>5470000</v>
      </c>
      <c r="Y6" s="60">
        <v>112991489</v>
      </c>
      <c r="Z6" s="140">
        <v>2065.66</v>
      </c>
      <c r="AA6" s="155">
        <v>110554</v>
      </c>
    </row>
    <row r="7" spans="1:27" ht="13.5">
      <c r="A7" s="138" t="s">
        <v>76</v>
      </c>
      <c r="B7" s="136"/>
      <c r="C7" s="157">
        <v>7030689</v>
      </c>
      <c r="D7" s="157"/>
      <c r="E7" s="158">
        <v>136781000</v>
      </c>
      <c r="F7" s="159">
        <v>75237446</v>
      </c>
      <c r="G7" s="159">
        <v>626355</v>
      </c>
      <c r="H7" s="159">
        <v>633871</v>
      </c>
      <c r="I7" s="159">
        <v>636500</v>
      </c>
      <c r="J7" s="159">
        <v>1896726</v>
      </c>
      <c r="K7" s="159">
        <v>638725</v>
      </c>
      <c r="L7" s="159">
        <v>640821</v>
      </c>
      <c r="M7" s="159">
        <v>643487</v>
      </c>
      <c r="N7" s="159">
        <v>1923033</v>
      </c>
      <c r="O7" s="159">
        <v>646398</v>
      </c>
      <c r="P7" s="159">
        <v>646398</v>
      </c>
      <c r="Q7" s="159">
        <v>494349</v>
      </c>
      <c r="R7" s="159">
        <v>1787145</v>
      </c>
      <c r="S7" s="159">
        <v>499098</v>
      </c>
      <c r="T7" s="159">
        <v>278867</v>
      </c>
      <c r="U7" s="159">
        <v>4697632</v>
      </c>
      <c r="V7" s="159">
        <v>5475597</v>
      </c>
      <c r="W7" s="159">
        <v>11082501</v>
      </c>
      <c r="X7" s="159">
        <v>70880792</v>
      </c>
      <c r="Y7" s="159">
        <v>-59798291</v>
      </c>
      <c r="Z7" s="141">
        <v>-84.36</v>
      </c>
      <c r="AA7" s="157">
        <v>75237446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56429001</v>
      </c>
      <c r="Y9" s="100">
        <f t="shared" si="1"/>
        <v>-56429001</v>
      </c>
      <c r="Z9" s="137">
        <f>+IF(X9&lt;&gt;0,+(Y9/X9)*100,0)</f>
        <v>-100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56429001</v>
      </c>
      <c r="Y10" s="60">
        <v>-56429001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59652000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4000000</v>
      </c>
      <c r="Y15" s="100">
        <f t="shared" si="2"/>
        <v>-4000000</v>
      </c>
      <c r="Z15" s="137">
        <f>+IF(X15&lt;&gt;0,+(Y15/X15)*100,0)</f>
        <v>-100</v>
      </c>
      <c r="AA15" s="153">
        <f>SUM(AA16:AA18)</f>
        <v>59652000</v>
      </c>
    </row>
    <row r="16" spans="1:27" ht="13.5">
      <c r="A16" s="138" t="s">
        <v>85</v>
      </c>
      <c r="B16" s="136"/>
      <c r="C16" s="155"/>
      <c r="D16" s="155"/>
      <c r="E16" s="156"/>
      <c r="F16" s="60">
        <v>59652000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4000000</v>
      </c>
      <c r="Y16" s="60">
        <v>-4000000</v>
      </c>
      <c r="Z16" s="140">
        <v>-100</v>
      </c>
      <c r="AA16" s="155">
        <v>59652000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98720330</v>
      </c>
      <c r="D25" s="168">
        <f>+D5+D9+D15+D19+D24</f>
        <v>0</v>
      </c>
      <c r="E25" s="169">
        <f t="shared" si="4"/>
        <v>136781000</v>
      </c>
      <c r="F25" s="73">
        <f t="shared" si="4"/>
        <v>135000000</v>
      </c>
      <c r="G25" s="73">
        <f t="shared" si="4"/>
        <v>41578373</v>
      </c>
      <c r="H25" s="73">
        <f t="shared" si="4"/>
        <v>7108246</v>
      </c>
      <c r="I25" s="73">
        <f t="shared" si="4"/>
        <v>909774</v>
      </c>
      <c r="J25" s="73">
        <f t="shared" si="4"/>
        <v>49596393</v>
      </c>
      <c r="K25" s="73">
        <f t="shared" si="4"/>
        <v>3011282</v>
      </c>
      <c r="L25" s="73">
        <f t="shared" si="4"/>
        <v>25647895</v>
      </c>
      <c r="M25" s="73">
        <f t="shared" si="4"/>
        <v>8831421</v>
      </c>
      <c r="N25" s="73">
        <f t="shared" si="4"/>
        <v>37490598</v>
      </c>
      <c r="O25" s="73">
        <f t="shared" si="4"/>
        <v>756173</v>
      </c>
      <c r="P25" s="73">
        <f t="shared" si="4"/>
        <v>1537350</v>
      </c>
      <c r="Q25" s="73">
        <f t="shared" si="4"/>
        <v>34003553</v>
      </c>
      <c r="R25" s="73">
        <f t="shared" si="4"/>
        <v>36297076</v>
      </c>
      <c r="S25" s="73">
        <f t="shared" si="4"/>
        <v>733598</v>
      </c>
      <c r="T25" s="73">
        <f t="shared" si="4"/>
        <v>491263</v>
      </c>
      <c r="U25" s="73">
        <f t="shared" si="4"/>
        <v>4935062</v>
      </c>
      <c r="V25" s="73">
        <f t="shared" si="4"/>
        <v>6159923</v>
      </c>
      <c r="W25" s="73">
        <f t="shared" si="4"/>
        <v>129543990</v>
      </c>
      <c r="X25" s="73">
        <f t="shared" si="4"/>
        <v>136779793</v>
      </c>
      <c r="Y25" s="73">
        <f t="shared" si="4"/>
        <v>-7235803</v>
      </c>
      <c r="Z25" s="170">
        <f>+IF(X25&lt;&gt;0,+(Y25/X25)*100,0)</f>
        <v>-5.290111091190202</v>
      </c>
      <c r="AA25" s="168">
        <f>+AA5+AA9+AA15+AA19+AA24</f>
        <v>135000000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71855887</v>
      </c>
      <c r="D28" s="153">
        <f>SUM(D29:D31)</f>
        <v>0</v>
      </c>
      <c r="E28" s="154">
        <f t="shared" si="5"/>
        <v>74538000</v>
      </c>
      <c r="F28" s="100">
        <f t="shared" si="5"/>
        <v>75348000</v>
      </c>
      <c r="G28" s="100">
        <f t="shared" si="5"/>
        <v>5649996</v>
      </c>
      <c r="H28" s="100">
        <f t="shared" si="5"/>
        <v>4956447</v>
      </c>
      <c r="I28" s="100">
        <f t="shared" si="5"/>
        <v>5026092</v>
      </c>
      <c r="J28" s="100">
        <f t="shared" si="5"/>
        <v>15632535</v>
      </c>
      <c r="K28" s="100">
        <f t="shared" si="5"/>
        <v>7959299</v>
      </c>
      <c r="L28" s="100">
        <f t="shared" si="5"/>
        <v>5935982</v>
      </c>
      <c r="M28" s="100">
        <f t="shared" si="5"/>
        <v>5561360</v>
      </c>
      <c r="N28" s="100">
        <f t="shared" si="5"/>
        <v>19456641</v>
      </c>
      <c r="O28" s="100">
        <f t="shared" si="5"/>
        <v>5867256</v>
      </c>
      <c r="P28" s="100">
        <f t="shared" si="5"/>
        <v>5788507</v>
      </c>
      <c r="Q28" s="100">
        <f t="shared" si="5"/>
        <v>13068160</v>
      </c>
      <c r="R28" s="100">
        <f t="shared" si="5"/>
        <v>24723923</v>
      </c>
      <c r="S28" s="100">
        <f t="shared" si="5"/>
        <v>11822512</v>
      </c>
      <c r="T28" s="100">
        <f t="shared" si="5"/>
        <v>8782435</v>
      </c>
      <c r="U28" s="100">
        <f t="shared" si="5"/>
        <v>129982979</v>
      </c>
      <c r="V28" s="100">
        <f t="shared" si="5"/>
        <v>150587926</v>
      </c>
      <c r="W28" s="100">
        <f t="shared" si="5"/>
        <v>210401025</v>
      </c>
      <c r="X28" s="100">
        <f t="shared" si="5"/>
        <v>57519673</v>
      </c>
      <c r="Y28" s="100">
        <f t="shared" si="5"/>
        <v>152881352</v>
      </c>
      <c r="Z28" s="137">
        <f>+IF(X28&lt;&gt;0,+(Y28/X28)*100,0)</f>
        <v>265.78967512558705</v>
      </c>
      <c r="AA28" s="153">
        <f>SUM(AA29:AA31)</f>
        <v>75348000</v>
      </c>
    </row>
    <row r="29" spans="1:27" ht="13.5">
      <c r="A29" s="138" t="s">
        <v>75</v>
      </c>
      <c r="B29" s="136"/>
      <c r="C29" s="155">
        <v>71855887</v>
      </c>
      <c r="D29" s="155"/>
      <c r="E29" s="156">
        <v>7435000</v>
      </c>
      <c r="F29" s="60"/>
      <c r="G29" s="60">
        <v>5649996</v>
      </c>
      <c r="H29" s="60">
        <v>4956447</v>
      </c>
      <c r="I29" s="60">
        <v>5026092</v>
      </c>
      <c r="J29" s="60">
        <v>15632535</v>
      </c>
      <c r="K29" s="60">
        <v>7959299</v>
      </c>
      <c r="L29" s="60">
        <v>5935982</v>
      </c>
      <c r="M29" s="60">
        <v>5561360</v>
      </c>
      <c r="N29" s="60">
        <v>19456641</v>
      </c>
      <c r="O29" s="60">
        <v>5867256</v>
      </c>
      <c r="P29" s="60">
        <v>5788507</v>
      </c>
      <c r="Q29" s="60">
        <v>13068160</v>
      </c>
      <c r="R29" s="60">
        <v>24723923</v>
      </c>
      <c r="S29" s="60">
        <v>11822512</v>
      </c>
      <c r="T29" s="60">
        <v>267589</v>
      </c>
      <c r="U29" s="60">
        <v>633901</v>
      </c>
      <c r="V29" s="60">
        <v>12724002</v>
      </c>
      <c r="W29" s="60">
        <v>72537101</v>
      </c>
      <c r="X29" s="60">
        <v>16543585</v>
      </c>
      <c r="Y29" s="60">
        <v>55993516</v>
      </c>
      <c r="Z29" s="140">
        <v>338.46</v>
      </c>
      <c r="AA29" s="155"/>
    </row>
    <row r="30" spans="1:27" ht="13.5">
      <c r="A30" s="138" t="s">
        <v>76</v>
      </c>
      <c r="B30" s="136"/>
      <c r="C30" s="157"/>
      <c r="D30" s="157"/>
      <c r="E30" s="158">
        <v>67103000</v>
      </c>
      <c r="F30" s="159">
        <v>75348000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>
        <v>8514846</v>
      </c>
      <c r="U30" s="159">
        <v>129349078</v>
      </c>
      <c r="V30" s="159">
        <v>137863924</v>
      </c>
      <c r="W30" s="159">
        <v>137863924</v>
      </c>
      <c r="X30" s="159">
        <v>16363271</v>
      </c>
      <c r="Y30" s="159">
        <v>121500653</v>
      </c>
      <c r="Z30" s="141">
        <v>742.52</v>
      </c>
      <c r="AA30" s="157">
        <v>75348000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24612817</v>
      </c>
      <c r="Y31" s="60">
        <v>-24612817</v>
      </c>
      <c r="Z31" s="140">
        <v>-100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17018386</v>
      </c>
      <c r="Y32" s="100">
        <f t="shared" si="6"/>
        <v>-17018386</v>
      </c>
      <c r="Z32" s="137">
        <f>+IF(X32&lt;&gt;0,+(Y32/X32)*100,0)</f>
        <v>-100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17018386</v>
      </c>
      <c r="Y33" s="60">
        <v>-17018386</v>
      </c>
      <c r="Z33" s="140">
        <v>-100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59652000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59652000</v>
      </c>
    </row>
    <row r="39" spans="1:27" ht="13.5">
      <c r="A39" s="138" t="s">
        <v>85</v>
      </c>
      <c r="B39" s="136"/>
      <c r="C39" s="155"/>
      <c r="D39" s="155"/>
      <c r="E39" s="156"/>
      <c r="F39" s="60">
        <v>59652000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>
        <v>59652000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71855887</v>
      </c>
      <c r="D48" s="168">
        <f>+D28+D32+D38+D42+D47</f>
        <v>0</v>
      </c>
      <c r="E48" s="169">
        <f t="shared" si="9"/>
        <v>74538000</v>
      </c>
      <c r="F48" s="73">
        <f t="shared" si="9"/>
        <v>135000000</v>
      </c>
      <c r="G48" s="73">
        <f t="shared" si="9"/>
        <v>5649996</v>
      </c>
      <c r="H48" s="73">
        <f t="shared" si="9"/>
        <v>4956447</v>
      </c>
      <c r="I48" s="73">
        <f t="shared" si="9"/>
        <v>5026092</v>
      </c>
      <c r="J48" s="73">
        <f t="shared" si="9"/>
        <v>15632535</v>
      </c>
      <c r="K48" s="73">
        <f t="shared" si="9"/>
        <v>7959299</v>
      </c>
      <c r="L48" s="73">
        <f t="shared" si="9"/>
        <v>5935982</v>
      </c>
      <c r="M48" s="73">
        <f t="shared" si="9"/>
        <v>5561360</v>
      </c>
      <c r="N48" s="73">
        <f t="shared" si="9"/>
        <v>19456641</v>
      </c>
      <c r="O48" s="73">
        <f t="shared" si="9"/>
        <v>5867256</v>
      </c>
      <c r="P48" s="73">
        <f t="shared" si="9"/>
        <v>5788507</v>
      </c>
      <c r="Q48" s="73">
        <f t="shared" si="9"/>
        <v>13068160</v>
      </c>
      <c r="R48" s="73">
        <f t="shared" si="9"/>
        <v>24723923</v>
      </c>
      <c r="S48" s="73">
        <f t="shared" si="9"/>
        <v>11822512</v>
      </c>
      <c r="T48" s="73">
        <f t="shared" si="9"/>
        <v>8782435</v>
      </c>
      <c r="U48" s="73">
        <f t="shared" si="9"/>
        <v>129982979</v>
      </c>
      <c r="V48" s="73">
        <f t="shared" si="9"/>
        <v>150587926</v>
      </c>
      <c r="W48" s="73">
        <f t="shared" si="9"/>
        <v>210401025</v>
      </c>
      <c r="X48" s="73">
        <f t="shared" si="9"/>
        <v>74538059</v>
      </c>
      <c r="Y48" s="73">
        <f t="shared" si="9"/>
        <v>135862966</v>
      </c>
      <c r="Z48" s="170">
        <f>+IF(X48&lt;&gt;0,+(Y48/X48)*100,0)</f>
        <v>182.27328135818507</v>
      </c>
      <c r="AA48" s="168">
        <f>+AA28+AA32+AA38+AA42+AA47</f>
        <v>135000000</v>
      </c>
    </row>
    <row r="49" spans="1:27" ht="13.5">
      <c r="A49" s="148" t="s">
        <v>49</v>
      </c>
      <c r="B49" s="149"/>
      <c r="C49" s="171">
        <f aca="true" t="shared" si="10" ref="C49:Y49">+C25-C48</f>
        <v>26864443</v>
      </c>
      <c r="D49" s="171">
        <f>+D25-D48</f>
        <v>0</v>
      </c>
      <c r="E49" s="172">
        <f t="shared" si="10"/>
        <v>62243000</v>
      </c>
      <c r="F49" s="173">
        <f t="shared" si="10"/>
        <v>0</v>
      </c>
      <c r="G49" s="173">
        <f t="shared" si="10"/>
        <v>35928377</v>
      </c>
      <c r="H49" s="173">
        <f t="shared" si="10"/>
        <v>2151799</v>
      </c>
      <c r="I49" s="173">
        <f t="shared" si="10"/>
        <v>-4116318</v>
      </c>
      <c r="J49" s="173">
        <f t="shared" si="10"/>
        <v>33963858</v>
      </c>
      <c r="K49" s="173">
        <f t="shared" si="10"/>
        <v>-4948017</v>
      </c>
      <c r="L49" s="173">
        <f t="shared" si="10"/>
        <v>19711913</v>
      </c>
      <c r="M49" s="173">
        <f t="shared" si="10"/>
        <v>3270061</v>
      </c>
      <c r="N49" s="173">
        <f t="shared" si="10"/>
        <v>18033957</v>
      </c>
      <c r="O49" s="173">
        <f t="shared" si="10"/>
        <v>-5111083</v>
      </c>
      <c r="P49" s="173">
        <f t="shared" si="10"/>
        <v>-4251157</v>
      </c>
      <c r="Q49" s="173">
        <f t="shared" si="10"/>
        <v>20935393</v>
      </c>
      <c r="R49" s="173">
        <f t="shared" si="10"/>
        <v>11573153</v>
      </c>
      <c r="S49" s="173">
        <f t="shared" si="10"/>
        <v>-11088914</v>
      </c>
      <c r="T49" s="173">
        <f t="shared" si="10"/>
        <v>-8291172</v>
      </c>
      <c r="U49" s="173">
        <f t="shared" si="10"/>
        <v>-125047917</v>
      </c>
      <c r="V49" s="173">
        <f t="shared" si="10"/>
        <v>-144428003</v>
      </c>
      <c r="W49" s="173">
        <f t="shared" si="10"/>
        <v>-80857035</v>
      </c>
      <c r="X49" s="173">
        <f>IF(F25=F48,0,X25-X48)</f>
        <v>0</v>
      </c>
      <c r="Y49" s="173">
        <f t="shared" si="10"/>
        <v>-143098769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6012494</v>
      </c>
      <c r="D5" s="155">
        <v>0</v>
      </c>
      <c r="E5" s="156">
        <v>5064000</v>
      </c>
      <c r="F5" s="60">
        <v>5064000</v>
      </c>
      <c r="G5" s="60">
        <v>536086</v>
      </c>
      <c r="H5" s="60">
        <v>541533</v>
      </c>
      <c r="I5" s="60">
        <v>542310</v>
      </c>
      <c r="J5" s="60">
        <v>1619929</v>
      </c>
      <c r="K5" s="60">
        <v>542310</v>
      </c>
      <c r="L5" s="60">
        <v>542310</v>
      </c>
      <c r="M5" s="60">
        <v>542310</v>
      </c>
      <c r="N5" s="60">
        <v>1626930</v>
      </c>
      <c r="O5" s="60">
        <v>542348</v>
      </c>
      <c r="P5" s="60">
        <v>542348</v>
      </c>
      <c r="Q5" s="60">
        <v>382974</v>
      </c>
      <c r="R5" s="60">
        <v>1467670</v>
      </c>
      <c r="S5" s="60">
        <v>337757</v>
      </c>
      <c r="T5" s="60">
        <v>277492</v>
      </c>
      <c r="U5" s="60">
        <v>1460744</v>
      </c>
      <c r="V5" s="60">
        <v>2075993</v>
      </c>
      <c r="W5" s="60">
        <v>6790522</v>
      </c>
      <c r="X5" s="60">
        <v>5064000</v>
      </c>
      <c r="Y5" s="60">
        <v>1726522</v>
      </c>
      <c r="Z5" s="140">
        <v>34.09</v>
      </c>
      <c r="AA5" s="155">
        <v>5064000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127000</v>
      </c>
      <c r="F6" s="60">
        <v>126000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126600</v>
      </c>
      <c r="Y6" s="60">
        <v>-126600</v>
      </c>
      <c r="Z6" s="140">
        <v>-100</v>
      </c>
      <c r="AA6" s="155">
        <v>126000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295638</v>
      </c>
      <c r="Y10" s="54">
        <v>-295638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264336</v>
      </c>
      <c r="D11" s="155">
        <v>0</v>
      </c>
      <c r="E11" s="156">
        <v>296000</v>
      </c>
      <c r="F11" s="60">
        <v>295638</v>
      </c>
      <c r="G11" s="60">
        <v>90269</v>
      </c>
      <c r="H11" s="60">
        <v>23215</v>
      </c>
      <c r="I11" s="60">
        <v>23215</v>
      </c>
      <c r="J11" s="60">
        <v>136699</v>
      </c>
      <c r="K11" s="60">
        <v>23215</v>
      </c>
      <c r="L11" s="60">
        <v>23215</v>
      </c>
      <c r="M11" s="60">
        <v>23215</v>
      </c>
      <c r="N11" s="60">
        <v>69645</v>
      </c>
      <c r="O11" s="60">
        <v>23215</v>
      </c>
      <c r="P11" s="60">
        <v>46430</v>
      </c>
      <c r="Q11" s="60">
        <v>26522</v>
      </c>
      <c r="R11" s="60">
        <v>96167</v>
      </c>
      <c r="S11" s="60">
        <v>74000</v>
      </c>
      <c r="T11" s="60">
        <v>1375</v>
      </c>
      <c r="U11" s="60">
        <v>2377</v>
      </c>
      <c r="V11" s="60">
        <v>77752</v>
      </c>
      <c r="W11" s="60">
        <v>380263</v>
      </c>
      <c r="X11" s="60"/>
      <c r="Y11" s="60">
        <v>380263</v>
      </c>
      <c r="Z11" s="140">
        <v>0</v>
      </c>
      <c r="AA11" s="155">
        <v>295638</v>
      </c>
    </row>
    <row r="12" spans="1:27" ht="13.5">
      <c r="A12" s="183" t="s">
        <v>108</v>
      </c>
      <c r="B12" s="185"/>
      <c r="C12" s="155">
        <v>76304</v>
      </c>
      <c r="D12" s="155">
        <v>0</v>
      </c>
      <c r="E12" s="156">
        <v>111000</v>
      </c>
      <c r="F12" s="60">
        <v>110554</v>
      </c>
      <c r="G12" s="60">
        <v>11754</v>
      </c>
      <c r="H12" s="60">
        <v>8557</v>
      </c>
      <c r="I12" s="60">
        <v>10414</v>
      </c>
      <c r="J12" s="60">
        <v>30725</v>
      </c>
      <c r="K12" s="60">
        <v>22212</v>
      </c>
      <c r="L12" s="60">
        <v>15154</v>
      </c>
      <c r="M12" s="60">
        <v>15804</v>
      </c>
      <c r="N12" s="60">
        <v>53170</v>
      </c>
      <c r="O12" s="60">
        <v>6107</v>
      </c>
      <c r="P12" s="60">
        <v>21127</v>
      </c>
      <c r="Q12" s="60">
        <v>11422</v>
      </c>
      <c r="R12" s="60">
        <v>38656</v>
      </c>
      <c r="S12" s="60">
        <v>8957</v>
      </c>
      <c r="T12" s="60">
        <v>18095</v>
      </c>
      <c r="U12" s="60">
        <v>15679</v>
      </c>
      <c r="V12" s="60">
        <v>42731</v>
      </c>
      <c r="W12" s="60">
        <v>165282</v>
      </c>
      <c r="X12" s="60">
        <v>110554</v>
      </c>
      <c r="Y12" s="60">
        <v>54728</v>
      </c>
      <c r="Z12" s="140">
        <v>49.5</v>
      </c>
      <c r="AA12" s="155">
        <v>110554</v>
      </c>
    </row>
    <row r="13" spans="1:27" ht="13.5">
      <c r="A13" s="181" t="s">
        <v>109</v>
      </c>
      <c r="B13" s="185"/>
      <c r="C13" s="155">
        <v>996165</v>
      </c>
      <c r="D13" s="155">
        <v>0</v>
      </c>
      <c r="E13" s="156">
        <v>250000</v>
      </c>
      <c r="F13" s="60">
        <v>250000</v>
      </c>
      <c r="G13" s="60">
        <v>7399</v>
      </c>
      <c r="H13" s="60">
        <v>27426</v>
      </c>
      <c r="I13" s="60">
        <v>30587</v>
      </c>
      <c r="J13" s="60">
        <v>65412</v>
      </c>
      <c r="K13" s="60">
        <v>153979</v>
      </c>
      <c r="L13" s="60">
        <v>998</v>
      </c>
      <c r="M13" s="60">
        <v>6592</v>
      </c>
      <c r="N13" s="60">
        <v>161569</v>
      </c>
      <c r="O13" s="60">
        <v>11733</v>
      </c>
      <c r="P13" s="60">
        <v>148789</v>
      </c>
      <c r="Q13" s="60">
        <v>1035</v>
      </c>
      <c r="R13" s="60">
        <v>161557</v>
      </c>
      <c r="S13" s="60">
        <v>13965</v>
      </c>
      <c r="T13" s="60">
        <v>90042</v>
      </c>
      <c r="U13" s="60">
        <v>142593</v>
      </c>
      <c r="V13" s="60">
        <v>246600</v>
      </c>
      <c r="W13" s="60">
        <v>635138</v>
      </c>
      <c r="X13" s="60">
        <v>250000</v>
      </c>
      <c r="Y13" s="60">
        <v>385138</v>
      </c>
      <c r="Z13" s="140">
        <v>154.06</v>
      </c>
      <c r="AA13" s="155">
        <v>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69123</v>
      </c>
      <c r="I14" s="60">
        <v>70975</v>
      </c>
      <c r="J14" s="60">
        <v>140098</v>
      </c>
      <c r="K14" s="60">
        <v>73200</v>
      </c>
      <c r="L14" s="60">
        <v>75296</v>
      </c>
      <c r="M14" s="60">
        <v>77962</v>
      </c>
      <c r="N14" s="60">
        <v>226458</v>
      </c>
      <c r="O14" s="60">
        <v>80835</v>
      </c>
      <c r="P14" s="60">
        <v>80835</v>
      </c>
      <c r="Q14" s="60">
        <v>84853</v>
      </c>
      <c r="R14" s="60">
        <v>246523</v>
      </c>
      <c r="S14" s="60">
        <v>87341</v>
      </c>
      <c r="T14" s="60">
        <v>0</v>
      </c>
      <c r="U14" s="60">
        <v>0</v>
      </c>
      <c r="V14" s="60">
        <v>87341</v>
      </c>
      <c r="W14" s="60">
        <v>700420</v>
      </c>
      <c r="X14" s="60"/>
      <c r="Y14" s="60">
        <v>700420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402011</v>
      </c>
      <c r="D16" s="155">
        <v>0</v>
      </c>
      <c r="E16" s="156">
        <v>4000000</v>
      </c>
      <c r="F16" s="60">
        <v>2000000</v>
      </c>
      <c r="G16" s="60">
        <v>170300</v>
      </c>
      <c r="H16" s="60">
        <v>192900</v>
      </c>
      <c r="I16" s="60">
        <v>151500</v>
      </c>
      <c r="J16" s="60">
        <v>514700</v>
      </c>
      <c r="K16" s="60">
        <v>81325</v>
      </c>
      <c r="L16" s="60">
        <v>82275</v>
      </c>
      <c r="M16" s="60">
        <v>41775</v>
      </c>
      <c r="N16" s="60">
        <v>205375</v>
      </c>
      <c r="O16" s="60">
        <v>66960</v>
      </c>
      <c r="P16" s="60">
        <v>71075</v>
      </c>
      <c r="Q16" s="60">
        <v>46588</v>
      </c>
      <c r="R16" s="60">
        <v>184623</v>
      </c>
      <c r="S16" s="60">
        <v>33600</v>
      </c>
      <c r="T16" s="60">
        <v>78475</v>
      </c>
      <c r="U16" s="60">
        <v>49575</v>
      </c>
      <c r="V16" s="60">
        <v>161650</v>
      </c>
      <c r="W16" s="60">
        <v>1066348</v>
      </c>
      <c r="X16" s="60">
        <v>3999996</v>
      </c>
      <c r="Y16" s="60">
        <v>-2933648</v>
      </c>
      <c r="Z16" s="140">
        <v>-73.34</v>
      </c>
      <c r="AA16" s="155">
        <v>2000000</v>
      </c>
    </row>
    <row r="17" spans="1:27" ht="13.5">
      <c r="A17" s="181" t="s">
        <v>113</v>
      </c>
      <c r="B17" s="185"/>
      <c r="C17" s="155">
        <v>356191</v>
      </c>
      <c r="D17" s="155">
        <v>0</v>
      </c>
      <c r="E17" s="156">
        <v>0</v>
      </c>
      <c r="F17" s="60">
        <v>0</v>
      </c>
      <c r="G17" s="60">
        <v>271950</v>
      </c>
      <c r="H17" s="60">
        <v>19764</v>
      </c>
      <c r="I17" s="60">
        <v>22658</v>
      </c>
      <c r="J17" s="60">
        <v>314372</v>
      </c>
      <c r="K17" s="60">
        <v>18478</v>
      </c>
      <c r="L17" s="60">
        <v>23998</v>
      </c>
      <c r="M17" s="60">
        <v>20114</v>
      </c>
      <c r="N17" s="60">
        <v>62590</v>
      </c>
      <c r="O17" s="60">
        <v>22504</v>
      </c>
      <c r="P17" s="60">
        <v>24746</v>
      </c>
      <c r="Q17" s="60">
        <v>31000</v>
      </c>
      <c r="R17" s="60">
        <v>78250</v>
      </c>
      <c r="S17" s="60">
        <v>19790</v>
      </c>
      <c r="T17" s="60">
        <v>25784</v>
      </c>
      <c r="U17" s="60">
        <v>29583</v>
      </c>
      <c r="V17" s="60">
        <v>75157</v>
      </c>
      <c r="W17" s="60">
        <v>530369</v>
      </c>
      <c r="X17" s="60"/>
      <c r="Y17" s="60">
        <v>530369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63718970</v>
      </c>
      <c r="D19" s="155">
        <v>0</v>
      </c>
      <c r="E19" s="156">
        <v>73150000</v>
      </c>
      <c r="F19" s="60">
        <v>64950600</v>
      </c>
      <c r="G19" s="60">
        <v>23460000</v>
      </c>
      <c r="H19" s="60">
        <v>1516000</v>
      </c>
      <c r="I19" s="60">
        <v>0</v>
      </c>
      <c r="J19" s="60">
        <v>24976000</v>
      </c>
      <c r="K19" s="60">
        <v>0</v>
      </c>
      <c r="L19" s="60">
        <v>23337000</v>
      </c>
      <c r="M19" s="60">
        <v>0</v>
      </c>
      <c r="N19" s="60">
        <v>23337000</v>
      </c>
      <c r="O19" s="60">
        <v>0</v>
      </c>
      <c r="P19" s="60">
        <v>437000</v>
      </c>
      <c r="Q19" s="60">
        <v>18081000</v>
      </c>
      <c r="R19" s="60">
        <v>18518000</v>
      </c>
      <c r="S19" s="60">
        <v>0</v>
      </c>
      <c r="T19" s="60">
        <v>0</v>
      </c>
      <c r="U19" s="60">
        <v>0</v>
      </c>
      <c r="V19" s="60">
        <v>0</v>
      </c>
      <c r="W19" s="60">
        <v>66831000</v>
      </c>
      <c r="X19" s="60">
        <v>73150000</v>
      </c>
      <c r="Y19" s="60">
        <v>-6319000</v>
      </c>
      <c r="Z19" s="140">
        <v>-8.64</v>
      </c>
      <c r="AA19" s="155">
        <v>64950600</v>
      </c>
    </row>
    <row r="20" spans="1:27" ht="13.5">
      <c r="A20" s="181" t="s">
        <v>35</v>
      </c>
      <c r="B20" s="185"/>
      <c r="C20" s="155">
        <v>1753859</v>
      </c>
      <c r="D20" s="155">
        <v>0</v>
      </c>
      <c r="E20" s="156">
        <v>21331000</v>
      </c>
      <c r="F20" s="54">
        <v>2551208</v>
      </c>
      <c r="G20" s="54">
        <v>134615</v>
      </c>
      <c r="H20" s="54">
        <v>709728</v>
      </c>
      <c r="I20" s="54">
        <v>58115</v>
      </c>
      <c r="J20" s="54">
        <v>902458</v>
      </c>
      <c r="K20" s="54">
        <v>2096563</v>
      </c>
      <c r="L20" s="54">
        <v>47649</v>
      </c>
      <c r="M20" s="54">
        <v>47649</v>
      </c>
      <c r="N20" s="54">
        <v>2191861</v>
      </c>
      <c r="O20" s="54">
        <v>2471</v>
      </c>
      <c r="P20" s="54">
        <v>165000</v>
      </c>
      <c r="Q20" s="54">
        <v>338159</v>
      </c>
      <c r="R20" s="54">
        <v>505630</v>
      </c>
      <c r="S20" s="54">
        <v>158188</v>
      </c>
      <c r="T20" s="54">
        <v>0</v>
      </c>
      <c r="U20" s="54">
        <v>3234511</v>
      </c>
      <c r="V20" s="54">
        <v>3392699</v>
      </c>
      <c r="W20" s="54">
        <v>6992648</v>
      </c>
      <c r="X20" s="54">
        <v>21331000</v>
      </c>
      <c r="Y20" s="54">
        <v>-14338352</v>
      </c>
      <c r="Z20" s="184">
        <v>-67.22</v>
      </c>
      <c r="AA20" s="130">
        <v>2551208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73580330</v>
      </c>
      <c r="D22" s="188">
        <f>SUM(D5:D21)</f>
        <v>0</v>
      </c>
      <c r="E22" s="189">
        <f t="shared" si="0"/>
        <v>104329000</v>
      </c>
      <c r="F22" s="190">
        <f t="shared" si="0"/>
        <v>75348000</v>
      </c>
      <c r="G22" s="190">
        <f t="shared" si="0"/>
        <v>24682373</v>
      </c>
      <c r="H22" s="190">
        <f t="shared" si="0"/>
        <v>3108246</v>
      </c>
      <c r="I22" s="190">
        <f t="shared" si="0"/>
        <v>909774</v>
      </c>
      <c r="J22" s="190">
        <f t="shared" si="0"/>
        <v>28700393</v>
      </c>
      <c r="K22" s="190">
        <f t="shared" si="0"/>
        <v>3011282</v>
      </c>
      <c r="L22" s="190">
        <f t="shared" si="0"/>
        <v>24147895</v>
      </c>
      <c r="M22" s="190">
        <f t="shared" si="0"/>
        <v>775421</v>
      </c>
      <c r="N22" s="190">
        <f t="shared" si="0"/>
        <v>27934598</v>
      </c>
      <c r="O22" s="190">
        <f t="shared" si="0"/>
        <v>756173</v>
      </c>
      <c r="P22" s="190">
        <f t="shared" si="0"/>
        <v>1537350</v>
      </c>
      <c r="Q22" s="190">
        <f t="shared" si="0"/>
        <v>19003553</v>
      </c>
      <c r="R22" s="190">
        <f t="shared" si="0"/>
        <v>21297076</v>
      </c>
      <c r="S22" s="190">
        <f t="shared" si="0"/>
        <v>733598</v>
      </c>
      <c r="T22" s="190">
        <f t="shared" si="0"/>
        <v>491263</v>
      </c>
      <c r="U22" s="190">
        <f t="shared" si="0"/>
        <v>4935062</v>
      </c>
      <c r="V22" s="190">
        <f t="shared" si="0"/>
        <v>6159923</v>
      </c>
      <c r="W22" s="190">
        <f t="shared" si="0"/>
        <v>84091990</v>
      </c>
      <c r="X22" s="190">
        <f t="shared" si="0"/>
        <v>104327788</v>
      </c>
      <c r="Y22" s="190">
        <f t="shared" si="0"/>
        <v>-20235798</v>
      </c>
      <c r="Z22" s="191">
        <f>+IF(X22&lt;&gt;0,+(Y22/X22)*100,0)</f>
        <v>-19.396364466195717</v>
      </c>
      <c r="AA22" s="188">
        <f>SUM(AA5:AA21)</f>
        <v>75348000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21864983</v>
      </c>
      <c r="D25" s="155">
        <v>0</v>
      </c>
      <c r="E25" s="156">
        <v>25244000</v>
      </c>
      <c r="F25" s="60">
        <v>24244533</v>
      </c>
      <c r="G25" s="60">
        <v>1939828</v>
      </c>
      <c r="H25" s="60">
        <v>1836509</v>
      </c>
      <c r="I25" s="60">
        <v>1718806</v>
      </c>
      <c r="J25" s="60">
        <v>5495143</v>
      </c>
      <c r="K25" s="60">
        <v>1850879</v>
      </c>
      <c r="L25" s="60">
        <v>2477131</v>
      </c>
      <c r="M25" s="60">
        <v>2015453</v>
      </c>
      <c r="N25" s="60">
        <v>6343463</v>
      </c>
      <c r="O25" s="60">
        <v>2085866</v>
      </c>
      <c r="P25" s="60">
        <v>2014368</v>
      </c>
      <c r="Q25" s="60">
        <v>2148219</v>
      </c>
      <c r="R25" s="60">
        <v>6248453</v>
      </c>
      <c r="S25" s="60">
        <v>2173778</v>
      </c>
      <c r="T25" s="60">
        <v>2867850</v>
      </c>
      <c r="U25" s="60">
        <v>2055077</v>
      </c>
      <c r="V25" s="60">
        <v>7096705</v>
      </c>
      <c r="W25" s="60">
        <v>25183764</v>
      </c>
      <c r="X25" s="60">
        <v>25244475</v>
      </c>
      <c r="Y25" s="60">
        <v>-60711</v>
      </c>
      <c r="Z25" s="140">
        <v>-0.24</v>
      </c>
      <c r="AA25" s="155">
        <v>24244533</v>
      </c>
    </row>
    <row r="26" spans="1:27" ht="13.5">
      <c r="A26" s="183" t="s">
        <v>38</v>
      </c>
      <c r="B26" s="182"/>
      <c r="C26" s="155">
        <v>6987844</v>
      </c>
      <c r="D26" s="155">
        <v>0</v>
      </c>
      <c r="E26" s="156">
        <v>7435000</v>
      </c>
      <c r="F26" s="60">
        <v>7434767</v>
      </c>
      <c r="G26" s="60">
        <v>589015</v>
      </c>
      <c r="H26" s="60">
        <v>589015</v>
      </c>
      <c r="I26" s="60">
        <v>589015</v>
      </c>
      <c r="J26" s="60">
        <v>1767045</v>
      </c>
      <c r="K26" s="60">
        <v>589015</v>
      </c>
      <c r="L26" s="60">
        <v>589015</v>
      </c>
      <c r="M26" s="60">
        <v>589014</v>
      </c>
      <c r="N26" s="60">
        <v>1767044</v>
      </c>
      <c r="O26" s="60">
        <v>470805</v>
      </c>
      <c r="P26" s="60">
        <v>470805</v>
      </c>
      <c r="Q26" s="60">
        <v>593838</v>
      </c>
      <c r="R26" s="60">
        <v>1535448</v>
      </c>
      <c r="S26" s="60">
        <v>599956</v>
      </c>
      <c r="T26" s="60">
        <v>267589</v>
      </c>
      <c r="U26" s="60">
        <v>627881</v>
      </c>
      <c r="V26" s="60">
        <v>1495426</v>
      </c>
      <c r="W26" s="60">
        <v>6564963</v>
      </c>
      <c r="X26" s="60">
        <v>7434763</v>
      </c>
      <c r="Y26" s="60">
        <v>-869800</v>
      </c>
      <c r="Z26" s="140">
        <v>-11.7</v>
      </c>
      <c r="AA26" s="155">
        <v>7434767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250000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250000</v>
      </c>
      <c r="Y27" s="60">
        <v>-250000</v>
      </c>
      <c r="Z27" s="140">
        <v>-100</v>
      </c>
      <c r="AA27" s="155">
        <v>0</v>
      </c>
    </row>
    <row r="28" spans="1:27" ht="13.5">
      <c r="A28" s="183" t="s">
        <v>39</v>
      </c>
      <c r="B28" s="182"/>
      <c r="C28" s="155">
        <v>5742032</v>
      </c>
      <c r="D28" s="155">
        <v>0</v>
      </c>
      <c r="E28" s="156">
        <v>2000000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2000000</v>
      </c>
      <c r="Y28" s="60">
        <v>-2000000</v>
      </c>
      <c r="Z28" s="140">
        <v>-100</v>
      </c>
      <c r="AA28" s="155">
        <v>2000000</v>
      </c>
    </row>
    <row r="29" spans="1:27" ht="13.5">
      <c r="A29" s="183" t="s">
        <v>40</v>
      </c>
      <c r="B29" s="182"/>
      <c r="C29" s="155">
        <v>177178</v>
      </c>
      <c r="D29" s="155">
        <v>0</v>
      </c>
      <c r="E29" s="156">
        <v>168000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168000</v>
      </c>
      <c r="Y29" s="60">
        <v>-168000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2445773</v>
      </c>
      <c r="D31" s="155">
        <v>0</v>
      </c>
      <c r="E31" s="156">
        <v>0</v>
      </c>
      <c r="F31" s="60">
        <v>0</v>
      </c>
      <c r="G31" s="60">
        <v>0</v>
      </c>
      <c r="H31" s="60">
        <v>51966</v>
      </c>
      <c r="I31" s="60">
        <v>0</v>
      </c>
      <c r="J31" s="60">
        <v>51966</v>
      </c>
      <c r="K31" s="60">
        <v>0</v>
      </c>
      <c r="L31" s="60">
        <v>251717</v>
      </c>
      <c r="M31" s="60">
        <v>379415</v>
      </c>
      <c r="N31" s="60">
        <v>631132</v>
      </c>
      <c r="O31" s="60">
        <v>49861</v>
      </c>
      <c r="P31" s="60">
        <v>49861</v>
      </c>
      <c r="Q31" s="60">
        <v>0</v>
      </c>
      <c r="R31" s="60">
        <v>99722</v>
      </c>
      <c r="S31" s="60">
        <v>0</v>
      </c>
      <c r="T31" s="60">
        <v>0</v>
      </c>
      <c r="U31" s="60">
        <v>0</v>
      </c>
      <c r="V31" s="60">
        <v>0</v>
      </c>
      <c r="W31" s="60">
        <v>782820</v>
      </c>
      <c r="X31" s="60"/>
      <c r="Y31" s="60">
        <v>782820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967028</v>
      </c>
      <c r="D32" s="155">
        <v>0</v>
      </c>
      <c r="E32" s="156">
        <v>2000000</v>
      </c>
      <c r="F32" s="60">
        <v>2560000</v>
      </c>
      <c r="G32" s="60">
        <v>0</v>
      </c>
      <c r="H32" s="60">
        <v>0</v>
      </c>
      <c r="I32" s="60">
        <v>90764</v>
      </c>
      <c r="J32" s="60">
        <v>90764</v>
      </c>
      <c r="K32" s="60">
        <v>67202</v>
      </c>
      <c r="L32" s="60">
        <v>128142</v>
      </c>
      <c r="M32" s="60">
        <v>99577</v>
      </c>
      <c r="N32" s="60">
        <v>294921</v>
      </c>
      <c r="O32" s="60">
        <v>162647</v>
      </c>
      <c r="P32" s="60">
        <v>155396</v>
      </c>
      <c r="Q32" s="60">
        <v>0</v>
      </c>
      <c r="R32" s="60">
        <v>318043</v>
      </c>
      <c r="S32" s="60">
        <v>0</v>
      </c>
      <c r="T32" s="60">
        <v>0</v>
      </c>
      <c r="U32" s="60">
        <v>295406</v>
      </c>
      <c r="V32" s="60">
        <v>295406</v>
      </c>
      <c r="W32" s="60">
        <v>999134</v>
      </c>
      <c r="X32" s="60">
        <v>2000000</v>
      </c>
      <c r="Y32" s="60">
        <v>-1000866</v>
      </c>
      <c r="Z32" s="140">
        <v>-50.04</v>
      </c>
      <c r="AA32" s="155">
        <v>2560000</v>
      </c>
    </row>
    <row r="33" spans="1:27" ht="13.5">
      <c r="A33" s="183" t="s">
        <v>42</v>
      </c>
      <c r="B33" s="182"/>
      <c r="C33" s="155">
        <v>4311807</v>
      </c>
      <c r="D33" s="155">
        <v>0</v>
      </c>
      <c r="E33" s="156">
        <v>450000</v>
      </c>
      <c r="F33" s="60">
        <v>700000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51300</v>
      </c>
      <c r="M33" s="60">
        <v>39224</v>
      </c>
      <c r="N33" s="60">
        <v>90524</v>
      </c>
      <c r="O33" s="60">
        <v>25500</v>
      </c>
      <c r="P33" s="60">
        <v>25500</v>
      </c>
      <c r="Q33" s="60">
        <v>11500</v>
      </c>
      <c r="R33" s="60">
        <v>62500</v>
      </c>
      <c r="S33" s="60">
        <v>6000</v>
      </c>
      <c r="T33" s="60">
        <v>8500</v>
      </c>
      <c r="U33" s="60">
        <v>6020</v>
      </c>
      <c r="V33" s="60">
        <v>20520</v>
      </c>
      <c r="W33" s="60">
        <v>173544</v>
      </c>
      <c r="X33" s="60">
        <v>449996</v>
      </c>
      <c r="Y33" s="60">
        <v>-276452</v>
      </c>
      <c r="Z33" s="140">
        <v>-61.43</v>
      </c>
      <c r="AA33" s="155">
        <v>700000</v>
      </c>
    </row>
    <row r="34" spans="1:27" ht="13.5">
      <c r="A34" s="183" t="s">
        <v>43</v>
      </c>
      <c r="B34" s="182"/>
      <c r="C34" s="155">
        <v>29359242</v>
      </c>
      <c r="D34" s="155">
        <v>0</v>
      </c>
      <c r="E34" s="156">
        <v>36991000</v>
      </c>
      <c r="F34" s="60">
        <v>98060700</v>
      </c>
      <c r="G34" s="60">
        <v>3121153</v>
      </c>
      <c r="H34" s="60">
        <v>2478957</v>
      </c>
      <c r="I34" s="60">
        <v>2627507</v>
      </c>
      <c r="J34" s="60">
        <v>8227617</v>
      </c>
      <c r="K34" s="60">
        <v>5452203</v>
      </c>
      <c r="L34" s="60">
        <v>2438677</v>
      </c>
      <c r="M34" s="60">
        <v>2438677</v>
      </c>
      <c r="N34" s="60">
        <v>10329557</v>
      </c>
      <c r="O34" s="60">
        <v>3072577</v>
      </c>
      <c r="P34" s="60">
        <v>3072577</v>
      </c>
      <c r="Q34" s="60">
        <v>10314603</v>
      </c>
      <c r="R34" s="60">
        <v>16459757</v>
      </c>
      <c r="S34" s="60">
        <v>9042778</v>
      </c>
      <c r="T34" s="60">
        <v>5638496</v>
      </c>
      <c r="U34" s="60">
        <v>126998595</v>
      </c>
      <c r="V34" s="60">
        <v>141679869</v>
      </c>
      <c r="W34" s="60">
        <v>176696800</v>
      </c>
      <c r="X34" s="60">
        <v>36990700</v>
      </c>
      <c r="Y34" s="60">
        <v>139706100</v>
      </c>
      <c r="Z34" s="140">
        <v>377.68</v>
      </c>
      <c r="AA34" s="155">
        <v>98060700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71855887</v>
      </c>
      <c r="D36" s="188">
        <f>SUM(D25:D35)</f>
        <v>0</v>
      </c>
      <c r="E36" s="189">
        <f t="shared" si="1"/>
        <v>74538000</v>
      </c>
      <c r="F36" s="190">
        <f t="shared" si="1"/>
        <v>135000000</v>
      </c>
      <c r="G36" s="190">
        <f t="shared" si="1"/>
        <v>5649996</v>
      </c>
      <c r="H36" s="190">
        <f t="shared" si="1"/>
        <v>4956447</v>
      </c>
      <c r="I36" s="190">
        <f t="shared" si="1"/>
        <v>5026092</v>
      </c>
      <c r="J36" s="190">
        <f t="shared" si="1"/>
        <v>15632535</v>
      </c>
      <c r="K36" s="190">
        <f t="shared" si="1"/>
        <v>7959299</v>
      </c>
      <c r="L36" s="190">
        <f t="shared" si="1"/>
        <v>5935982</v>
      </c>
      <c r="M36" s="190">
        <f t="shared" si="1"/>
        <v>5561360</v>
      </c>
      <c r="N36" s="190">
        <f t="shared" si="1"/>
        <v>19456641</v>
      </c>
      <c r="O36" s="190">
        <f t="shared" si="1"/>
        <v>5867256</v>
      </c>
      <c r="P36" s="190">
        <f t="shared" si="1"/>
        <v>5788507</v>
      </c>
      <c r="Q36" s="190">
        <f t="shared" si="1"/>
        <v>13068160</v>
      </c>
      <c r="R36" s="190">
        <f t="shared" si="1"/>
        <v>24723923</v>
      </c>
      <c r="S36" s="190">
        <f t="shared" si="1"/>
        <v>11822512</v>
      </c>
      <c r="T36" s="190">
        <f t="shared" si="1"/>
        <v>8782435</v>
      </c>
      <c r="U36" s="190">
        <f t="shared" si="1"/>
        <v>129982979</v>
      </c>
      <c r="V36" s="190">
        <f t="shared" si="1"/>
        <v>150587926</v>
      </c>
      <c r="W36" s="190">
        <f t="shared" si="1"/>
        <v>210401025</v>
      </c>
      <c r="X36" s="190">
        <f t="shared" si="1"/>
        <v>74537934</v>
      </c>
      <c r="Y36" s="190">
        <f t="shared" si="1"/>
        <v>135863091</v>
      </c>
      <c r="Z36" s="191">
        <f>+IF(X36&lt;&gt;0,+(Y36/X36)*100,0)</f>
        <v>182.27375473004122</v>
      </c>
      <c r="AA36" s="188">
        <f>SUM(AA25:AA35)</f>
        <v>135000000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1724443</v>
      </c>
      <c r="D38" s="199">
        <f>+D22-D36</f>
        <v>0</v>
      </c>
      <c r="E38" s="200">
        <f t="shared" si="2"/>
        <v>29791000</v>
      </c>
      <c r="F38" s="106">
        <f t="shared" si="2"/>
        <v>-59652000</v>
      </c>
      <c r="G38" s="106">
        <f t="shared" si="2"/>
        <v>19032377</v>
      </c>
      <c r="H38" s="106">
        <f t="shared" si="2"/>
        <v>-1848201</v>
      </c>
      <c r="I38" s="106">
        <f t="shared" si="2"/>
        <v>-4116318</v>
      </c>
      <c r="J38" s="106">
        <f t="shared" si="2"/>
        <v>13067858</v>
      </c>
      <c r="K38" s="106">
        <f t="shared" si="2"/>
        <v>-4948017</v>
      </c>
      <c r="L38" s="106">
        <f t="shared" si="2"/>
        <v>18211913</v>
      </c>
      <c r="M38" s="106">
        <f t="shared" si="2"/>
        <v>-4785939</v>
      </c>
      <c r="N38" s="106">
        <f t="shared" si="2"/>
        <v>8477957</v>
      </c>
      <c r="O38" s="106">
        <f t="shared" si="2"/>
        <v>-5111083</v>
      </c>
      <c r="P38" s="106">
        <f t="shared" si="2"/>
        <v>-4251157</v>
      </c>
      <c r="Q38" s="106">
        <f t="shared" si="2"/>
        <v>5935393</v>
      </c>
      <c r="R38" s="106">
        <f t="shared" si="2"/>
        <v>-3426847</v>
      </c>
      <c r="S38" s="106">
        <f t="shared" si="2"/>
        <v>-11088914</v>
      </c>
      <c r="T38" s="106">
        <f t="shared" si="2"/>
        <v>-8291172</v>
      </c>
      <c r="U38" s="106">
        <f t="shared" si="2"/>
        <v>-125047917</v>
      </c>
      <c r="V38" s="106">
        <f t="shared" si="2"/>
        <v>-144428003</v>
      </c>
      <c r="W38" s="106">
        <f t="shared" si="2"/>
        <v>-126309035</v>
      </c>
      <c r="X38" s="106">
        <f>IF(F22=F36,0,X22-X36)</f>
        <v>29789854</v>
      </c>
      <c r="Y38" s="106">
        <f t="shared" si="2"/>
        <v>-156098889</v>
      </c>
      <c r="Z38" s="201">
        <f>+IF(X38&lt;&gt;0,+(Y38/X38)*100,0)</f>
        <v>-524.0001814040445</v>
      </c>
      <c r="AA38" s="199">
        <f>+AA22-AA36</f>
        <v>-59652000</v>
      </c>
    </row>
    <row r="39" spans="1:27" ht="13.5">
      <c r="A39" s="181" t="s">
        <v>46</v>
      </c>
      <c r="B39" s="185"/>
      <c r="C39" s="155">
        <v>25140000</v>
      </c>
      <c r="D39" s="155">
        <v>0</v>
      </c>
      <c r="E39" s="156">
        <v>32452000</v>
      </c>
      <c r="F39" s="60">
        <v>59652000</v>
      </c>
      <c r="G39" s="60">
        <v>16896000</v>
      </c>
      <c r="H39" s="60">
        <v>4000000</v>
      </c>
      <c r="I39" s="60">
        <v>0</v>
      </c>
      <c r="J39" s="60">
        <v>20896000</v>
      </c>
      <c r="K39" s="60">
        <v>0</v>
      </c>
      <c r="L39" s="60">
        <v>1500000</v>
      </c>
      <c r="M39" s="60">
        <v>8056000</v>
      </c>
      <c r="N39" s="60">
        <v>9556000</v>
      </c>
      <c r="O39" s="60">
        <v>0</v>
      </c>
      <c r="P39" s="60">
        <v>0</v>
      </c>
      <c r="Q39" s="60">
        <v>15000000</v>
      </c>
      <c r="R39" s="60">
        <v>15000000</v>
      </c>
      <c r="S39" s="60">
        <v>0</v>
      </c>
      <c r="T39" s="60">
        <v>0</v>
      </c>
      <c r="U39" s="60">
        <v>0</v>
      </c>
      <c r="V39" s="60">
        <v>0</v>
      </c>
      <c r="W39" s="60">
        <v>45452000</v>
      </c>
      <c r="X39" s="60">
        <v>32451999</v>
      </c>
      <c r="Y39" s="60">
        <v>13000001</v>
      </c>
      <c r="Z39" s="140">
        <v>40.06</v>
      </c>
      <c r="AA39" s="155">
        <v>59652000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26864443</v>
      </c>
      <c r="D42" s="206">
        <f>SUM(D38:D41)</f>
        <v>0</v>
      </c>
      <c r="E42" s="207">
        <f t="shared" si="3"/>
        <v>62243000</v>
      </c>
      <c r="F42" s="88">
        <f t="shared" si="3"/>
        <v>0</v>
      </c>
      <c r="G42" s="88">
        <f t="shared" si="3"/>
        <v>35928377</v>
      </c>
      <c r="H42" s="88">
        <f t="shared" si="3"/>
        <v>2151799</v>
      </c>
      <c r="I42" s="88">
        <f t="shared" si="3"/>
        <v>-4116318</v>
      </c>
      <c r="J42" s="88">
        <f t="shared" si="3"/>
        <v>33963858</v>
      </c>
      <c r="K42" s="88">
        <f t="shared" si="3"/>
        <v>-4948017</v>
      </c>
      <c r="L42" s="88">
        <f t="shared" si="3"/>
        <v>19711913</v>
      </c>
      <c r="M42" s="88">
        <f t="shared" si="3"/>
        <v>3270061</v>
      </c>
      <c r="N42" s="88">
        <f t="shared" si="3"/>
        <v>18033957</v>
      </c>
      <c r="O42" s="88">
        <f t="shared" si="3"/>
        <v>-5111083</v>
      </c>
      <c r="P42" s="88">
        <f t="shared" si="3"/>
        <v>-4251157</v>
      </c>
      <c r="Q42" s="88">
        <f t="shared" si="3"/>
        <v>20935393</v>
      </c>
      <c r="R42" s="88">
        <f t="shared" si="3"/>
        <v>11573153</v>
      </c>
      <c r="S42" s="88">
        <f t="shared" si="3"/>
        <v>-11088914</v>
      </c>
      <c r="T42" s="88">
        <f t="shared" si="3"/>
        <v>-8291172</v>
      </c>
      <c r="U42" s="88">
        <f t="shared" si="3"/>
        <v>-125047917</v>
      </c>
      <c r="V42" s="88">
        <f t="shared" si="3"/>
        <v>-144428003</v>
      </c>
      <c r="W42" s="88">
        <f t="shared" si="3"/>
        <v>-80857035</v>
      </c>
      <c r="X42" s="88">
        <f t="shared" si="3"/>
        <v>62241853</v>
      </c>
      <c r="Y42" s="88">
        <f t="shared" si="3"/>
        <v>-143098888</v>
      </c>
      <c r="Z42" s="208">
        <f>+IF(X42&lt;&gt;0,+(Y42/X42)*100,0)</f>
        <v>-229.9078210284003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26864443</v>
      </c>
      <c r="D44" s="210">
        <f>+D42-D43</f>
        <v>0</v>
      </c>
      <c r="E44" s="211">
        <f t="shared" si="4"/>
        <v>62243000</v>
      </c>
      <c r="F44" s="77">
        <f t="shared" si="4"/>
        <v>0</v>
      </c>
      <c r="G44" s="77">
        <f t="shared" si="4"/>
        <v>35928377</v>
      </c>
      <c r="H44" s="77">
        <f t="shared" si="4"/>
        <v>2151799</v>
      </c>
      <c r="I44" s="77">
        <f t="shared" si="4"/>
        <v>-4116318</v>
      </c>
      <c r="J44" s="77">
        <f t="shared" si="4"/>
        <v>33963858</v>
      </c>
      <c r="K44" s="77">
        <f t="shared" si="4"/>
        <v>-4948017</v>
      </c>
      <c r="L44" s="77">
        <f t="shared" si="4"/>
        <v>19711913</v>
      </c>
      <c r="M44" s="77">
        <f t="shared" si="4"/>
        <v>3270061</v>
      </c>
      <c r="N44" s="77">
        <f t="shared" si="4"/>
        <v>18033957</v>
      </c>
      <c r="O44" s="77">
        <f t="shared" si="4"/>
        <v>-5111083</v>
      </c>
      <c r="P44" s="77">
        <f t="shared" si="4"/>
        <v>-4251157</v>
      </c>
      <c r="Q44" s="77">
        <f t="shared" si="4"/>
        <v>20935393</v>
      </c>
      <c r="R44" s="77">
        <f t="shared" si="4"/>
        <v>11573153</v>
      </c>
      <c r="S44" s="77">
        <f t="shared" si="4"/>
        <v>-11088914</v>
      </c>
      <c r="T44" s="77">
        <f t="shared" si="4"/>
        <v>-8291172</v>
      </c>
      <c r="U44" s="77">
        <f t="shared" si="4"/>
        <v>-125047917</v>
      </c>
      <c r="V44" s="77">
        <f t="shared" si="4"/>
        <v>-144428003</v>
      </c>
      <c r="W44" s="77">
        <f t="shared" si="4"/>
        <v>-80857035</v>
      </c>
      <c r="X44" s="77">
        <f t="shared" si="4"/>
        <v>62241853</v>
      </c>
      <c r="Y44" s="77">
        <f t="shared" si="4"/>
        <v>-143098888</v>
      </c>
      <c r="Z44" s="212">
        <f>+IF(X44&lt;&gt;0,+(Y44/X44)*100,0)</f>
        <v>-229.9078210284003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26864443</v>
      </c>
      <c r="D46" s="206">
        <f>SUM(D44:D45)</f>
        <v>0</v>
      </c>
      <c r="E46" s="207">
        <f t="shared" si="5"/>
        <v>62243000</v>
      </c>
      <c r="F46" s="88">
        <f t="shared" si="5"/>
        <v>0</v>
      </c>
      <c r="G46" s="88">
        <f t="shared" si="5"/>
        <v>35928377</v>
      </c>
      <c r="H46" s="88">
        <f t="shared" si="5"/>
        <v>2151799</v>
      </c>
      <c r="I46" s="88">
        <f t="shared" si="5"/>
        <v>-4116318</v>
      </c>
      <c r="J46" s="88">
        <f t="shared" si="5"/>
        <v>33963858</v>
      </c>
      <c r="K46" s="88">
        <f t="shared" si="5"/>
        <v>-4948017</v>
      </c>
      <c r="L46" s="88">
        <f t="shared" si="5"/>
        <v>19711913</v>
      </c>
      <c r="M46" s="88">
        <f t="shared" si="5"/>
        <v>3270061</v>
      </c>
      <c r="N46" s="88">
        <f t="shared" si="5"/>
        <v>18033957</v>
      </c>
      <c r="O46" s="88">
        <f t="shared" si="5"/>
        <v>-5111083</v>
      </c>
      <c r="P46" s="88">
        <f t="shared" si="5"/>
        <v>-4251157</v>
      </c>
      <c r="Q46" s="88">
        <f t="shared" si="5"/>
        <v>20935393</v>
      </c>
      <c r="R46" s="88">
        <f t="shared" si="5"/>
        <v>11573153</v>
      </c>
      <c r="S46" s="88">
        <f t="shared" si="5"/>
        <v>-11088914</v>
      </c>
      <c r="T46" s="88">
        <f t="shared" si="5"/>
        <v>-8291172</v>
      </c>
      <c r="U46" s="88">
        <f t="shared" si="5"/>
        <v>-125047917</v>
      </c>
      <c r="V46" s="88">
        <f t="shared" si="5"/>
        <v>-144428003</v>
      </c>
      <c r="W46" s="88">
        <f t="shared" si="5"/>
        <v>-80857035</v>
      </c>
      <c r="X46" s="88">
        <f t="shared" si="5"/>
        <v>62241853</v>
      </c>
      <c r="Y46" s="88">
        <f t="shared" si="5"/>
        <v>-143098888</v>
      </c>
      <c r="Z46" s="208">
        <f>+IF(X46&lt;&gt;0,+(Y46/X46)*100,0)</f>
        <v>-229.9078210284003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26864443</v>
      </c>
      <c r="D48" s="217">
        <f>SUM(D46:D47)</f>
        <v>0</v>
      </c>
      <c r="E48" s="218">
        <f t="shared" si="6"/>
        <v>62243000</v>
      </c>
      <c r="F48" s="219">
        <f t="shared" si="6"/>
        <v>0</v>
      </c>
      <c r="G48" s="219">
        <f t="shared" si="6"/>
        <v>35928377</v>
      </c>
      <c r="H48" s="220">
        <f t="shared" si="6"/>
        <v>2151799</v>
      </c>
      <c r="I48" s="220">
        <f t="shared" si="6"/>
        <v>-4116318</v>
      </c>
      <c r="J48" s="220">
        <f t="shared" si="6"/>
        <v>33963858</v>
      </c>
      <c r="K48" s="220">
        <f t="shared" si="6"/>
        <v>-4948017</v>
      </c>
      <c r="L48" s="220">
        <f t="shared" si="6"/>
        <v>19711913</v>
      </c>
      <c r="M48" s="219">
        <f t="shared" si="6"/>
        <v>3270061</v>
      </c>
      <c r="N48" s="219">
        <f t="shared" si="6"/>
        <v>18033957</v>
      </c>
      <c r="O48" s="220">
        <f t="shared" si="6"/>
        <v>-5111083</v>
      </c>
      <c r="P48" s="220">
        <f t="shared" si="6"/>
        <v>-4251157</v>
      </c>
      <c r="Q48" s="220">
        <f t="shared" si="6"/>
        <v>20935393</v>
      </c>
      <c r="R48" s="220">
        <f t="shared" si="6"/>
        <v>11573153</v>
      </c>
      <c r="S48" s="220">
        <f t="shared" si="6"/>
        <v>-11088914</v>
      </c>
      <c r="T48" s="219">
        <f t="shared" si="6"/>
        <v>-8291172</v>
      </c>
      <c r="U48" s="219">
        <f t="shared" si="6"/>
        <v>-125047917</v>
      </c>
      <c r="V48" s="220">
        <f t="shared" si="6"/>
        <v>-144428003</v>
      </c>
      <c r="W48" s="220">
        <f t="shared" si="6"/>
        <v>-80857035</v>
      </c>
      <c r="X48" s="220">
        <f t="shared" si="6"/>
        <v>62241853</v>
      </c>
      <c r="Y48" s="220">
        <f t="shared" si="6"/>
        <v>-143098888</v>
      </c>
      <c r="Z48" s="221">
        <f>+IF(X48&lt;&gt;0,+(Y48/X48)*100,0)</f>
        <v>-229.9078210284003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29088851</v>
      </c>
      <c r="D5" s="153">
        <f>SUM(D6:D8)</f>
        <v>0</v>
      </c>
      <c r="E5" s="154">
        <f t="shared" si="0"/>
        <v>60652000</v>
      </c>
      <c r="F5" s="100">
        <f t="shared" si="0"/>
        <v>0</v>
      </c>
      <c r="G5" s="100">
        <f t="shared" si="0"/>
        <v>3575937</v>
      </c>
      <c r="H5" s="100">
        <f t="shared" si="0"/>
        <v>4737587</v>
      </c>
      <c r="I5" s="100">
        <f t="shared" si="0"/>
        <v>2074017</v>
      </c>
      <c r="J5" s="100">
        <f t="shared" si="0"/>
        <v>10387541</v>
      </c>
      <c r="K5" s="100">
        <f t="shared" si="0"/>
        <v>4054014</v>
      </c>
      <c r="L5" s="100">
        <f t="shared" si="0"/>
        <v>3125459</v>
      </c>
      <c r="M5" s="100">
        <f t="shared" si="0"/>
        <v>3125458</v>
      </c>
      <c r="N5" s="100">
        <f t="shared" si="0"/>
        <v>10304931</v>
      </c>
      <c r="O5" s="100">
        <f t="shared" si="0"/>
        <v>3455013</v>
      </c>
      <c r="P5" s="100">
        <f t="shared" si="0"/>
        <v>3455013</v>
      </c>
      <c r="Q5" s="100">
        <f t="shared" si="0"/>
        <v>18081000</v>
      </c>
      <c r="R5" s="100">
        <f t="shared" si="0"/>
        <v>24991026</v>
      </c>
      <c r="S5" s="100">
        <f t="shared" si="0"/>
        <v>0</v>
      </c>
      <c r="T5" s="100">
        <f t="shared" si="0"/>
        <v>0</v>
      </c>
      <c r="U5" s="100">
        <f t="shared" si="0"/>
        <v>2539003</v>
      </c>
      <c r="V5" s="100">
        <f t="shared" si="0"/>
        <v>2539003</v>
      </c>
      <c r="W5" s="100">
        <f t="shared" si="0"/>
        <v>48222501</v>
      </c>
      <c r="X5" s="100">
        <f t="shared" si="0"/>
        <v>0</v>
      </c>
      <c r="Y5" s="100">
        <f t="shared" si="0"/>
        <v>48222501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2539003</v>
      </c>
      <c r="V6" s="60">
        <v>2539003</v>
      </c>
      <c r="W6" s="60">
        <v>2539003</v>
      </c>
      <c r="X6" s="60"/>
      <c r="Y6" s="60">
        <v>2539003</v>
      </c>
      <c r="Z6" s="140"/>
      <c r="AA6" s="62"/>
    </row>
    <row r="7" spans="1:27" ht="13.5">
      <c r="A7" s="138" t="s">
        <v>76</v>
      </c>
      <c r="B7" s="136"/>
      <c r="C7" s="157">
        <v>29088851</v>
      </c>
      <c r="D7" s="157"/>
      <c r="E7" s="158">
        <v>60652000</v>
      </c>
      <c r="F7" s="159"/>
      <c r="G7" s="159">
        <v>3575937</v>
      </c>
      <c r="H7" s="159">
        <v>4737587</v>
      </c>
      <c r="I7" s="159">
        <v>2074017</v>
      </c>
      <c r="J7" s="159">
        <v>10387541</v>
      </c>
      <c r="K7" s="159">
        <v>4054014</v>
      </c>
      <c r="L7" s="159">
        <v>3125459</v>
      </c>
      <c r="M7" s="159">
        <v>3125458</v>
      </c>
      <c r="N7" s="159">
        <v>10304931</v>
      </c>
      <c r="O7" s="159">
        <v>3455013</v>
      </c>
      <c r="P7" s="159">
        <v>3455013</v>
      </c>
      <c r="Q7" s="159">
        <v>18081000</v>
      </c>
      <c r="R7" s="159">
        <v>24991026</v>
      </c>
      <c r="S7" s="159"/>
      <c r="T7" s="159"/>
      <c r="U7" s="159"/>
      <c r="V7" s="159"/>
      <c r="W7" s="159">
        <v>45683498</v>
      </c>
      <c r="X7" s="159"/>
      <c r="Y7" s="159">
        <v>45683498</v>
      </c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53452000</v>
      </c>
      <c r="Y9" s="100">
        <f t="shared" si="1"/>
        <v>-53452000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53452000</v>
      </c>
      <c r="Y10" s="60">
        <v>-53452000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59652000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15000000</v>
      </c>
      <c r="R15" s="100">
        <f t="shared" si="2"/>
        <v>15000000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15000000</v>
      </c>
      <c r="X15" s="100">
        <f t="shared" si="2"/>
        <v>0</v>
      </c>
      <c r="Y15" s="100">
        <f t="shared" si="2"/>
        <v>15000000</v>
      </c>
      <c r="Z15" s="137">
        <f>+IF(X15&lt;&gt;0,+(Y15/X15)*100,0)</f>
        <v>0</v>
      </c>
      <c r="AA15" s="102">
        <f>SUM(AA16:AA18)</f>
        <v>59652000</v>
      </c>
    </row>
    <row r="16" spans="1:27" ht="13.5">
      <c r="A16" s="138" t="s">
        <v>85</v>
      </c>
      <c r="B16" s="136"/>
      <c r="C16" s="155"/>
      <c r="D16" s="155"/>
      <c r="E16" s="156"/>
      <c r="F16" s="60">
        <v>59652000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15000000</v>
      </c>
      <c r="R16" s="60">
        <v>15000000</v>
      </c>
      <c r="S16" s="60"/>
      <c r="T16" s="60"/>
      <c r="U16" s="60"/>
      <c r="V16" s="60"/>
      <c r="W16" s="60">
        <v>15000000</v>
      </c>
      <c r="X16" s="60"/>
      <c r="Y16" s="60">
        <v>15000000</v>
      </c>
      <c r="Z16" s="140"/>
      <c r="AA16" s="62">
        <v>59652000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7200000</v>
      </c>
      <c r="Y24" s="100">
        <v>-7200000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29088851</v>
      </c>
      <c r="D25" s="217">
        <f>+D5+D9+D15+D19+D24</f>
        <v>0</v>
      </c>
      <c r="E25" s="230">
        <f t="shared" si="4"/>
        <v>60652000</v>
      </c>
      <c r="F25" s="219">
        <f t="shared" si="4"/>
        <v>59652000</v>
      </c>
      <c r="G25" s="219">
        <f t="shared" si="4"/>
        <v>3575937</v>
      </c>
      <c r="H25" s="219">
        <f t="shared" si="4"/>
        <v>4737587</v>
      </c>
      <c r="I25" s="219">
        <f t="shared" si="4"/>
        <v>2074017</v>
      </c>
      <c r="J25" s="219">
        <f t="shared" si="4"/>
        <v>10387541</v>
      </c>
      <c r="K25" s="219">
        <f t="shared" si="4"/>
        <v>4054014</v>
      </c>
      <c r="L25" s="219">
        <f t="shared" si="4"/>
        <v>3125459</v>
      </c>
      <c r="M25" s="219">
        <f t="shared" si="4"/>
        <v>3125458</v>
      </c>
      <c r="N25" s="219">
        <f t="shared" si="4"/>
        <v>10304931</v>
      </c>
      <c r="O25" s="219">
        <f t="shared" si="4"/>
        <v>3455013</v>
      </c>
      <c r="P25" s="219">
        <f t="shared" si="4"/>
        <v>3455013</v>
      </c>
      <c r="Q25" s="219">
        <f t="shared" si="4"/>
        <v>33081000</v>
      </c>
      <c r="R25" s="219">
        <f t="shared" si="4"/>
        <v>39991026</v>
      </c>
      <c r="S25" s="219">
        <f t="shared" si="4"/>
        <v>0</v>
      </c>
      <c r="T25" s="219">
        <f t="shared" si="4"/>
        <v>0</v>
      </c>
      <c r="U25" s="219">
        <f t="shared" si="4"/>
        <v>2539003</v>
      </c>
      <c r="V25" s="219">
        <f t="shared" si="4"/>
        <v>2539003</v>
      </c>
      <c r="W25" s="219">
        <f t="shared" si="4"/>
        <v>63222501</v>
      </c>
      <c r="X25" s="219">
        <f t="shared" si="4"/>
        <v>60652000</v>
      </c>
      <c r="Y25" s="219">
        <f t="shared" si="4"/>
        <v>2570501</v>
      </c>
      <c r="Z25" s="231">
        <f>+IF(X25&lt;&gt;0,+(Y25/X25)*100,0)</f>
        <v>4.238114159467124</v>
      </c>
      <c r="AA25" s="232">
        <f>+AA5+AA9+AA15+AA19+AA24</f>
        <v>59652000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26571435</v>
      </c>
      <c r="D28" s="155"/>
      <c r="E28" s="156">
        <v>36452000</v>
      </c>
      <c r="F28" s="60">
        <v>43452000</v>
      </c>
      <c r="G28" s="60">
        <v>3432425</v>
      </c>
      <c r="H28" s="60">
        <v>4737587</v>
      </c>
      <c r="I28" s="60">
        <v>2071917</v>
      </c>
      <c r="J28" s="60">
        <v>10241929</v>
      </c>
      <c r="K28" s="60">
        <v>3987054</v>
      </c>
      <c r="L28" s="60">
        <v>3105254</v>
      </c>
      <c r="M28" s="60">
        <v>3105254</v>
      </c>
      <c r="N28" s="60">
        <v>10197562</v>
      </c>
      <c r="O28" s="60">
        <v>3105254</v>
      </c>
      <c r="P28" s="60">
        <v>3105254</v>
      </c>
      <c r="Q28" s="60">
        <v>32955000</v>
      </c>
      <c r="R28" s="60">
        <v>39165508</v>
      </c>
      <c r="S28" s="60"/>
      <c r="T28" s="60"/>
      <c r="U28" s="60"/>
      <c r="V28" s="60"/>
      <c r="W28" s="60">
        <v>59604999</v>
      </c>
      <c r="X28" s="60"/>
      <c r="Y28" s="60">
        <v>59604999</v>
      </c>
      <c r="Z28" s="140"/>
      <c r="AA28" s="155">
        <v>43452000</v>
      </c>
    </row>
    <row r="29" spans="1:27" ht="13.5">
      <c r="A29" s="234" t="s">
        <v>134</v>
      </c>
      <c r="B29" s="136"/>
      <c r="C29" s="155"/>
      <c r="D29" s="155"/>
      <c r="E29" s="156"/>
      <c r="F29" s="60">
        <v>4000000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126000</v>
      </c>
      <c r="R29" s="60">
        <v>126000</v>
      </c>
      <c r="S29" s="60"/>
      <c r="T29" s="60"/>
      <c r="U29" s="60"/>
      <c r="V29" s="60"/>
      <c r="W29" s="60">
        <v>126000</v>
      </c>
      <c r="X29" s="60"/>
      <c r="Y29" s="60">
        <v>126000</v>
      </c>
      <c r="Z29" s="140"/>
      <c r="AA29" s="62">
        <v>4000000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4000000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4000000</v>
      </c>
    </row>
    <row r="32" spans="1:27" ht="13.5">
      <c r="A32" s="236" t="s">
        <v>46</v>
      </c>
      <c r="B32" s="136"/>
      <c r="C32" s="210">
        <f aca="true" t="shared" si="5" ref="C32:Y32">SUM(C28:C31)</f>
        <v>26571435</v>
      </c>
      <c r="D32" s="210">
        <f>SUM(D28:D31)</f>
        <v>0</v>
      </c>
      <c r="E32" s="211">
        <f t="shared" si="5"/>
        <v>36452000</v>
      </c>
      <c r="F32" s="77">
        <f t="shared" si="5"/>
        <v>51452000</v>
      </c>
      <c r="G32" s="77">
        <f t="shared" si="5"/>
        <v>3432425</v>
      </c>
      <c r="H32" s="77">
        <f t="shared" si="5"/>
        <v>4737587</v>
      </c>
      <c r="I32" s="77">
        <f t="shared" si="5"/>
        <v>2071917</v>
      </c>
      <c r="J32" s="77">
        <f t="shared" si="5"/>
        <v>10241929</v>
      </c>
      <c r="K32" s="77">
        <f t="shared" si="5"/>
        <v>3987054</v>
      </c>
      <c r="L32" s="77">
        <f t="shared" si="5"/>
        <v>3105254</v>
      </c>
      <c r="M32" s="77">
        <f t="shared" si="5"/>
        <v>3105254</v>
      </c>
      <c r="N32" s="77">
        <f t="shared" si="5"/>
        <v>10197562</v>
      </c>
      <c r="O32" s="77">
        <f t="shared" si="5"/>
        <v>3105254</v>
      </c>
      <c r="P32" s="77">
        <f t="shared" si="5"/>
        <v>3105254</v>
      </c>
      <c r="Q32" s="77">
        <f t="shared" si="5"/>
        <v>33081000</v>
      </c>
      <c r="R32" s="77">
        <f t="shared" si="5"/>
        <v>39291508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59730999</v>
      </c>
      <c r="X32" s="77">
        <f t="shared" si="5"/>
        <v>0</v>
      </c>
      <c r="Y32" s="77">
        <f t="shared" si="5"/>
        <v>59730999</v>
      </c>
      <c r="Z32" s="212">
        <f>+IF(X32&lt;&gt;0,+(Y32/X32)*100,0)</f>
        <v>0</v>
      </c>
      <c r="AA32" s="79">
        <f>SUM(AA28:AA31)</f>
        <v>51452000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36653</v>
      </c>
      <c r="H33" s="60"/>
      <c r="I33" s="60">
        <v>2100</v>
      </c>
      <c r="J33" s="60">
        <v>38753</v>
      </c>
      <c r="K33" s="60">
        <v>66960</v>
      </c>
      <c r="L33" s="60">
        <v>20205</v>
      </c>
      <c r="M33" s="60">
        <v>20205</v>
      </c>
      <c r="N33" s="60">
        <v>107370</v>
      </c>
      <c r="O33" s="60">
        <v>20205</v>
      </c>
      <c r="P33" s="60">
        <v>20205</v>
      </c>
      <c r="Q33" s="60"/>
      <c r="R33" s="60">
        <v>40410</v>
      </c>
      <c r="S33" s="60"/>
      <c r="T33" s="60"/>
      <c r="U33" s="60">
        <v>2539003</v>
      </c>
      <c r="V33" s="60">
        <v>2539003</v>
      </c>
      <c r="W33" s="60">
        <v>2725536</v>
      </c>
      <c r="X33" s="60"/>
      <c r="Y33" s="60">
        <v>2725536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17000000</v>
      </c>
      <c r="F34" s="60">
        <v>8200000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8200000</v>
      </c>
    </row>
    <row r="35" spans="1:27" ht="13.5">
      <c r="A35" s="237" t="s">
        <v>53</v>
      </c>
      <c r="B35" s="136"/>
      <c r="C35" s="155">
        <v>2517416</v>
      </c>
      <c r="D35" s="155"/>
      <c r="E35" s="156">
        <v>7200000</v>
      </c>
      <c r="F35" s="60"/>
      <c r="G35" s="60">
        <v>106859</v>
      </c>
      <c r="H35" s="60"/>
      <c r="I35" s="60"/>
      <c r="J35" s="60">
        <v>106859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106859</v>
      </c>
      <c r="X35" s="60"/>
      <c r="Y35" s="60">
        <v>106859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29088851</v>
      </c>
      <c r="D36" s="222">
        <f>SUM(D32:D35)</f>
        <v>0</v>
      </c>
      <c r="E36" s="218">
        <f t="shared" si="6"/>
        <v>60652000</v>
      </c>
      <c r="F36" s="220">
        <f t="shared" si="6"/>
        <v>59652000</v>
      </c>
      <c r="G36" s="220">
        <f t="shared" si="6"/>
        <v>3575937</v>
      </c>
      <c r="H36" s="220">
        <f t="shared" si="6"/>
        <v>4737587</v>
      </c>
      <c r="I36" s="220">
        <f t="shared" si="6"/>
        <v>2074017</v>
      </c>
      <c r="J36" s="220">
        <f t="shared" si="6"/>
        <v>10387541</v>
      </c>
      <c r="K36" s="220">
        <f t="shared" si="6"/>
        <v>4054014</v>
      </c>
      <c r="L36" s="220">
        <f t="shared" si="6"/>
        <v>3125459</v>
      </c>
      <c r="M36" s="220">
        <f t="shared" si="6"/>
        <v>3125459</v>
      </c>
      <c r="N36" s="220">
        <f t="shared" si="6"/>
        <v>10304932</v>
      </c>
      <c r="O36" s="220">
        <f t="shared" si="6"/>
        <v>3125459</v>
      </c>
      <c r="P36" s="220">
        <f t="shared" si="6"/>
        <v>3125459</v>
      </c>
      <c r="Q36" s="220">
        <f t="shared" si="6"/>
        <v>33081000</v>
      </c>
      <c r="R36" s="220">
        <f t="shared" si="6"/>
        <v>39331918</v>
      </c>
      <c r="S36" s="220">
        <f t="shared" si="6"/>
        <v>0</v>
      </c>
      <c r="T36" s="220">
        <f t="shared" si="6"/>
        <v>0</v>
      </c>
      <c r="U36" s="220">
        <f t="shared" si="6"/>
        <v>2539003</v>
      </c>
      <c r="V36" s="220">
        <f t="shared" si="6"/>
        <v>2539003</v>
      </c>
      <c r="W36" s="220">
        <f t="shared" si="6"/>
        <v>62563394</v>
      </c>
      <c r="X36" s="220">
        <f t="shared" si="6"/>
        <v>0</v>
      </c>
      <c r="Y36" s="220">
        <f t="shared" si="6"/>
        <v>62563394</v>
      </c>
      <c r="Z36" s="221">
        <f>+IF(X36&lt;&gt;0,+(Y36/X36)*100,0)</f>
        <v>0</v>
      </c>
      <c r="AA36" s="239">
        <f>SUM(AA32:AA35)</f>
        <v>59652000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155904</v>
      </c>
      <c r="D6" s="155"/>
      <c r="E6" s="59">
        <v>2128000</v>
      </c>
      <c r="F6" s="60">
        <v>3173509</v>
      </c>
      <c r="G6" s="60">
        <v>25020358</v>
      </c>
      <c r="H6" s="60">
        <v>9903516</v>
      </c>
      <c r="I6" s="60">
        <v>328061</v>
      </c>
      <c r="J6" s="60">
        <v>328061</v>
      </c>
      <c r="K6" s="60">
        <v>7919627</v>
      </c>
      <c r="L6" s="60">
        <v>22277920</v>
      </c>
      <c r="M6" s="60">
        <v>26292109</v>
      </c>
      <c r="N6" s="60">
        <v>26292109</v>
      </c>
      <c r="O6" s="60">
        <v>1925975</v>
      </c>
      <c r="P6" s="60">
        <v>9082223</v>
      </c>
      <c r="Q6" s="60">
        <v>20210026</v>
      </c>
      <c r="R6" s="60">
        <v>20210026</v>
      </c>
      <c r="S6" s="60">
        <v>20168739</v>
      </c>
      <c r="T6" s="60">
        <v>20168739</v>
      </c>
      <c r="U6" s="60">
        <v>3189644</v>
      </c>
      <c r="V6" s="60">
        <v>3189644</v>
      </c>
      <c r="W6" s="60">
        <v>3189644</v>
      </c>
      <c r="X6" s="60">
        <v>3173509</v>
      </c>
      <c r="Y6" s="60">
        <v>16135</v>
      </c>
      <c r="Z6" s="140">
        <v>0.51</v>
      </c>
      <c r="AA6" s="62">
        <v>3173509</v>
      </c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10000000</v>
      </c>
      <c r="G7" s="60"/>
      <c r="H7" s="60">
        <v>10000000</v>
      </c>
      <c r="I7" s="60">
        <v>10000000</v>
      </c>
      <c r="J7" s="60">
        <v>10000000</v>
      </c>
      <c r="K7" s="60"/>
      <c r="L7" s="60"/>
      <c r="M7" s="60"/>
      <c r="N7" s="60"/>
      <c r="O7" s="60">
        <v>10000000</v>
      </c>
      <c r="P7" s="60"/>
      <c r="Q7" s="60"/>
      <c r="R7" s="60"/>
      <c r="S7" s="60"/>
      <c r="T7" s="60"/>
      <c r="U7" s="60"/>
      <c r="V7" s="60"/>
      <c r="W7" s="60"/>
      <c r="X7" s="60">
        <v>10000000</v>
      </c>
      <c r="Y7" s="60">
        <v>-10000000</v>
      </c>
      <c r="Z7" s="140">
        <v>-100</v>
      </c>
      <c r="AA7" s="62">
        <v>10000000</v>
      </c>
    </row>
    <row r="8" spans="1:27" ht="13.5">
      <c r="A8" s="249" t="s">
        <v>145</v>
      </c>
      <c r="B8" s="182"/>
      <c r="C8" s="155">
        <v>5747293</v>
      </c>
      <c r="D8" s="155"/>
      <c r="E8" s="59">
        <v>4000000</v>
      </c>
      <c r="F8" s="60"/>
      <c r="G8" s="60">
        <v>7831966</v>
      </c>
      <c r="H8" s="60">
        <v>1679398</v>
      </c>
      <c r="I8" s="60">
        <v>1706258</v>
      </c>
      <c r="J8" s="60">
        <v>1706258</v>
      </c>
      <c r="K8" s="60">
        <v>1738266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2739878</v>
      </c>
      <c r="D9" s="155"/>
      <c r="E9" s="59"/>
      <c r="F9" s="60">
        <v>10360806</v>
      </c>
      <c r="G9" s="60"/>
      <c r="H9" s="60">
        <v>6362999</v>
      </c>
      <c r="I9" s="60">
        <v>6529385</v>
      </c>
      <c r="J9" s="60">
        <v>6529385</v>
      </c>
      <c r="K9" s="60">
        <v>6850092</v>
      </c>
      <c r="L9" s="60">
        <v>8689322</v>
      </c>
      <c r="M9" s="60">
        <v>9137123</v>
      </c>
      <c r="N9" s="60">
        <v>9137123</v>
      </c>
      <c r="O9" s="60">
        <v>9311807</v>
      </c>
      <c r="P9" s="60">
        <v>9489328</v>
      </c>
      <c r="Q9" s="60">
        <v>9734632</v>
      </c>
      <c r="R9" s="60">
        <v>9734632</v>
      </c>
      <c r="S9" s="60">
        <v>10014815</v>
      </c>
      <c r="T9" s="60">
        <v>10360806</v>
      </c>
      <c r="U9" s="60">
        <v>9536116</v>
      </c>
      <c r="V9" s="60">
        <v>9536116</v>
      </c>
      <c r="W9" s="60">
        <v>9536116</v>
      </c>
      <c r="X9" s="60">
        <v>10360806</v>
      </c>
      <c r="Y9" s="60">
        <v>-824690</v>
      </c>
      <c r="Z9" s="140">
        <v>-7.96</v>
      </c>
      <c r="AA9" s="62">
        <v>10360806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8643075</v>
      </c>
      <c r="D12" s="168">
        <f>SUM(D6:D11)</f>
        <v>0</v>
      </c>
      <c r="E12" s="72">
        <f t="shared" si="0"/>
        <v>11128000</v>
      </c>
      <c r="F12" s="73">
        <f t="shared" si="0"/>
        <v>23534315</v>
      </c>
      <c r="G12" s="73">
        <f t="shared" si="0"/>
        <v>32852324</v>
      </c>
      <c r="H12" s="73">
        <f t="shared" si="0"/>
        <v>27945913</v>
      </c>
      <c r="I12" s="73">
        <f t="shared" si="0"/>
        <v>18563704</v>
      </c>
      <c r="J12" s="73">
        <f t="shared" si="0"/>
        <v>18563704</v>
      </c>
      <c r="K12" s="73">
        <f t="shared" si="0"/>
        <v>16507985</v>
      </c>
      <c r="L12" s="73">
        <f t="shared" si="0"/>
        <v>30967242</v>
      </c>
      <c r="M12" s="73">
        <f t="shared" si="0"/>
        <v>35429232</v>
      </c>
      <c r="N12" s="73">
        <f t="shared" si="0"/>
        <v>35429232</v>
      </c>
      <c r="O12" s="73">
        <f t="shared" si="0"/>
        <v>21237782</v>
      </c>
      <c r="P12" s="73">
        <f t="shared" si="0"/>
        <v>18571551</v>
      </c>
      <c r="Q12" s="73">
        <f t="shared" si="0"/>
        <v>29944658</v>
      </c>
      <c r="R12" s="73">
        <f t="shared" si="0"/>
        <v>29944658</v>
      </c>
      <c r="S12" s="73">
        <f t="shared" si="0"/>
        <v>30183554</v>
      </c>
      <c r="T12" s="73">
        <f t="shared" si="0"/>
        <v>30529545</v>
      </c>
      <c r="U12" s="73">
        <f t="shared" si="0"/>
        <v>12725760</v>
      </c>
      <c r="V12" s="73">
        <f t="shared" si="0"/>
        <v>12725760</v>
      </c>
      <c r="W12" s="73">
        <f t="shared" si="0"/>
        <v>12725760</v>
      </c>
      <c r="X12" s="73">
        <f t="shared" si="0"/>
        <v>23534315</v>
      </c>
      <c r="Y12" s="73">
        <f t="shared" si="0"/>
        <v>-10808555</v>
      </c>
      <c r="Z12" s="170">
        <f>+IF(X12&lt;&gt;0,+(Y12/X12)*100,0)</f>
        <v>-45.92678818142784</v>
      </c>
      <c r="AA12" s="74">
        <f>SUM(AA6:AA11)</f>
        <v>23534315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95723693</v>
      </c>
      <c r="D19" s="155"/>
      <c r="E19" s="59">
        <v>80908000</v>
      </c>
      <c r="F19" s="60">
        <v>59652000</v>
      </c>
      <c r="G19" s="60">
        <v>93724271</v>
      </c>
      <c r="H19" s="60">
        <v>95830552</v>
      </c>
      <c r="I19" s="60">
        <v>95830552</v>
      </c>
      <c r="J19" s="60">
        <v>95830552</v>
      </c>
      <c r="K19" s="60">
        <v>95830552</v>
      </c>
      <c r="L19" s="60">
        <v>95830552</v>
      </c>
      <c r="M19" s="60">
        <v>95830552</v>
      </c>
      <c r="N19" s="60">
        <v>95830552</v>
      </c>
      <c r="O19" s="60">
        <v>95723693</v>
      </c>
      <c r="P19" s="60">
        <v>95723693</v>
      </c>
      <c r="Q19" s="60">
        <v>95723693</v>
      </c>
      <c r="R19" s="60">
        <v>95723693</v>
      </c>
      <c r="S19" s="60">
        <v>95723693</v>
      </c>
      <c r="T19" s="60">
        <v>95723693</v>
      </c>
      <c r="U19" s="60">
        <v>95723693</v>
      </c>
      <c r="V19" s="60">
        <v>95723693</v>
      </c>
      <c r="W19" s="60">
        <v>95723693</v>
      </c>
      <c r="X19" s="60">
        <v>59652000</v>
      </c>
      <c r="Y19" s="60">
        <v>36071693</v>
      </c>
      <c r="Z19" s="140">
        <v>60.47</v>
      </c>
      <c r="AA19" s="62">
        <v>59652000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76765</v>
      </c>
      <c r="D22" s="155"/>
      <c r="E22" s="59">
        <v>123000</v>
      </c>
      <c r="F22" s="60">
        <v>300000</v>
      </c>
      <c r="G22" s="60">
        <v>76765</v>
      </c>
      <c r="H22" s="60">
        <v>76765</v>
      </c>
      <c r="I22" s="60">
        <v>76765</v>
      </c>
      <c r="J22" s="60">
        <v>76765</v>
      </c>
      <c r="K22" s="60">
        <v>76765</v>
      </c>
      <c r="L22" s="60">
        <v>76765</v>
      </c>
      <c r="M22" s="60">
        <v>76765</v>
      </c>
      <c r="N22" s="60">
        <v>76765</v>
      </c>
      <c r="O22" s="60">
        <v>76765</v>
      </c>
      <c r="P22" s="60">
        <v>76765</v>
      </c>
      <c r="Q22" s="60">
        <v>76765</v>
      </c>
      <c r="R22" s="60">
        <v>76765</v>
      </c>
      <c r="S22" s="60">
        <v>76766</v>
      </c>
      <c r="T22" s="60">
        <v>76766</v>
      </c>
      <c r="U22" s="60">
        <v>76766</v>
      </c>
      <c r="V22" s="60">
        <v>76766</v>
      </c>
      <c r="W22" s="60">
        <v>76766</v>
      </c>
      <c r="X22" s="60">
        <v>300000</v>
      </c>
      <c r="Y22" s="60">
        <v>-223234</v>
      </c>
      <c r="Z22" s="140">
        <v>-74.41</v>
      </c>
      <c r="AA22" s="62">
        <v>300000</v>
      </c>
    </row>
    <row r="23" spans="1:27" ht="13.5">
      <c r="A23" s="249" t="s">
        <v>158</v>
      </c>
      <c r="B23" s="182"/>
      <c r="C23" s="155"/>
      <c r="D23" s="155"/>
      <c r="E23" s="59"/>
      <c r="F23" s="60">
        <v>7200000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7200000</v>
      </c>
      <c r="Y23" s="159">
        <v>-7200000</v>
      </c>
      <c r="Z23" s="141">
        <v>-100</v>
      </c>
      <c r="AA23" s="225">
        <v>7200000</v>
      </c>
    </row>
    <row r="24" spans="1:27" ht="13.5">
      <c r="A24" s="250" t="s">
        <v>57</v>
      </c>
      <c r="B24" s="253"/>
      <c r="C24" s="168">
        <f aca="true" t="shared" si="1" ref="C24:Y24">SUM(C15:C23)</f>
        <v>95800458</v>
      </c>
      <c r="D24" s="168">
        <f>SUM(D15:D23)</f>
        <v>0</v>
      </c>
      <c r="E24" s="76">
        <f t="shared" si="1"/>
        <v>81031000</v>
      </c>
      <c r="F24" s="77">
        <f t="shared" si="1"/>
        <v>67152000</v>
      </c>
      <c r="G24" s="77">
        <f t="shared" si="1"/>
        <v>93801036</v>
      </c>
      <c r="H24" s="77">
        <f t="shared" si="1"/>
        <v>95907317</v>
      </c>
      <c r="I24" s="77">
        <f t="shared" si="1"/>
        <v>95907317</v>
      </c>
      <c r="J24" s="77">
        <f t="shared" si="1"/>
        <v>95907317</v>
      </c>
      <c r="K24" s="77">
        <f t="shared" si="1"/>
        <v>95907317</v>
      </c>
      <c r="L24" s="77">
        <f t="shared" si="1"/>
        <v>95907317</v>
      </c>
      <c r="M24" s="77">
        <f t="shared" si="1"/>
        <v>95907317</v>
      </c>
      <c r="N24" s="77">
        <f t="shared" si="1"/>
        <v>95907317</v>
      </c>
      <c r="O24" s="77">
        <f t="shared" si="1"/>
        <v>95800458</v>
      </c>
      <c r="P24" s="77">
        <f t="shared" si="1"/>
        <v>95800458</v>
      </c>
      <c r="Q24" s="77">
        <f t="shared" si="1"/>
        <v>95800458</v>
      </c>
      <c r="R24" s="77">
        <f t="shared" si="1"/>
        <v>95800458</v>
      </c>
      <c r="S24" s="77">
        <f t="shared" si="1"/>
        <v>95800459</v>
      </c>
      <c r="T24" s="77">
        <f t="shared" si="1"/>
        <v>95800459</v>
      </c>
      <c r="U24" s="77">
        <f t="shared" si="1"/>
        <v>95800459</v>
      </c>
      <c r="V24" s="77">
        <f t="shared" si="1"/>
        <v>95800459</v>
      </c>
      <c r="W24" s="77">
        <f t="shared" si="1"/>
        <v>95800459</v>
      </c>
      <c r="X24" s="77">
        <f t="shared" si="1"/>
        <v>67152000</v>
      </c>
      <c r="Y24" s="77">
        <f t="shared" si="1"/>
        <v>28648459</v>
      </c>
      <c r="Z24" s="212">
        <f>+IF(X24&lt;&gt;0,+(Y24/X24)*100,0)</f>
        <v>42.662108351203244</v>
      </c>
      <c r="AA24" s="79">
        <f>SUM(AA15:AA23)</f>
        <v>67152000</v>
      </c>
    </row>
    <row r="25" spans="1:27" ht="13.5">
      <c r="A25" s="250" t="s">
        <v>159</v>
      </c>
      <c r="B25" s="251"/>
      <c r="C25" s="168">
        <f aca="true" t="shared" si="2" ref="C25:Y25">+C12+C24</f>
        <v>104443533</v>
      </c>
      <c r="D25" s="168">
        <f>+D12+D24</f>
        <v>0</v>
      </c>
      <c r="E25" s="72">
        <f t="shared" si="2"/>
        <v>92159000</v>
      </c>
      <c r="F25" s="73">
        <f t="shared" si="2"/>
        <v>90686315</v>
      </c>
      <c r="G25" s="73">
        <f t="shared" si="2"/>
        <v>126653360</v>
      </c>
      <c r="H25" s="73">
        <f t="shared" si="2"/>
        <v>123853230</v>
      </c>
      <c r="I25" s="73">
        <f t="shared" si="2"/>
        <v>114471021</v>
      </c>
      <c r="J25" s="73">
        <f t="shared" si="2"/>
        <v>114471021</v>
      </c>
      <c r="K25" s="73">
        <f t="shared" si="2"/>
        <v>112415302</v>
      </c>
      <c r="L25" s="73">
        <f t="shared" si="2"/>
        <v>126874559</v>
      </c>
      <c r="M25" s="73">
        <f t="shared" si="2"/>
        <v>131336549</v>
      </c>
      <c r="N25" s="73">
        <f t="shared" si="2"/>
        <v>131336549</v>
      </c>
      <c r="O25" s="73">
        <f t="shared" si="2"/>
        <v>117038240</v>
      </c>
      <c r="P25" s="73">
        <f t="shared" si="2"/>
        <v>114372009</v>
      </c>
      <c r="Q25" s="73">
        <f t="shared" si="2"/>
        <v>125745116</v>
      </c>
      <c r="R25" s="73">
        <f t="shared" si="2"/>
        <v>125745116</v>
      </c>
      <c r="S25" s="73">
        <f t="shared" si="2"/>
        <v>125984013</v>
      </c>
      <c r="T25" s="73">
        <f t="shared" si="2"/>
        <v>126330004</v>
      </c>
      <c r="U25" s="73">
        <f t="shared" si="2"/>
        <v>108526219</v>
      </c>
      <c r="V25" s="73">
        <f t="shared" si="2"/>
        <v>108526219</v>
      </c>
      <c r="W25" s="73">
        <f t="shared" si="2"/>
        <v>108526219</v>
      </c>
      <c r="X25" s="73">
        <f t="shared" si="2"/>
        <v>90686315</v>
      </c>
      <c r="Y25" s="73">
        <f t="shared" si="2"/>
        <v>17839904</v>
      </c>
      <c r="Z25" s="170">
        <f>+IF(X25&lt;&gt;0,+(Y25/X25)*100,0)</f>
        <v>19.67210157342924</v>
      </c>
      <c r="AA25" s="74">
        <f>+AA12+AA24</f>
        <v>90686315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606937</v>
      </c>
      <c r="T29" s="60">
        <v>606937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1020273</v>
      </c>
      <c r="D30" s="155"/>
      <c r="E30" s="59"/>
      <c r="F30" s="60"/>
      <c r="G30" s="60">
        <v>1020273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19437010</v>
      </c>
      <c r="D32" s="155"/>
      <c r="E32" s="59">
        <v>9000000</v>
      </c>
      <c r="F32" s="60">
        <v>710469</v>
      </c>
      <c r="G32" s="60">
        <v>2299581</v>
      </c>
      <c r="H32" s="60">
        <v>12446709</v>
      </c>
      <c r="I32" s="60">
        <v>10354151</v>
      </c>
      <c r="J32" s="60">
        <v>10354151</v>
      </c>
      <c r="K32" s="60">
        <v>5437240</v>
      </c>
      <c r="L32" s="60">
        <v>4551950</v>
      </c>
      <c r="M32" s="60">
        <v>9013940</v>
      </c>
      <c r="N32" s="60">
        <v>9013940</v>
      </c>
      <c r="O32" s="60">
        <v>901599</v>
      </c>
      <c r="P32" s="60">
        <v>787992</v>
      </c>
      <c r="Q32" s="60">
        <v>15423149</v>
      </c>
      <c r="R32" s="60">
        <v>15423149</v>
      </c>
      <c r="S32" s="60">
        <v>648005</v>
      </c>
      <c r="T32" s="60">
        <v>710469</v>
      </c>
      <c r="U32" s="60">
        <v>2120005</v>
      </c>
      <c r="V32" s="60">
        <v>2120005</v>
      </c>
      <c r="W32" s="60">
        <v>2120005</v>
      </c>
      <c r="X32" s="60">
        <v>710469</v>
      </c>
      <c r="Y32" s="60">
        <v>1409536</v>
      </c>
      <c r="Z32" s="140">
        <v>198.4</v>
      </c>
      <c r="AA32" s="62">
        <v>710469</v>
      </c>
    </row>
    <row r="33" spans="1:27" ht="13.5">
      <c r="A33" s="249" t="s">
        <v>165</v>
      </c>
      <c r="B33" s="182"/>
      <c r="C33" s="155">
        <v>1000090</v>
      </c>
      <c r="D33" s="155"/>
      <c r="E33" s="59"/>
      <c r="F33" s="60"/>
      <c r="G33" s="60">
        <v>882329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21457373</v>
      </c>
      <c r="D34" s="168">
        <f>SUM(D29:D33)</f>
        <v>0</v>
      </c>
      <c r="E34" s="72">
        <f t="shared" si="3"/>
        <v>9000000</v>
      </c>
      <c r="F34" s="73">
        <f t="shared" si="3"/>
        <v>710469</v>
      </c>
      <c r="G34" s="73">
        <f t="shared" si="3"/>
        <v>4202183</v>
      </c>
      <c r="H34" s="73">
        <f t="shared" si="3"/>
        <v>12446709</v>
      </c>
      <c r="I34" s="73">
        <f t="shared" si="3"/>
        <v>10354151</v>
      </c>
      <c r="J34" s="73">
        <f t="shared" si="3"/>
        <v>10354151</v>
      </c>
      <c r="K34" s="73">
        <f t="shared" si="3"/>
        <v>5437240</v>
      </c>
      <c r="L34" s="73">
        <f t="shared" si="3"/>
        <v>4551950</v>
      </c>
      <c r="M34" s="73">
        <f t="shared" si="3"/>
        <v>9013940</v>
      </c>
      <c r="N34" s="73">
        <f t="shared" si="3"/>
        <v>9013940</v>
      </c>
      <c r="O34" s="73">
        <f t="shared" si="3"/>
        <v>901599</v>
      </c>
      <c r="P34" s="73">
        <f t="shared" si="3"/>
        <v>787992</v>
      </c>
      <c r="Q34" s="73">
        <f t="shared" si="3"/>
        <v>15423149</v>
      </c>
      <c r="R34" s="73">
        <f t="shared" si="3"/>
        <v>15423149</v>
      </c>
      <c r="S34" s="73">
        <f t="shared" si="3"/>
        <v>1254942</v>
      </c>
      <c r="T34" s="73">
        <f t="shared" si="3"/>
        <v>1317406</v>
      </c>
      <c r="U34" s="73">
        <f t="shared" si="3"/>
        <v>2120005</v>
      </c>
      <c r="V34" s="73">
        <f t="shared" si="3"/>
        <v>2120005</v>
      </c>
      <c r="W34" s="73">
        <f t="shared" si="3"/>
        <v>2120005</v>
      </c>
      <c r="X34" s="73">
        <f t="shared" si="3"/>
        <v>710469</v>
      </c>
      <c r="Y34" s="73">
        <f t="shared" si="3"/>
        <v>1409536</v>
      </c>
      <c r="Z34" s="170">
        <f>+IF(X34&lt;&gt;0,+(Y34/X34)*100,0)</f>
        <v>198.39514461573975</v>
      </c>
      <c r="AA34" s="74">
        <f>SUM(AA29:AA33)</f>
        <v>710469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1549540</v>
      </c>
      <c r="D37" s="155"/>
      <c r="E37" s="59">
        <v>17650000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>
        <v>3900000</v>
      </c>
      <c r="Q37" s="60">
        <v>3900000</v>
      </c>
      <c r="R37" s="60">
        <v>3900000</v>
      </c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1549540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1549540</v>
      </c>
      <c r="D39" s="168">
        <f>SUM(D37:D38)</f>
        <v>0</v>
      </c>
      <c r="E39" s="76">
        <f t="shared" si="4"/>
        <v>17650000</v>
      </c>
      <c r="F39" s="77">
        <f t="shared" si="4"/>
        <v>0</v>
      </c>
      <c r="G39" s="77">
        <f t="shared" si="4"/>
        <v>1549540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3900000</v>
      </c>
      <c r="Q39" s="77">
        <f t="shared" si="4"/>
        <v>3900000</v>
      </c>
      <c r="R39" s="77">
        <f t="shared" si="4"/>
        <v>3900000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23006913</v>
      </c>
      <c r="D40" s="168">
        <f>+D34+D39</f>
        <v>0</v>
      </c>
      <c r="E40" s="72">
        <f t="shared" si="5"/>
        <v>26650000</v>
      </c>
      <c r="F40" s="73">
        <f t="shared" si="5"/>
        <v>710469</v>
      </c>
      <c r="G40" s="73">
        <f t="shared" si="5"/>
        <v>5751723</v>
      </c>
      <c r="H40" s="73">
        <f t="shared" si="5"/>
        <v>12446709</v>
      </c>
      <c r="I40" s="73">
        <f t="shared" si="5"/>
        <v>10354151</v>
      </c>
      <c r="J40" s="73">
        <f t="shared" si="5"/>
        <v>10354151</v>
      </c>
      <c r="K40" s="73">
        <f t="shared" si="5"/>
        <v>5437240</v>
      </c>
      <c r="L40" s="73">
        <f t="shared" si="5"/>
        <v>4551950</v>
      </c>
      <c r="M40" s="73">
        <f t="shared" si="5"/>
        <v>9013940</v>
      </c>
      <c r="N40" s="73">
        <f t="shared" si="5"/>
        <v>9013940</v>
      </c>
      <c r="O40" s="73">
        <f t="shared" si="5"/>
        <v>901599</v>
      </c>
      <c r="P40" s="73">
        <f t="shared" si="5"/>
        <v>4687992</v>
      </c>
      <c r="Q40" s="73">
        <f t="shared" si="5"/>
        <v>19323149</v>
      </c>
      <c r="R40" s="73">
        <f t="shared" si="5"/>
        <v>19323149</v>
      </c>
      <c r="S40" s="73">
        <f t="shared" si="5"/>
        <v>1254942</v>
      </c>
      <c r="T40" s="73">
        <f t="shared" si="5"/>
        <v>1317406</v>
      </c>
      <c r="U40" s="73">
        <f t="shared" si="5"/>
        <v>2120005</v>
      </c>
      <c r="V40" s="73">
        <f t="shared" si="5"/>
        <v>2120005</v>
      </c>
      <c r="W40" s="73">
        <f t="shared" si="5"/>
        <v>2120005</v>
      </c>
      <c r="X40" s="73">
        <f t="shared" si="5"/>
        <v>710469</v>
      </c>
      <c r="Y40" s="73">
        <f t="shared" si="5"/>
        <v>1409536</v>
      </c>
      <c r="Z40" s="170">
        <f>+IF(X40&lt;&gt;0,+(Y40/X40)*100,0)</f>
        <v>198.39514461573975</v>
      </c>
      <c r="AA40" s="74">
        <f>+AA34+AA39</f>
        <v>710469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81436620</v>
      </c>
      <c r="D42" s="257">
        <f>+D25-D40</f>
        <v>0</v>
      </c>
      <c r="E42" s="258">
        <f t="shared" si="6"/>
        <v>65509000</v>
      </c>
      <c r="F42" s="259">
        <f t="shared" si="6"/>
        <v>89975846</v>
      </c>
      <c r="G42" s="259">
        <f t="shared" si="6"/>
        <v>120901637</v>
      </c>
      <c r="H42" s="259">
        <f t="shared" si="6"/>
        <v>111406521</v>
      </c>
      <c r="I42" s="259">
        <f t="shared" si="6"/>
        <v>104116870</v>
      </c>
      <c r="J42" s="259">
        <f t="shared" si="6"/>
        <v>104116870</v>
      </c>
      <c r="K42" s="259">
        <f t="shared" si="6"/>
        <v>106978062</v>
      </c>
      <c r="L42" s="259">
        <f t="shared" si="6"/>
        <v>122322609</v>
      </c>
      <c r="M42" s="259">
        <f t="shared" si="6"/>
        <v>122322609</v>
      </c>
      <c r="N42" s="259">
        <f t="shared" si="6"/>
        <v>122322609</v>
      </c>
      <c r="O42" s="259">
        <f t="shared" si="6"/>
        <v>116136641</v>
      </c>
      <c r="P42" s="259">
        <f t="shared" si="6"/>
        <v>109684017</v>
      </c>
      <c r="Q42" s="259">
        <f t="shared" si="6"/>
        <v>106421967</v>
      </c>
      <c r="R42" s="259">
        <f t="shared" si="6"/>
        <v>106421967</v>
      </c>
      <c r="S42" s="259">
        <f t="shared" si="6"/>
        <v>124729071</v>
      </c>
      <c r="T42" s="259">
        <f t="shared" si="6"/>
        <v>125012598</v>
      </c>
      <c r="U42" s="259">
        <f t="shared" si="6"/>
        <v>106406214</v>
      </c>
      <c r="V42" s="259">
        <f t="shared" si="6"/>
        <v>106406214</v>
      </c>
      <c r="W42" s="259">
        <f t="shared" si="6"/>
        <v>106406214</v>
      </c>
      <c r="X42" s="259">
        <f t="shared" si="6"/>
        <v>89975846</v>
      </c>
      <c r="Y42" s="259">
        <f t="shared" si="6"/>
        <v>16430368</v>
      </c>
      <c r="Z42" s="260">
        <f>+IF(X42&lt;&gt;0,+(Y42/X42)*100,0)</f>
        <v>18.26086525488185</v>
      </c>
      <c r="AA42" s="261">
        <f>+AA25-AA40</f>
        <v>89975846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81436620</v>
      </c>
      <c r="D45" s="155"/>
      <c r="E45" s="59">
        <v>65509000</v>
      </c>
      <c r="F45" s="60">
        <v>89975846</v>
      </c>
      <c r="G45" s="60">
        <v>120901637</v>
      </c>
      <c r="H45" s="60">
        <v>111406521</v>
      </c>
      <c r="I45" s="60">
        <v>104116870</v>
      </c>
      <c r="J45" s="60">
        <v>104116870</v>
      </c>
      <c r="K45" s="60">
        <v>106978062</v>
      </c>
      <c r="L45" s="60">
        <v>122322609</v>
      </c>
      <c r="M45" s="60">
        <v>122322609</v>
      </c>
      <c r="N45" s="60">
        <v>122322609</v>
      </c>
      <c r="O45" s="60">
        <v>116136641</v>
      </c>
      <c r="P45" s="60">
        <v>109684017</v>
      </c>
      <c r="Q45" s="60">
        <v>106421967</v>
      </c>
      <c r="R45" s="60">
        <v>106421967</v>
      </c>
      <c r="S45" s="60">
        <v>124729071</v>
      </c>
      <c r="T45" s="60">
        <v>125012598</v>
      </c>
      <c r="U45" s="60">
        <v>106406214</v>
      </c>
      <c r="V45" s="60">
        <v>106406214</v>
      </c>
      <c r="W45" s="60">
        <v>106406214</v>
      </c>
      <c r="X45" s="60">
        <v>89975846</v>
      </c>
      <c r="Y45" s="60">
        <v>16430368</v>
      </c>
      <c r="Z45" s="139">
        <v>18.26</v>
      </c>
      <c r="AA45" s="62">
        <v>89975846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81436620</v>
      </c>
      <c r="D48" s="217">
        <f>SUM(D45:D47)</f>
        <v>0</v>
      </c>
      <c r="E48" s="264">
        <f t="shared" si="7"/>
        <v>65509000</v>
      </c>
      <c r="F48" s="219">
        <f t="shared" si="7"/>
        <v>89975846</v>
      </c>
      <c r="G48" s="219">
        <f t="shared" si="7"/>
        <v>120901637</v>
      </c>
      <c r="H48" s="219">
        <f t="shared" si="7"/>
        <v>111406521</v>
      </c>
      <c r="I48" s="219">
        <f t="shared" si="7"/>
        <v>104116870</v>
      </c>
      <c r="J48" s="219">
        <f t="shared" si="7"/>
        <v>104116870</v>
      </c>
      <c r="K48" s="219">
        <f t="shared" si="7"/>
        <v>106978062</v>
      </c>
      <c r="L48" s="219">
        <f t="shared" si="7"/>
        <v>122322609</v>
      </c>
      <c r="M48" s="219">
        <f t="shared" si="7"/>
        <v>122322609</v>
      </c>
      <c r="N48" s="219">
        <f t="shared" si="7"/>
        <v>122322609</v>
      </c>
      <c r="O48" s="219">
        <f t="shared" si="7"/>
        <v>116136641</v>
      </c>
      <c r="P48" s="219">
        <f t="shared" si="7"/>
        <v>109684017</v>
      </c>
      <c r="Q48" s="219">
        <f t="shared" si="7"/>
        <v>106421967</v>
      </c>
      <c r="R48" s="219">
        <f t="shared" si="7"/>
        <v>106421967</v>
      </c>
      <c r="S48" s="219">
        <f t="shared" si="7"/>
        <v>124729071</v>
      </c>
      <c r="T48" s="219">
        <f t="shared" si="7"/>
        <v>125012598</v>
      </c>
      <c r="U48" s="219">
        <f t="shared" si="7"/>
        <v>106406214</v>
      </c>
      <c r="V48" s="219">
        <f t="shared" si="7"/>
        <v>106406214</v>
      </c>
      <c r="W48" s="219">
        <f t="shared" si="7"/>
        <v>106406214</v>
      </c>
      <c r="X48" s="219">
        <f t="shared" si="7"/>
        <v>89975846</v>
      </c>
      <c r="Y48" s="219">
        <f t="shared" si="7"/>
        <v>16430368</v>
      </c>
      <c r="Z48" s="265">
        <f>+IF(X48&lt;&gt;0,+(Y48/X48)*100,0)</f>
        <v>18.26086525488185</v>
      </c>
      <c r="AA48" s="232">
        <f>SUM(AA45:AA47)</f>
        <v>89975846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5938871</v>
      </c>
      <c r="D6" s="155"/>
      <c r="E6" s="59">
        <v>5190600</v>
      </c>
      <c r="F6" s="60">
        <v>4861546</v>
      </c>
      <c r="G6" s="60">
        <v>517485</v>
      </c>
      <c r="H6" s="60">
        <v>387231</v>
      </c>
      <c r="I6" s="60">
        <v>596259</v>
      </c>
      <c r="J6" s="60">
        <v>1500975</v>
      </c>
      <c r="K6" s="60">
        <v>233568</v>
      </c>
      <c r="L6" s="60">
        <v>487277</v>
      </c>
      <c r="M6" s="60">
        <v>149558</v>
      </c>
      <c r="N6" s="60">
        <v>870403</v>
      </c>
      <c r="O6" s="60">
        <v>439683</v>
      </c>
      <c r="P6" s="60">
        <v>503734</v>
      </c>
      <c r="Q6" s="60">
        <v>383160</v>
      </c>
      <c r="R6" s="60">
        <v>1326577</v>
      </c>
      <c r="S6" s="60">
        <v>337757</v>
      </c>
      <c r="T6" s="60">
        <v>278092</v>
      </c>
      <c r="U6" s="60">
        <v>1461789</v>
      </c>
      <c r="V6" s="60">
        <v>2077638</v>
      </c>
      <c r="W6" s="60">
        <v>5775593</v>
      </c>
      <c r="X6" s="60">
        <v>4861546</v>
      </c>
      <c r="Y6" s="60">
        <v>914047</v>
      </c>
      <c r="Z6" s="140">
        <v>18.8</v>
      </c>
      <c r="AA6" s="62">
        <v>4861546</v>
      </c>
    </row>
    <row r="7" spans="1:27" ht="13.5">
      <c r="A7" s="249" t="s">
        <v>32</v>
      </c>
      <c r="B7" s="182"/>
      <c r="C7" s="155"/>
      <c r="D7" s="155"/>
      <c r="E7" s="59">
        <v>295584</v>
      </c>
      <c r="F7" s="60">
        <v>295644</v>
      </c>
      <c r="G7" s="60">
        <v>14500</v>
      </c>
      <c r="H7" s="60">
        <v>25250</v>
      </c>
      <c r="I7" s="60">
        <v>20000</v>
      </c>
      <c r="J7" s="60">
        <v>59750</v>
      </c>
      <c r="K7" s="60">
        <v>8000</v>
      </c>
      <c r="L7" s="60">
        <v>31250</v>
      </c>
      <c r="M7" s="60">
        <v>250</v>
      </c>
      <c r="N7" s="60">
        <v>39500</v>
      </c>
      <c r="O7" s="60"/>
      <c r="P7" s="60"/>
      <c r="Q7" s="60">
        <v>35250</v>
      </c>
      <c r="R7" s="60">
        <v>35250</v>
      </c>
      <c r="S7" s="60">
        <v>74000</v>
      </c>
      <c r="T7" s="60"/>
      <c r="U7" s="60">
        <v>4000</v>
      </c>
      <c r="V7" s="60">
        <v>78000</v>
      </c>
      <c r="W7" s="60">
        <v>212500</v>
      </c>
      <c r="X7" s="60">
        <v>295644</v>
      </c>
      <c r="Y7" s="60">
        <v>-83144</v>
      </c>
      <c r="Z7" s="140">
        <v>-28.12</v>
      </c>
      <c r="AA7" s="62">
        <v>295644</v>
      </c>
    </row>
    <row r="8" spans="1:27" ht="13.5">
      <c r="A8" s="249" t="s">
        <v>178</v>
      </c>
      <c r="B8" s="182"/>
      <c r="C8" s="155">
        <v>2270988</v>
      </c>
      <c r="D8" s="155"/>
      <c r="E8" s="59">
        <v>8441540</v>
      </c>
      <c r="F8" s="60">
        <v>1436056</v>
      </c>
      <c r="G8" s="60">
        <v>75354</v>
      </c>
      <c r="H8" s="60">
        <v>710682</v>
      </c>
      <c r="I8" s="60">
        <v>60764</v>
      </c>
      <c r="J8" s="60">
        <v>846800</v>
      </c>
      <c r="K8" s="60">
        <v>2120154</v>
      </c>
      <c r="L8" s="60">
        <v>30783</v>
      </c>
      <c r="M8" s="60">
        <v>960036</v>
      </c>
      <c r="N8" s="60">
        <v>3110973</v>
      </c>
      <c r="O8" s="60">
        <v>1401039</v>
      </c>
      <c r="P8" s="60">
        <v>1268660</v>
      </c>
      <c r="Q8" s="60">
        <v>355924</v>
      </c>
      <c r="R8" s="60">
        <v>3025623</v>
      </c>
      <c r="S8" s="60">
        <v>164088</v>
      </c>
      <c r="T8" s="60">
        <v>1280360</v>
      </c>
      <c r="U8" s="60">
        <v>3413157</v>
      </c>
      <c r="V8" s="60">
        <v>4857605</v>
      </c>
      <c r="W8" s="60">
        <v>11841001</v>
      </c>
      <c r="X8" s="60">
        <v>1436056</v>
      </c>
      <c r="Y8" s="60">
        <v>10404945</v>
      </c>
      <c r="Z8" s="140">
        <v>724.55</v>
      </c>
      <c r="AA8" s="62">
        <v>1436056</v>
      </c>
    </row>
    <row r="9" spans="1:27" ht="13.5">
      <c r="A9" s="249" t="s">
        <v>179</v>
      </c>
      <c r="B9" s="182"/>
      <c r="C9" s="155">
        <v>60696000</v>
      </c>
      <c r="D9" s="155"/>
      <c r="E9" s="59">
        <v>73150000</v>
      </c>
      <c r="F9" s="60">
        <v>49116000</v>
      </c>
      <c r="G9" s="60">
        <v>23460000</v>
      </c>
      <c r="H9" s="60">
        <v>1516000</v>
      </c>
      <c r="I9" s="60"/>
      <c r="J9" s="60">
        <v>24976000</v>
      </c>
      <c r="K9" s="60">
        <v>2000000</v>
      </c>
      <c r="L9" s="60">
        <v>24837000</v>
      </c>
      <c r="M9" s="60">
        <v>1500000</v>
      </c>
      <c r="N9" s="60">
        <v>28337000</v>
      </c>
      <c r="O9" s="60"/>
      <c r="P9" s="60">
        <v>437000</v>
      </c>
      <c r="Q9" s="60">
        <v>18081000</v>
      </c>
      <c r="R9" s="60">
        <v>18518000</v>
      </c>
      <c r="S9" s="60"/>
      <c r="T9" s="60"/>
      <c r="U9" s="60"/>
      <c r="V9" s="60"/>
      <c r="W9" s="60">
        <v>71831000</v>
      </c>
      <c r="X9" s="60">
        <v>49116000</v>
      </c>
      <c r="Y9" s="60">
        <v>22715000</v>
      </c>
      <c r="Z9" s="140">
        <v>46.25</v>
      </c>
      <c r="AA9" s="62">
        <v>49116000</v>
      </c>
    </row>
    <row r="10" spans="1:27" ht="13.5">
      <c r="A10" s="249" t="s">
        <v>180</v>
      </c>
      <c r="B10" s="182"/>
      <c r="C10" s="155">
        <v>25140000</v>
      </c>
      <c r="D10" s="155"/>
      <c r="E10" s="59">
        <v>32451666</v>
      </c>
      <c r="F10" s="60">
        <v>32452000</v>
      </c>
      <c r="G10" s="60">
        <v>16896000</v>
      </c>
      <c r="H10" s="60">
        <v>4000000</v>
      </c>
      <c r="I10" s="60"/>
      <c r="J10" s="60">
        <v>20896000</v>
      </c>
      <c r="K10" s="60"/>
      <c r="L10" s="60"/>
      <c r="M10" s="60">
        <v>6556000</v>
      </c>
      <c r="N10" s="60">
        <v>6556000</v>
      </c>
      <c r="O10" s="60"/>
      <c r="P10" s="60"/>
      <c r="Q10" s="60">
        <v>15000000</v>
      </c>
      <c r="R10" s="60">
        <v>15000000</v>
      </c>
      <c r="S10" s="60"/>
      <c r="T10" s="60"/>
      <c r="U10" s="60"/>
      <c r="V10" s="60"/>
      <c r="W10" s="60">
        <v>42452000</v>
      </c>
      <c r="X10" s="60">
        <v>32452000</v>
      </c>
      <c r="Y10" s="60">
        <v>10000000</v>
      </c>
      <c r="Z10" s="140">
        <v>30.81</v>
      </c>
      <c r="AA10" s="62">
        <v>32452000</v>
      </c>
    </row>
    <row r="11" spans="1:27" ht="13.5">
      <c r="A11" s="249" t="s">
        <v>181</v>
      </c>
      <c r="B11" s="182"/>
      <c r="C11" s="155">
        <v>996165</v>
      </c>
      <c r="D11" s="155"/>
      <c r="E11" s="59">
        <v>250000</v>
      </c>
      <c r="F11" s="60">
        <v>249996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249996</v>
      </c>
      <c r="Y11" s="60">
        <v>-249996</v>
      </c>
      <c r="Z11" s="140">
        <v>-100</v>
      </c>
      <c r="AA11" s="62">
        <v>249996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-70352186</v>
      </c>
      <c r="D14" s="155"/>
      <c r="E14" s="59">
        <v>-73920296</v>
      </c>
      <c r="F14" s="60">
        <v>-108027310</v>
      </c>
      <c r="G14" s="60">
        <v>-12347256</v>
      </c>
      <c r="H14" s="60">
        <v>-17018417</v>
      </c>
      <c r="I14" s="60">
        <v>-8136818</v>
      </c>
      <c r="J14" s="60">
        <v>-37502491</v>
      </c>
      <c r="K14" s="60">
        <v>-6973527</v>
      </c>
      <c r="L14" s="60">
        <v>-7299982</v>
      </c>
      <c r="M14" s="60">
        <v>-19119979</v>
      </c>
      <c r="N14" s="60">
        <v>-33393488</v>
      </c>
      <c r="O14" s="60">
        <v>-6417460</v>
      </c>
      <c r="P14" s="60">
        <v>-4924898</v>
      </c>
      <c r="Q14" s="60">
        <v>-20088626</v>
      </c>
      <c r="R14" s="60">
        <v>-31430984</v>
      </c>
      <c r="S14" s="60">
        <v>-18225979</v>
      </c>
      <c r="T14" s="60">
        <v>-6056627</v>
      </c>
      <c r="U14" s="60">
        <v>-6122623</v>
      </c>
      <c r="V14" s="60">
        <v>-30405229</v>
      </c>
      <c r="W14" s="60">
        <v>-132732192</v>
      </c>
      <c r="X14" s="60">
        <v>-108027310</v>
      </c>
      <c r="Y14" s="60">
        <v>-24704882</v>
      </c>
      <c r="Z14" s="140">
        <v>22.87</v>
      </c>
      <c r="AA14" s="62">
        <v>-108027310</v>
      </c>
    </row>
    <row r="15" spans="1:27" ht="13.5">
      <c r="A15" s="249" t="s">
        <v>40</v>
      </c>
      <c r="B15" s="182"/>
      <c r="C15" s="155">
        <v>-177178</v>
      </c>
      <c r="D15" s="155"/>
      <c r="E15" s="59">
        <v>-168000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>
        <v>-450000</v>
      </c>
      <c r="F16" s="60">
        <v>-450000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-450000</v>
      </c>
      <c r="Y16" s="60">
        <v>450000</v>
      </c>
      <c r="Z16" s="140">
        <v>-100</v>
      </c>
      <c r="AA16" s="62">
        <v>-450000</v>
      </c>
    </row>
    <row r="17" spans="1:27" ht="13.5">
      <c r="A17" s="250" t="s">
        <v>185</v>
      </c>
      <c r="B17" s="251"/>
      <c r="C17" s="168">
        <f aca="true" t="shared" si="0" ref="C17:Y17">SUM(C6:C16)</f>
        <v>24512660</v>
      </c>
      <c r="D17" s="168">
        <f t="shared" si="0"/>
        <v>0</v>
      </c>
      <c r="E17" s="72">
        <f t="shared" si="0"/>
        <v>45241094</v>
      </c>
      <c r="F17" s="73">
        <f t="shared" si="0"/>
        <v>-20066068</v>
      </c>
      <c r="G17" s="73">
        <f t="shared" si="0"/>
        <v>28616083</v>
      </c>
      <c r="H17" s="73">
        <f t="shared" si="0"/>
        <v>-10379254</v>
      </c>
      <c r="I17" s="73">
        <f t="shared" si="0"/>
        <v>-7459795</v>
      </c>
      <c r="J17" s="73">
        <f t="shared" si="0"/>
        <v>10777034</v>
      </c>
      <c r="K17" s="73">
        <f t="shared" si="0"/>
        <v>-2611805</v>
      </c>
      <c r="L17" s="73">
        <f t="shared" si="0"/>
        <v>18086328</v>
      </c>
      <c r="M17" s="73">
        <f t="shared" si="0"/>
        <v>-9954135</v>
      </c>
      <c r="N17" s="73">
        <f t="shared" si="0"/>
        <v>5520388</v>
      </c>
      <c r="O17" s="73">
        <f t="shared" si="0"/>
        <v>-4576738</v>
      </c>
      <c r="P17" s="73">
        <f t="shared" si="0"/>
        <v>-2715504</v>
      </c>
      <c r="Q17" s="73">
        <f t="shared" si="0"/>
        <v>13766708</v>
      </c>
      <c r="R17" s="73">
        <f t="shared" si="0"/>
        <v>6474466</v>
      </c>
      <c r="S17" s="73">
        <f t="shared" si="0"/>
        <v>-17650134</v>
      </c>
      <c r="T17" s="73">
        <f t="shared" si="0"/>
        <v>-4498175</v>
      </c>
      <c r="U17" s="73">
        <f t="shared" si="0"/>
        <v>-1243677</v>
      </c>
      <c r="V17" s="73">
        <f t="shared" si="0"/>
        <v>-23391986</v>
      </c>
      <c r="W17" s="73">
        <f t="shared" si="0"/>
        <v>-620098</v>
      </c>
      <c r="X17" s="73">
        <f t="shared" si="0"/>
        <v>-20066068</v>
      </c>
      <c r="Y17" s="73">
        <f t="shared" si="0"/>
        <v>19445970</v>
      </c>
      <c r="Z17" s="170">
        <f>+IF(X17&lt;&gt;0,+(Y17/X17)*100,0)</f>
        <v>-96.90971843611813</v>
      </c>
      <c r="AA17" s="74">
        <f>SUM(AA6:AA16)</f>
        <v>-20066068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1669199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>
        <v>14190425</v>
      </c>
      <c r="L24" s="60"/>
      <c r="M24" s="60"/>
      <c r="N24" s="60">
        <v>14190425</v>
      </c>
      <c r="O24" s="60"/>
      <c r="P24" s="60">
        <v>10842685</v>
      </c>
      <c r="Q24" s="60"/>
      <c r="R24" s="60">
        <v>10842685</v>
      </c>
      <c r="S24" s="60"/>
      <c r="T24" s="60">
        <v>10145000</v>
      </c>
      <c r="U24" s="60">
        <v>10164000</v>
      </c>
      <c r="V24" s="60">
        <v>20309000</v>
      </c>
      <c r="W24" s="60">
        <v>45342110</v>
      </c>
      <c r="X24" s="60"/>
      <c r="Y24" s="60">
        <v>45342110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-26871674</v>
      </c>
      <c r="D26" s="155"/>
      <c r="E26" s="59">
        <v>-60652413</v>
      </c>
      <c r="F26" s="60"/>
      <c r="G26" s="60">
        <v>-3729852</v>
      </c>
      <c r="H26" s="60">
        <v>-4737587</v>
      </c>
      <c r="I26" s="60">
        <v>-2115661</v>
      </c>
      <c r="J26" s="60">
        <v>-10583100</v>
      </c>
      <c r="K26" s="60">
        <v>-3987054</v>
      </c>
      <c r="L26" s="60">
        <v>-3728035</v>
      </c>
      <c r="M26" s="60">
        <v>-5690726</v>
      </c>
      <c r="N26" s="60">
        <v>-13405815</v>
      </c>
      <c r="O26" s="60">
        <v>-130946</v>
      </c>
      <c r="P26" s="60">
        <v>-970333</v>
      </c>
      <c r="Q26" s="60">
        <v>-2613655</v>
      </c>
      <c r="R26" s="60">
        <v>-3714934</v>
      </c>
      <c r="S26" s="60">
        <v>-3192079</v>
      </c>
      <c r="T26" s="60">
        <v>-1966104</v>
      </c>
      <c r="U26" s="60">
        <v>-8833888</v>
      </c>
      <c r="V26" s="60">
        <v>-13992071</v>
      </c>
      <c r="W26" s="60">
        <v>-41695920</v>
      </c>
      <c r="X26" s="60"/>
      <c r="Y26" s="60">
        <v>-41695920</v>
      </c>
      <c r="Z26" s="140"/>
      <c r="AA26" s="62"/>
    </row>
    <row r="27" spans="1:27" ht="13.5">
      <c r="A27" s="250" t="s">
        <v>192</v>
      </c>
      <c r="B27" s="251"/>
      <c r="C27" s="168">
        <f aca="true" t="shared" si="1" ref="C27:Y27">SUM(C21:C26)</f>
        <v>-25202475</v>
      </c>
      <c r="D27" s="168">
        <f>SUM(D21:D26)</f>
        <v>0</v>
      </c>
      <c r="E27" s="72">
        <f t="shared" si="1"/>
        <v>-60652413</v>
      </c>
      <c r="F27" s="73">
        <f t="shared" si="1"/>
        <v>0</v>
      </c>
      <c r="G27" s="73">
        <f t="shared" si="1"/>
        <v>-3729852</v>
      </c>
      <c r="H27" s="73">
        <f t="shared" si="1"/>
        <v>-4737587</v>
      </c>
      <c r="I27" s="73">
        <f t="shared" si="1"/>
        <v>-2115661</v>
      </c>
      <c r="J27" s="73">
        <f t="shared" si="1"/>
        <v>-10583100</v>
      </c>
      <c r="K27" s="73">
        <f t="shared" si="1"/>
        <v>10203371</v>
      </c>
      <c r="L27" s="73">
        <f t="shared" si="1"/>
        <v>-3728035</v>
      </c>
      <c r="M27" s="73">
        <f t="shared" si="1"/>
        <v>-5690726</v>
      </c>
      <c r="N27" s="73">
        <f t="shared" si="1"/>
        <v>784610</v>
      </c>
      <c r="O27" s="73">
        <f t="shared" si="1"/>
        <v>-130946</v>
      </c>
      <c r="P27" s="73">
        <f t="shared" si="1"/>
        <v>9872352</v>
      </c>
      <c r="Q27" s="73">
        <f t="shared" si="1"/>
        <v>-2613655</v>
      </c>
      <c r="R27" s="73">
        <f t="shared" si="1"/>
        <v>7127751</v>
      </c>
      <c r="S27" s="73">
        <f t="shared" si="1"/>
        <v>-3192079</v>
      </c>
      <c r="T27" s="73">
        <f t="shared" si="1"/>
        <v>8178896</v>
      </c>
      <c r="U27" s="73">
        <f t="shared" si="1"/>
        <v>1330112</v>
      </c>
      <c r="V27" s="73">
        <f t="shared" si="1"/>
        <v>6316929</v>
      </c>
      <c r="W27" s="73">
        <f t="shared" si="1"/>
        <v>3646190</v>
      </c>
      <c r="X27" s="73">
        <f t="shared" si="1"/>
        <v>0</v>
      </c>
      <c r="Y27" s="73">
        <f t="shared" si="1"/>
        <v>3646190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17000000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17000000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-689815</v>
      </c>
      <c r="D38" s="153">
        <f>+D17+D27+D36</f>
        <v>0</v>
      </c>
      <c r="E38" s="99">
        <f t="shared" si="3"/>
        <v>1588681</v>
      </c>
      <c r="F38" s="100">
        <f t="shared" si="3"/>
        <v>-20066068</v>
      </c>
      <c r="G38" s="100">
        <f t="shared" si="3"/>
        <v>24886231</v>
      </c>
      <c r="H38" s="100">
        <f t="shared" si="3"/>
        <v>-15116841</v>
      </c>
      <c r="I38" s="100">
        <f t="shared" si="3"/>
        <v>-9575456</v>
      </c>
      <c r="J38" s="100">
        <f t="shared" si="3"/>
        <v>193934</v>
      </c>
      <c r="K38" s="100">
        <f t="shared" si="3"/>
        <v>7591566</v>
      </c>
      <c r="L38" s="100">
        <f t="shared" si="3"/>
        <v>14358293</v>
      </c>
      <c r="M38" s="100">
        <f t="shared" si="3"/>
        <v>-15644861</v>
      </c>
      <c r="N38" s="100">
        <f t="shared" si="3"/>
        <v>6304998</v>
      </c>
      <c r="O38" s="100">
        <f t="shared" si="3"/>
        <v>-4707684</v>
      </c>
      <c r="P38" s="100">
        <f t="shared" si="3"/>
        <v>7156848</v>
      </c>
      <c r="Q38" s="100">
        <f t="shared" si="3"/>
        <v>11153053</v>
      </c>
      <c r="R38" s="100">
        <f t="shared" si="3"/>
        <v>13602217</v>
      </c>
      <c r="S38" s="100">
        <f t="shared" si="3"/>
        <v>-20842213</v>
      </c>
      <c r="T38" s="100">
        <f t="shared" si="3"/>
        <v>3680721</v>
      </c>
      <c r="U38" s="100">
        <f t="shared" si="3"/>
        <v>86435</v>
      </c>
      <c r="V38" s="100">
        <f t="shared" si="3"/>
        <v>-17075057</v>
      </c>
      <c r="W38" s="100">
        <f t="shared" si="3"/>
        <v>3026092</v>
      </c>
      <c r="X38" s="100">
        <f t="shared" si="3"/>
        <v>-20066068</v>
      </c>
      <c r="Y38" s="100">
        <f t="shared" si="3"/>
        <v>23092160</v>
      </c>
      <c r="Z38" s="137">
        <f>+IF(X38&lt;&gt;0,+(Y38/X38)*100,0)</f>
        <v>-115.08064260521793</v>
      </c>
      <c r="AA38" s="102">
        <f>+AA17+AA27+AA36</f>
        <v>-20066068</v>
      </c>
    </row>
    <row r="39" spans="1:27" ht="13.5">
      <c r="A39" s="249" t="s">
        <v>200</v>
      </c>
      <c r="B39" s="182"/>
      <c r="C39" s="153">
        <v>845719</v>
      </c>
      <c r="D39" s="153"/>
      <c r="E39" s="99">
        <v>538000</v>
      </c>
      <c r="F39" s="100"/>
      <c r="G39" s="100">
        <v>134127</v>
      </c>
      <c r="H39" s="100">
        <v>25020358</v>
      </c>
      <c r="I39" s="100">
        <v>9903517</v>
      </c>
      <c r="J39" s="100">
        <v>134127</v>
      </c>
      <c r="K39" s="100">
        <v>328061</v>
      </c>
      <c r="L39" s="100">
        <v>7919627</v>
      </c>
      <c r="M39" s="100">
        <v>22277920</v>
      </c>
      <c r="N39" s="100">
        <v>328061</v>
      </c>
      <c r="O39" s="100">
        <v>6633059</v>
      </c>
      <c r="P39" s="100">
        <v>1925375</v>
      </c>
      <c r="Q39" s="100">
        <v>9082223</v>
      </c>
      <c r="R39" s="100">
        <v>6633059</v>
      </c>
      <c r="S39" s="100">
        <v>20235276</v>
      </c>
      <c r="T39" s="100">
        <v>-606937</v>
      </c>
      <c r="U39" s="100">
        <v>3073784</v>
      </c>
      <c r="V39" s="100">
        <v>20235276</v>
      </c>
      <c r="W39" s="100">
        <v>134127</v>
      </c>
      <c r="X39" s="100"/>
      <c r="Y39" s="100">
        <v>134127</v>
      </c>
      <c r="Z39" s="137"/>
      <c r="AA39" s="102"/>
    </row>
    <row r="40" spans="1:27" ht="13.5">
      <c r="A40" s="269" t="s">
        <v>201</v>
      </c>
      <c r="B40" s="256"/>
      <c r="C40" s="257">
        <v>155904</v>
      </c>
      <c r="D40" s="257"/>
      <c r="E40" s="258">
        <v>2126681</v>
      </c>
      <c r="F40" s="259">
        <v>-20066068</v>
      </c>
      <c r="G40" s="259">
        <v>25020358</v>
      </c>
      <c r="H40" s="259">
        <v>9903517</v>
      </c>
      <c r="I40" s="259">
        <v>328061</v>
      </c>
      <c r="J40" s="259">
        <v>328061</v>
      </c>
      <c r="K40" s="259">
        <v>7919627</v>
      </c>
      <c r="L40" s="259">
        <v>22277920</v>
      </c>
      <c r="M40" s="259">
        <v>6633059</v>
      </c>
      <c r="N40" s="259">
        <v>6633059</v>
      </c>
      <c r="O40" s="259">
        <v>1925375</v>
      </c>
      <c r="P40" s="259">
        <v>9082223</v>
      </c>
      <c r="Q40" s="259">
        <v>20235276</v>
      </c>
      <c r="R40" s="259">
        <v>1925375</v>
      </c>
      <c r="S40" s="259">
        <v>-606937</v>
      </c>
      <c r="T40" s="259">
        <v>3073784</v>
      </c>
      <c r="U40" s="259">
        <v>3160219</v>
      </c>
      <c r="V40" s="259">
        <v>3160219</v>
      </c>
      <c r="W40" s="259">
        <v>3160219</v>
      </c>
      <c r="X40" s="259">
        <v>-20066068</v>
      </c>
      <c r="Y40" s="259">
        <v>23226287</v>
      </c>
      <c r="Z40" s="260">
        <v>-115.75</v>
      </c>
      <c r="AA40" s="261">
        <v>-20066068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29088851</v>
      </c>
      <c r="D5" s="200">
        <f t="shared" si="0"/>
        <v>0</v>
      </c>
      <c r="E5" s="106">
        <f t="shared" si="0"/>
        <v>60652000</v>
      </c>
      <c r="F5" s="106">
        <f t="shared" si="0"/>
        <v>59652000</v>
      </c>
      <c r="G5" s="106">
        <f t="shared" si="0"/>
        <v>3539284</v>
      </c>
      <c r="H5" s="106">
        <f t="shared" si="0"/>
        <v>4737587</v>
      </c>
      <c r="I5" s="106">
        <f t="shared" si="0"/>
        <v>2074017</v>
      </c>
      <c r="J5" s="106">
        <f t="shared" si="0"/>
        <v>10350888</v>
      </c>
      <c r="K5" s="106">
        <f t="shared" si="0"/>
        <v>4054014</v>
      </c>
      <c r="L5" s="106">
        <f t="shared" si="0"/>
        <v>3125459</v>
      </c>
      <c r="M5" s="106">
        <f t="shared" si="0"/>
        <v>3125458</v>
      </c>
      <c r="N5" s="106">
        <f t="shared" si="0"/>
        <v>10304931</v>
      </c>
      <c r="O5" s="106">
        <f t="shared" si="0"/>
        <v>3125459</v>
      </c>
      <c r="P5" s="106">
        <f t="shared" si="0"/>
        <v>3455013</v>
      </c>
      <c r="Q5" s="106">
        <f t="shared" si="0"/>
        <v>33081000</v>
      </c>
      <c r="R5" s="106">
        <f t="shared" si="0"/>
        <v>39661472</v>
      </c>
      <c r="S5" s="106">
        <f t="shared" si="0"/>
        <v>0</v>
      </c>
      <c r="T5" s="106">
        <f t="shared" si="0"/>
        <v>0</v>
      </c>
      <c r="U5" s="106">
        <f t="shared" si="0"/>
        <v>2539003</v>
      </c>
      <c r="V5" s="106">
        <f t="shared" si="0"/>
        <v>2539003</v>
      </c>
      <c r="W5" s="106">
        <f t="shared" si="0"/>
        <v>62856294</v>
      </c>
      <c r="X5" s="106">
        <f t="shared" si="0"/>
        <v>59652000</v>
      </c>
      <c r="Y5" s="106">
        <f t="shared" si="0"/>
        <v>3204294</v>
      </c>
      <c r="Z5" s="201">
        <f>+IF(X5&lt;&gt;0,+(Y5/X5)*100,0)</f>
        <v>5.371645544156105</v>
      </c>
      <c r="AA5" s="199">
        <f>SUM(AA11:AA18)</f>
        <v>59652000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5000000</v>
      </c>
      <c r="Y7" s="60">
        <v>-5000000</v>
      </c>
      <c r="Z7" s="140">
        <v>-100</v>
      </c>
      <c r="AA7" s="155">
        <v>5000000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>
        <v>48452000</v>
      </c>
      <c r="F10" s="60">
        <v>54652000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15000000</v>
      </c>
      <c r="R10" s="60">
        <v>15000000</v>
      </c>
      <c r="S10" s="60"/>
      <c r="T10" s="60"/>
      <c r="U10" s="60">
        <v>2539003</v>
      </c>
      <c r="V10" s="60">
        <v>2539003</v>
      </c>
      <c r="W10" s="60">
        <v>17539003</v>
      </c>
      <c r="X10" s="60">
        <v>54652000</v>
      </c>
      <c r="Y10" s="60">
        <v>-37112997</v>
      </c>
      <c r="Z10" s="140">
        <v>-67.91</v>
      </c>
      <c r="AA10" s="155">
        <v>54652000</v>
      </c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53452000</v>
      </c>
      <c r="F11" s="295">
        <f t="shared" si="1"/>
        <v>59652000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15000000</v>
      </c>
      <c r="R11" s="295">
        <f t="shared" si="1"/>
        <v>15000000</v>
      </c>
      <c r="S11" s="295">
        <f t="shared" si="1"/>
        <v>0</v>
      </c>
      <c r="T11" s="295">
        <f t="shared" si="1"/>
        <v>0</v>
      </c>
      <c r="U11" s="295">
        <f t="shared" si="1"/>
        <v>2539003</v>
      </c>
      <c r="V11" s="295">
        <f t="shared" si="1"/>
        <v>2539003</v>
      </c>
      <c r="W11" s="295">
        <f t="shared" si="1"/>
        <v>17539003</v>
      </c>
      <c r="X11" s="295">
        <f t="shared" si="1"/>
        <v>59652000</v>
      </c>
      <c r="Y11" s="295">
        <f t="shared" si="1"/>
        <v>-42112997</v>
      </c>
      <c r="Z11" s="296">
        <f>+IF(X11&lt;&gt;0,+(Y11/X11)*100,0)</f>
        <v>-70.5977955475089</v>
      </c>
      <c r="AA11" s="297">
        <f>SUM(AA6:AA10)</f>
        <v>59652000</v>
      </c>
    </row>
    <row r="12" spans="1:27" ht="13.5">
      <c r="A12" s="298" t="s">
        <v>211</v>
      </c>
      <c r="B12" s="136"/>
      <c r="C12" s="62">
        <v>26571435</v>
      </c>
      <c r="D12" s="156"/>
      <c r="E12" s="60"/>
      <c r="F12" s="60"/>
      <c r="G12" s="60">
        <v>3432425</v>
      </c>
      <c r="H12" s="60">
        <v>4737587</v>
      </c>
      <c r="I12" s="60">
        <v>2071917</v>
      </c>
      <c r="J12" s="60">
        <v>10241929</v>
      </c>
      <c r="K12" s="60">
        <v>3987054</v>
      </c>
      <c r="L12" s="60">
        <v>3105254</v>
      </c>
      <c r="M12" s="60">
        <v>3105254</v>
      </c>
      <c r="N12" s="60">
        <v>10197562</v>
      </c>
      <c r="O12" s="60">
        <v>3105254</v>
      </c>
      <c r="P12" s="60">
        <v>3105254</v>
      </c>
      <c r="Q12" s="60"/>
      <c r="R12" s="60">
        <v>6210508</v>
      </c>
      <c r="S12" s="60"/>
      <c r="T12" s="60"/>
      <c r="U12" s="60"/>
      <c r="V12" s="60"/>
      <c r="W12" s="60">
        <v>26649999</v>
      </c>
      <c r="X12" s="60"/>
      <c r="Y12" s="60">
        <v>26649999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2517416</v>
      </c>
      <c r="D15" s="156"/>
      <c r="E15" s="60">
        <v>7200000</v>
      </c>
      <c r="F15" s="60"/>
      <c r="G15" s="60">
        <v>106859</v>
      </c>
      <c r="H15" s="60"/>
      <c r="I15" s="60">
        <v>2100</v>
      </c>
      <c r="J15" s="60">
        <v>108959</v>
      </c>
      <c r="K15" s="60">
        <v>66960</v>
      </c>
      <c r="L15" s="60">
        <v>20205</v>
      </c>
      <c r="M15" s="60">
        <v>20204</v>
      </c>
      <c r="N15" s="60">
        <v>107369</v>
      </c>
      <c r="O15" s="60">
        <v>20205</v>
      </c>
      <c r="P15" s="60">
        <v>349759</v>
      </c>
      <c r="Q15" s="60">
        <v>18081000</v>
      </c>
      <c r="R15" s="60">
        <v>18450964</v>
      </c>
      <c r="S15" s="60"/>
      <c r="T15" s="60"/>
      <c r="U15" s="60"/>
      <c r="V15" s="60"/>
      <c r="W15" s="60">
        <v>18667292</v>
      </c>
      <c r="X15" s="60"/>
      <c r="Y15" s="60">
        <v>18667292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36653</v>
      </c>
      <c r="H20" s="100">
        <f t="shared" si="2"/>
        <v>0</v>
      </c>
      <c r="I20" s="100">
        <f t="shared" si="2"/>
        <v>0</v>
      </c>
      <c r="J20" s="100">
        <f t="shared" si="2"/>
        <v>36653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329554</v>
      </c>
      <c r="P20" s="100">
        <f t="shared" si="2"/>
        <v>0</v>
      </c>
      <c r="Q20" s="100">
        <f t="shared" si="2"/>
        <v>0</v>
      </c>
      <c r="R20" s="100">
        <f t="shared" si="2"/>
        <v>329554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366207</v>
      </c>
      <c r="X20" s="100">
        <f t="shared" si="2"/>
        <v>0</v>
      </c>
      <c r="Y20" s="100">
        <f t="shared" si="2"/>
        <v>366207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>
        <v>36653</v>
      </c>
      <c r="H27" s="60"/>
      <c r="I27" s="60"/>
      <c r="J27" s="60">
        <v>36653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36653</v>
      </c>
      <c r="X27" s="60"/>
      <c r="Y27" s="60">
        <v>36653</v>
      </c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>
        <v>329554</v>
      </c>
      <c r="P30" s="60"/>
      <c r="Q30" s="60"/>
      <c r="R30" s="60">
        <v>329554</v>
      </c>
      <c r="S30" s="60"/>
      <c r="T30" s="60"/>
      <c r="U30" s="60"/>
      <c r="V30" s="60"/>
      <c r="W30" s="60">
        <v>329554</v>
      </c>
      <c r="X30" s="60"/>
      <c r="Y30" s="60">
        <v>329554</v>
      </c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5000000</v>
      </c>
      <c r="Y37" s="60">
        <f t="shared" si="4"/>
        <v>-5000000</v>
      </c>
      <c r="Z37" s="140">
        <f t="shared" si="5"/>
        <v>-100</v>
      </c>
      <c r="AA37" s="155">
        <f>AA7+AA22</f>
        <v>5000000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48452000</v>
      </c>
      <c r="F40" s="60">
        <f t="shared" si="4"/>
        <v>54652000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15000000</v>
      </c>
      <c r="R40" s="60">
        <f t="shared" si="4"/>
        <v>15000000</v>
      </c>
      <c r="S40" s="60">
        <f t="shared" si="4"/>
        <v>0</v>
      </c>
      <c r="T40" s="60">
        <f t="shared" si="4"/>
        <v>0</v>
      </c>
      <c r="U40" s="60">
        <f t="shared" si="4"/>
        <v>2539003</v>
      </c>
      <c r="V40" s="60">
        <f t="shared" si="4"/>
        <v>2539003</v>
      </c>
      <c r="W40" s="60">
        <f t="shared" si="4"/>
        <v>17539003</v>
      </c>
      <c r="X40" s="60">
        <f t="shared" si="4"/>
        <v>54652000</v>
      </c>
      <c r="Y40" s="60">
        <f t="shared" si="4"/>
        <v>-37112997</v>
      </c>
      <c r="Z40" s="140">
        <f t="shared" si="5"/>
        <v>-67.90784783722462</v>
      </c>
      <c r="AA40" s="155">
        <f>AA10+AA25</f>
        <v>54652000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53452000</v>
      </c>
      <c r="F41" s="295">
        <f t="shared" si="6"/>
        <v>59652000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15000000</v>
      </c>
      <c r="R41" s="295">
        <f t="shared" si="6"/>
        <v>15000000</v>
      </c>
      <c r="S41" s="295">
        <f t="shared" si="6"/>
        <v>0</v>
      </c>
      <c r="T41" s="295">
        <f t="shared" si="6"/>
        <v>0</v>
      </c>
      <c r="U41" s="295">
        <f t="shared" si="6"/>
        <v>2539003</v>
      </c>
      <c r="V41" s="295">
        <f t="shared" si="6"/>
        <v>2539003</v>
      </c>
      <c r="W41" s="295">
        <f t="shared" si="6"/>
        <v>17539003</v>
      </c>
      <c r="X41" s="295">
        <f t="shared" si="6"/>
        <v>59652000</v>
      </c>
      <c r="Y41" s="295">
        <f t="shared" si="6"/>
        <v>-42112997</v>
      </c>
      <c r="Z41" s="296">
        <f t="shared" si="5"/>
        <v>-70.5977955475089</v>
      </c>
      <c r="AA41" s="297">
        <f>SUM(AA36:AA40)</f>
        <v>59652000</v>
      </c>
    </row>
    <row r="42" spans="1:27" ht="13.5">
      <c r="A42" s="298" t="s">
        <v>211</v>
      </c>
      <c r="B42" s="136"/>
      <c r="C42" s="95">
        <f aca="true" t="shared" si="7" ref="C42:Y48">C12+C27</f>
        <v>26571435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3469078</v>
      </c>
      <c r="H42" s="54">
        <f t="shared" si="7"/>
        <v>4737587</v>
      </c>
      <c r="I42" s="54">
        <f t="shared" si="7"/>
        <v>2071917</v>
      </c>
      <c r="J42" s="54">
        <f t="shared" si="7"/>
        <v>10278582</v>
      </c>
      <c r="K42" s="54">
        <f t="shared" si="7"/>
        <v>3987054</v>
      </c>
      <c r="L42" s="54">
        <f t="shared" si="7"/>
        <v>3105254</v>
      </c>
      <c r="M42" s="54">
        <f t="shared" si="7"/>
        <v>3105254</v>
      </c>
      <c r="N42" s="54">
        <f t="shared" si="7"/>
        <v>10197562</v>
      </c>
      <c r="O42" s="54">
        <f t="shared" si="7"/>
        <v>3105254</v>
      </c>
      <c r="P42" s="54">
        <f t="shared" si="7"/>
        <v>3105254</v>
      </c>
      <c r="Q42" s="54">
        <f t="shared" si="7"/>
        <v>0</v>
      </c>
      <c r="R42" s="54">
        <f t="shared" si="7"/>
        <v>6210508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26686652</v>
      </c>
      <c r="X42" s="54">
        <f t="shared" si="7"/>
        <v>0</v>
      </c>
      <c r="Y42" s="54">
        <f t="shared" si="7"/>
        <v>26686652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2517416</v>
      </c>
      <c r="D45" s="129">
        <f t="shared" si="7"/>
        <v>0</v>
      </c>
      <c r="E45" s="54">
        <f t="shared" si="7"/>
        <v>7200000</v>
      </c>
      <c r="F45" s="54">
        <f t="shared" si="7"/>
        <v>0</v>
      </c>
      <c r="G45" s="54">
        <f t="shared" si="7"/>
        <v>106859</v>
      </c>
      <c r="H45" s="54">
        <f t="shared" si="7"/>
        <v>0</v>
      </c>
      <c r="I45" s="54">
        <f t="shared" si="7"/>
        <v>2100</v>
      </c>
      <c r="J45" s="54">
        <f t="shared" si="7"/>
        <v>108959</v>
      </c>
      <c r="K45" s="54">
        <f t="shared" si="7"/>
        <v>66960</v>
      </c>
      <c r="L45" s="54">
        <f t="shared" si="7"/>
        <v>20205</v>
      </c>
      <c r="M45" s="54">
        <f t="shared" si="7"/>
        <v>20204</v>
      </c>
      <c r="N45" s="54">
        <f t="shared" si="7"/>
        <v>107369</v>
      </c>
      <c r="O45" s="54">
        <f t="shared" si="7"/>
        <v>349759</v>
      </c>
      <c r="P45" s="54">
        <f t="shared" si="7"/>
        <v>349759</v>
      </c>
      <c r="Q45" s="54">
        <f t="shared" si="7"/>
        <v>18081000</v>
      </c>
      <c r="R45" s="54">
        <f t="shared" si="7"/>
        <v>18780518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18996846</v>
      </c>
      <c r="X45" s="54">
        <f t="shared" si="7"/>
        <v>0</v>
      </c>
      <c r="Y45" s="54">
        <f t="shared" si="7"/>
        <v>18996846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29088851</v>
      </c>
      <c r="D49" s="218">
        <f t="shared" si="9"/>
        <v>0</v>
      </c>
      <c r="E49" s="220">
        <f t="shared" si="9"/>
        <v>60652000</v>
      </c>
      <c r="F49" s="220">
        <f t="shared" si="9"/>
        <v>59652000</v>
      </c>
      <c r="G49" s="220">
        <f t="shared" si="9"/>
        <v>3575937</v>
      </c>
      <c r="H49" s="220">
        <f t="shared" si="9"/>
        <v>4737587</v>
      </c>
      <c r="I49" s="220">
        <f t="shared" si="9"/>
        <v>2074017</v>
      </c>
      <c r="J49" s="220">
        <f t="shared" si="9"/>
        <v>10387541</v>
      </c>
      <c r="K49" s="220">
        <f t="shared" si="9"/>
        <v>4054014</v>
      </c>
      <c r="L49" s="220">
        <f t="shared" si="9"/>
        <v>3125459</v>
      </c>
      <c r="M49" s="220">
        <f t="shared" si="9"/>
        <v>3125458</v>
      </c>
      <c r="N49" s="220">
        <f t="shared" si="9"/>
        <v>10304931</v>
      </c>
      <c r="O49" s="220">
        <f t="shared" si="9"/>
        <v>3455013</v>
      </c>
      <c r="P49" s="220">
        <f t="shared" si="9"/>
        <v>3455013</v>
      </c>
      <c r="Q49" s="220">
        <f t="shared" si="9"/>
        <v>33081000</v>
      </c>
      <c r="R49" s="220">
        <f t="shared" si="9"/>
        <v>39991026</v>
      </c>
      <c r="S49" s="220">
        <f t="shared" si="9"/>
        <v>0</v>
      </c>
      <c r="T49" s="220">
        <f t="shared" si="9"/>
        <v>0</v>
      </c>
      <c r="U49" s="220">
        <f t="shared" si="9"/>
        <v>2539003</v>
      </c>
      <c r="V49" s="220">
        <f t="shared" si="9"/>
        <v>2539003</v>
      </c>
      <c r="W49" s="220">
        <f t="shared" si="9"/>
        <v>63222501</v>
      </c>
      <c r="X49" s="220">
        <f t="shared" si="9"/>
        <v>59652000</v>
      </c>
      <c r="Y49" s="220">
        <f t="shared" si="9"/>
        <v>3570501</v>
      </c>
      <c r="Z49" s="221">
        <f t="shared" si="5"/>
        <v>5.985551196942265</v>
      </c>
      <c r="AA49" s="222">
        <f>SUM(AA41:AA48)</f>
        <v>59652000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2950000</v>
      </c>
      <c r="F51" s="54">
        <f t="shared" si="10"/>
        <v>2450000</v>
      </c>
      <c r="G51" s="54">
        <f t="shared" si="10"/>
        <v>0</v>
      </c>
      <c r="H51" s="54">
        <f t="shared" si="10"/>
        <v>51966</v>
      </c>
      <c r="I51" s="54">
        <f t="shared" si="10"/>
        <v>61738</v>
      </c>
      <c r="J51" s="54">
        <f t="shared" si="10"/>
        <v>113704</v>
      </c>
      <c r="K51" s="54">
        <f t="shared" si="10"/>
        <v>119750</v>
      </c>
      <c r="L51" s="54">
        <f t="shared" si="10"/>
        <v>251717</v>
      </c>
      <c r="M51" s="54">
        <f t="shared" si="10"/>
        <v>379416</v>
      </c>
      <c r="N51" s="54">
        <f t="shared" si="10"/>
        <v>750883</v>
      </c>
      <c r="O51" s="54">
        <f t="shared" si="10"/>
        <v>49861</v>
      </c>
      <c r="P51" s="54">
        <f t="shared" si="10"/>
        <v>49861</v>
      </c>
      <c r="Q51" s="54">
        <f t="shared" si="10"/>
        <v>20935393</v>
      </c>
      <c r="R51" s="54">
        <f t="shared" si="10"/>
        <v>21035115</v>
      </c>
      <c r="S51" s="54">
        <f t="shared" si="10"/>
        <v>0</v>
      </c>
      <c r="T51" s="54">
        <f t="shared" si="10"/>
        <v>0</v>
      </c>
      <c r="U51" s="54">
        <f t="shared" si="10"/>
        <v>253432</v>
      </c>
      <c r="V51" s="54">
        <f t="shared" si="10"/>
        <v>253432</v>
      </c>
      <c r="W51" s="54">
        <f t="shared" si="10"/>
        <v>22153134</v>
      </c>
      <c r="X51" s="54">
        <f t="shared" si="10"/>
        <v>2450000</v>
      </c>
      <c r="Y51" s="54">
        <f t="shared" si="10"/>
        <v>19703134</v>
      </c>
      <c r="Z51" s="184">
        <f>+IF(X51&lt;&gt;0,+(Y51/X51)*100,0)</f>
        <v>804.2095510204082</v>
      </c>
      <c r="AA51" s="130">
        <f>SUM(AA57:AA61)</f>
        <v>2450000</v>
      </c>
    </row>
    <row r="52" spans="1:27" ht="13.5">
      <c r="A52" s="310" t="s">
        <v>205</v>
      </c>
      <c r="B52" s="142"/>
      <c r="C52" s="62"/>
      <c r="D52" s="156"/>
      <c r="E52" s="60"/>
      <c r="F52" s="60">
        <v>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500000</v>
      </c>
      <c r="Y52" s="60">
        <v>-500000</v>
      </c>
      <c r="Z52" s="140">
        <v>-100</v>
      </c>
      <c r="AA52" s="155">
        <v>500000</v>
      </c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>
        <v>1950000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>
        <v>23000</v>
      </c>
      <c r="R56" s="60">
        <v>23000</v>
      </c>
      <c r="S56" s="60"/>
      <c r="T56" s="60"/>
      <c r="U56" s="60"/>
      <c r="V56" s="60"/>
      <c r="W56" s="60">
        <v>23000</v>
      </c>
      <c r="X56" s="60">
        <v>1950000</v>
      </c>
      <c r="Y56" s="60">
        <v>-1927000</v>
      </c>
      <c r="Z56" s="140">
        <v>-98.82</v>
      </c>
      <c r="AA56" s="155">
        <v>1950000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2450000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23000</v>
      </c>
      <c r="R57" s="295">
        <f t="shared" si="11"/>
        <v>23000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23000</v>
      </c>
      <c r="X57" s="295">
        <f t="shared" si="11"/>
        <v>2450000</v>
      </c>
      <c r="Y57" s="295">
        <f t="shared" si="11"/>
        <v>-2427000</v>
      </c>
      <c r="Z57" s="296">
        <f>+IF(X57&lt;&gt;0,+(Y57/X57)*100,0)</f>
        <v>-99.06122448979592</v>
      </c>
      <c r="AA57" s="297">
        <f>SUM(AA52:AA56)</f>
        <v>2450000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>
        <v>61738</v>
      </c>
      <c r="J58" s="60">
        <v>61738</v>
      </c>
      <c r="K58" s="60">
        <v>119750</v>
      </c>
      <c r="L58" s="60">
        <v>251717</v>
      </c>
      <c r="M58" s="60">
        <v>379416</v>
      </c>
      <c r="N58" s="60">
        <v>750883</v>
      </c>
      <c r="O58" s="60">
        <v>49861</v>
      </c>
      <c r="P58" s="60">
        <v>49861</v>
      </c>
      <c r="Q58" s="60">
        <v>20835377</v>
      </c>
      <c r="R58" s="60">
        <v>20935099</v>
      </c>
      <c r="S58" s="60"/>
      <c r="T58" s="60"/>
      <c r="U58" s="60"/>
      <c r="V58" s="60"/>
      <c r="W58" s="60">
        <v>21747720</v>
      </c>
      <c r="X58" s="60"/>
      <c r="Y58" s="60">
        <v>21747720</v>
      </c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2950000</v>
      </c>
      <c r="F61" s="60"/>
      <c r="G61" s="60"/>
      <c r="H61" s="60">
        <v>51966</v>
      </c>
      <c r="I61" s="60"/>
      <c r="J61" s="60">
        <v>51966</v>
      </c>
      <c r="K61" s="60"/>
      <c r="L61" s="60"/>
      <c r="M61" s="60"/>
      <c r="N61" s="60"/>
      <c r="O61" s="60"/>
      <c r="P61" s="60"/>
      <c r="Q61" s="60">
        <v>77016</v>
      </c>
      <c r="R61" s="60">
        <v>77016</v>
      </c>
      <c r="S61" s="60"/>
      <c r="T61" s="60"/>
      <c r="U61" s="60">
        <v>253432</v>
      </c>
      <c r="V61" s="60">
        <v>253432</v>
      </c>
      <c r="W61" s="60">
        <v>382414</v>
      </c>
      <c r="X61" s="60"/>
      <c r="Y61" s="60">
        <v>382414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2445773</v>
      </c>
      <c r="D66" s="274">
        <v>2190000</v>
      </c>
      <c r="E66" s="275"/>
      <c r="F66" s="275">
        <v>240000</v>
      </c>
      <c r="G66" s="275">
        <v>36653</v>
      </c>
      <c r="H66" s="275">
        <v>51966</v>
      </c>
      <c r="I66" s="275">
        <v>61738</v>
      </c>
      <c r="J66" s="275">
        <v>150357</v>
      </c>
      <c r="K66" s="275">
        <v>119750</v>
      </c>
      <c r="L66" s="275">
        <v>251717</v>
      </c>
      <c r="M66" s="275">
        <v>379415</v>
      </c>
      <c r="N66" s="275">
        <v>750882</v>
      </c>
      <c r="O66" s="275">
        <v>49861</v>
      </c>
      <c r="P66" s="275">
        <v>47222</v>
      </c>
      <c r="Q66" s="275"/>
      <c r="R66" s="275">
        <v>97083</v>
      </c>
      <c r="S66" s="275"/>
      <c r="T66" s="275"/>
      <c r="U66" s="275"/>
      <c r="V66" s="275"/>
      <c r="W66" s="275">
        <v>998322</v>
      </c>
      <c r="X66" s="275">
        <v>240000</v>
      </c>
      <c r="Y66" s="275">
        <v>758322</v>
      </c>
      <c r="Z66" s="140">
        <v>315.97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2950000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>
        <v>100016</v>
      </c>
      <c r="R68" s="60">
        <v>100016</v>
      </c>
      <c r="S68" s="60">
        <v>4833</v>
      </c>
      <c r="T68" s="60">
        <v>42429</v>
      </c>
      <c r="U68" s="60">
        <v>253432</v>
      </c>
      <c r="V68" s="60">
        <v>300694</v>
      </c>
      <c r="W68" s="60">
        <v>400710</v>
      </c>
      <c r="X68" s="60"/>
      <c r="Y68" s="60">
        <v>400710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2445773</v>
      </c>
      <c r="D69" s="218">
        <f t="shared" si="12"/>
        <v>2190000</v>
      </c>
      <c r="E69" s="220">
        <f t="shared" si="12"/>
        <v>2950000</v>
      </c>
      <c r="F69" s="220">
        <f t="shared" si="12"/>
        <v>240000</v>
      </c>
      <c r="G69" s="220">
        <f t="shared" si="12"/>
        <v>36653</v>
      </c>
      <c r="H69" s="220">
        <f t="shared" si="12"/>
        <v>51966</v>
      </c>
      <c r="I69" s="220">
        <f t="shared" si="12"/>
        <v>61738</v>
      </c>
      <c r="J69" s="220">
        <f t="shared" si="12"/>
        <v>150357</v>
      </c>
      <c r="K69" s="220">
        <f t="shared" si="12"/>
        <v>119750</v>
      </c>
      <c r="L69" s="220">
        <f t="shared" si="12"/>
        <v>251717</v>
      </c>
      <c r="M69" s="220">
        <f t="shared" si="12"/>
        <v>379415</v>
      </c>
      <c r="N69" s="220">
        <f t="shared" si="12"/>
        <v>750882</v>
      </c>
      <c r="O69" s="220">
        <f t="shared" si="12"/>
        <v>49861</v>
      </c>
      <c r="P69" s="220">
        <f t="shared" si="12"/>
        <v>47222</v>
      </c>
      <c r="Q69" s="220">
        <f t="shared" si="12"/>
        <v>100016</v>
      </c>
      <c r="R69" s="220">
        <f t="shared" si="12"/>
        <v>197099</v>
      </c>
      <c r="S69" s="220">
        <f t="shared" si="12"/>
        <v>4833</v>
      </c>
      <c r="T69" s="220">
        <f t="shared" si="12"/>
        <v>42429</v>
      </c>
      <c r="U69" s="220">
        <f t="shared" si="12"/>
        <v>253432</v>
      </c>
      <c r="V69" s="220">
        <f t="shared" si="12"/>
        <v>300694</v>
      </c>
      <c r="W69" s="220">
        <f t="shared" si="12"/>
        <v>1399032</v>
      </c>
      <c r="X69" s="220">
        <f t="shared" si="12"/>
        <v>240000</v>
      </c>
      <c r="Y69" s="220">
        <f t="shared" si="12"/>
        <v>1159032</v>
      </c>
      <c r="Z69" s="221">
        <f>+IF(X69&lt;&gt;0,+(Y69/X69)*100,0)</f>
        <v>482.93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53452000</v>
      </c>
      <c r="F5" s="345">
        <f t="shared" si="0"/>
        <v>59652000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15000000</v>
      </c>
      <c r="R5" s="345">
        <f t="shared" si="0"/>
        <v>15000000</v>
      </c>
      <c r="S5" s="345">
        <f t="shared" si="0"/>
        <v>0</v>
      </c>
      <c r="T5" s="343">
        <f t="shared" si="0"/>
        <v>0</v>
      </c>
      <c r="U5" s="343">
        <f t="shared" si="0"/>
        <v>2539003</v>
      </c>
      <c r="V5" s="345">
        <f t="shared" si="0"/>
        <v>2539003</v>
      </c>
      <c r="W5" s="345">
        <f t="shared" si="0"/>
        <v>17539003</v>
      </c>
      <c r="X5" s="343">
        <f t="shared" si="0"/>
        <v>59652000</v>
      </c>
      <c r="Y5" s="345">
        <f t="shared" si="0"/>
        <v>-42112997</v>
      </c>
      <c r="Z5" s="346">
        <f>+IF(X5&lt;&gt;0,+(Y5/X5)*100,0)</f>
        <v>-70.5977955475089</v>
      </c>
      <c r="AA5" s="347">
        <f>+AA6+AA8+AA11+AA13+AA15</f>
        <v>59652000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5000000</v>
      </c>
      <c r="Y8" s="59">
        <f t="shared" si="2"/>
        <v>-5000000</v>
      </c>
      <c r="Z8" s="61">
        <f>+IF(X8&lt;&gt;0,+(Y8/X8)*100,0)</f>
        <v>-100</v>
      </c>
      <c r="AA8" s="62">
        <f>SUM(AA9:AA10)</f>
        <v>5000000</v>
      </c>
    </row>
    <row r="9" spans="1:27" ht="13.5">
      <c r="A9" s="291" t="s">
        <v>230</v>
      </c>
      <c r="B9" s="142"/>
      <c r="C9" s="60"/>
      <c r="D9" s="327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5000000</v>
      </c>
      <c r="Y9" s="59">
        <v>-5000000</v>
      </c>
      <c r="Z9" s="61">
        <v>-100</v>
      </c>
      <c r="AA9" s="62">
        <v>5000000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48452000</v>
      </c>
      <c r="F15" s="59">
        <f t="shared" si="5"/>
        <v>54652000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15000000</v>
      </c>
      <c r="R15" s="59">
        <f t="shared" si="5"/>
        <v>15000000</v>
      </c>
      <c r="S15" s="59">
        <f t="shared" si="5"/>
        <v>0</v>
      </c>
      <c r="T15" s="60">
        <f t="shared" si="5"/>
        <v>0</v>
      </c>
      <c r="U15" s="60">
        <f t="shared" si="5"/>
        <v>2539003</v>
      </c>
      <c r="V15" s="59">
        <f t="shared" si="5"/>
        <v>2539003</v>
      </c>
      <c r="W15" s="59">
        <f t="shared" si="5"/>
        <v>17539003</v>
      </c>
      <c r="X15" s="60">
        <f t="shared" si="5"/>
        <v>54652000</v>
      </c>
      <c r="Y15" s="59">
        <f t="shared" si="5"/>
        <v>-37112997</v>
      </c>
      <c r="Z15" s="61">
        <f>+IF(X15&lt;&gt;0,+(Y15/X15)*100,0)</f>
        <v>-67.90784783722462</v>
      </c>
      <c r="AA15" s="62">
        <f>SUM(AA16:AA20)</f>
        <v>54652000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48452000</v>
      </c>
      <c r="F20" s="59">
        <v>54652000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15000000</v>
      </c>
      <c r="R20" s="59">
        <v>15000000</v>
      </c>
      <c r="S20" s="59"/>
      <c r="T20" s="60"/>
      <c r="U20" s="60">
        <v>2539003</v>
      </c>
      <c r="V20" s="59">
        <v>2539003</v>
      </c>
      <c r="W20" s="59">
        <v>17539003</v>
      </c>
      <c r="X20" s="60">
        <v>54652000</v>
      </c>
      <c r="Y20" s="59">
        <v>-37112997</v>
      </c>
      <c r="Z20" s="61">
        <v>-67.91</v>
      </c>
      <c r="AA20" s="62">
        <v>54652000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26571435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3432425</v>
      </c>
      <c r="H22" s="330">
        <f t="shared" si="6"/>
        <v>4737587</v>
      </c>
      <c r="I22" s="330">
        <f t="shared" si="6"/>
        <v>2071917</v>
      </c>
      <c r="J22" s="332">
        <f t="shared" si="6"/>
        <v>10241929</v>
      </c>
      <c r="K22" s="332">
        <f t="shared" si="6"/>
        <v>3987054</v>
      </c>
      <c r="L22" s="330">
        <f t="shared" si="6"/>
        <v>3105254</v>
      </c>
      <c r="M22" s="330">
        <f t="shared" si="6"/>
        <v>3105254</v>
      </c>
      <c r="N22" s="332">
        <f t="shared" si="6"/>
        <v>10197562</v>
      </c>
      <c r="O22" s="332">
        <f t="shared" si="6"/>
        <v>3105254</v>
      </c>
      <c r="P22" s="330">
        <f t="shared" si="6"/>
        <v>3105254</v>
      </c>
      <c r="Q22" s="330">
        <f t="shared" si="6"/>
        <v>0</v>
      </c>
      <c r="R22" s="332">
        <f t="shared" si="6"/>
        <v>6210508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26649999</v>
      </c>
      <c r="X22" s="330">
        <f t="shared" si="6"/>
        <v>0</v>
      </c>
      <c r="Y22" s="332">
        <f t="shared" si="6"/>
        <v>26649999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26571435</v>
      </c>
      <c r="D32" s="327"/>
      <c r="E32" s="60"/>
      <c r="F32" s="59"/>
      <c r="G32" s="59">
        <v>3432425</v>
      </c>
      <c r="H32" s="60">
        <v>4737587</v>
      </c>
      <c r="I32" s="60">
        <v>2071917</v>
      </c>
      <c r="J32" s="59">
        <v>10241929</v>
      </c>
      <c r="K32" s="59">
        <v>3987054</v>
      </c>
      <c r="L32" s="60">
        <v>3105254</v>
      </c>
      <c r="M32" s="60">
        <v>3105254</v>
      </c>
      <c r="N32" s="59">
        <v>10197562</v>
      </c>
      <c r="O32" s="59">
        <v>3105254</v>
      </c>
      <c r="P32" s="60">
        <v>3105254</v>
      </c>
      <c r="Q32" s="60"/>
      <c r="R32" s="59">
        <v>6210508</v>
      </c>
      <c r="S32" s="59"/>
      <c r="T32" s="60"/>
      <c r="U32" s="60"/>
      <c r="V32" s="59"/>
      <c r="W32" s="59">
        <v>26649999</v>
      </c>
      <c r="X32" s="60"/>
      <c r="Y32" s="59">
        <v>26649999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2517416</v>
      </c>
      <c r="D40" s="331">
        <f t="shared" si="9"/>
        <v>0</v>
      </c>
      <c r="E40" s="330">
        <f t="shared" si="9"/>
        <v>7200000</v>
      </c>
      <c r="F40" s="332">
        <f t="shared" si="9"/>
        <v>0</v>
      </c>
      <c r="G40" s="332">
        <f t="shared" si="9"/>
        <v>106859</v>
      </c>
      <c r="H40" s="330">
        <f t="shared" si="9"/>
        <v>0</v>
      </c>
      <c r="I40" s="330">
        <f t="shared" si="9"/>
        <v>2100</v>
      </c>
      <c r="J40" s="332">
        <f t="shared" si="9"/>
        <v>108959</v>
      </c>
      <c r="K40" s="332">
        <f t="shared" si="9"/>
        <v>66960</v>
      </c>
      <c r="L40" s="330">
        <f t="shared" si="9"/>
        <v>20205</v>
      </c>
      <c r="M40" s="330">
        <f t="shared" si="9"/>
        <v>20204</v>
      </c>
      <c r="N40" s="332">
        <f t="shared" si="9"/>
        <v>107369</v>
      </c>
      <c r="O40" s="332">
        <f t="shared" si="9"/>
        <v>20205</v>
      </c>
      <c r="P40" s="330">
        <f t="shared" si="9"/>
        <v>349759</v>
      </c>
      <c r="Q40" s="330">
        <f t="shared" si="9"/>
        <v>18081000</v>
      </c>
      <c r="R40" s="332">
        <f t="shared" si="9"/>
        <v>18450964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18667292</v>
      </c>
      <c r="X40" s="330">
        <f t="shared" si="9"/>
        <v>0</v>
      </c>
      <c r="Y40" s="332">
        <f t="shared" si="9"/>
        <v>18667292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>
        <v>2217176</v>
      </c>
      <c r="D41" s="350"/>
      <c r="E41" s="349">
        <v>3500000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300240</v>
      </c>
      <c r="D43" s="356"/>
      <c r="E43" s="305">
        <v>800000</v>
      </c>
      <c r="F43" s="357"/>
      <c r="G43" s="357">
        <v>106859</v>
      </c>
      <c r="H43" s="305"/>
      <c r="I43" s="305"/>
      <c r="J43" s="357">
        <v>106859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106859</v>
      </c>
      <c r="X43" s="305"/>
      <c r="Y43" s="357">
        <v>106859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800000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2100000</v>
      </c>
      <c r="F49" s="53"/>
      <c r="G49" s="53"/>
      <c r="H49" s="54"/>
      <c r="I49" s="54">
        <v>2100</v>
      </c>
      <c r="J49" s="53">
        <v>2100</v>
      </c>
      <c r="K49" s="53">
        <v>66960</v>
      </c>
      <c r="L49" s="54">
        <v>20205</v>
      </c>
      <c r="M49" s="54">
        <v>20204</v>
      </c>
      <c r="N49" s="53">
        <v>107369</v>
      </c>
      <c r="O49" s="53">
        <v>20205</v>
      </c>
      <c r="P49" s="54">
        <v>349759</v>
      </c>
      <c r="Q49" s="54">
        <v>18081000</v>
      </c>
      <c r="R49" s="53">
        <v>18450964</v>
      </c>
      <c r="S49" s="53"/>
      <c r="T49" s="54"/>
      <c r="U49" s="54"/>
      <c r="V49" s="53"/>
      <c r="W49" s="53">
        <v>18560433</v>
      </c>
      <c r="X49" s="54"/>
      <c r="Y49" s="53">
        <v>18560433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29088851</v>
      </c>
      <c r="D60" s="333">
        <f t="shared" si="14"/>
        <v>0</v>
      </c>
      <c r="E60" s="219">
        <f t="shared" si="14"/>
        <v>60652000</v>
      </c>
      <c r="F60" s="264">
        <f t="shared" si="14"/>
        <v>59652000</v>
      </c>
      <c r="G60" s="264">
        <f t="shared" si="14"/>
        <v>3539284</v>
      </c>
      <c r="H60" s="219">
        <f t="shared" si="14"/>
        <v>4737587</v>
      </c>
      <c r="I60" s="219">
        <f t="shared" si="14"/>
        <v>2074017</v>
      </c>
      <c r="J60" s="264">
        <f t="shared" si="14"/>
        <v>10350888</v>
      </c>
      <c r="K60" s="264">
        <f t="shared" si="14"/>
        <v>4054014</v>
      </c>
      <c r="L60" s="219">
        <f t="shared" si="14"/>
        <v>3125459</v>
      </c>
      <c r="M60" s="219">
        <f t="shared" si="14"/>
        <v>3125458</v>
      </c>
      <c r="N60" s="264">
        <f t="shared" si="14"/>
        <v>10304931</v>
      </c>
      <c r="O60" s="264">
        <f t="shared" si="14"/>
        <v>3125459</v>
      </c>
      <c r="P60" s="219">
        <f t="shared" si="14"/>
        <v>3455013</v>
      </c>
      <c r="Q60" s="219">
        <f t="shared" si="14"/>
        <v>33081000</v>
      </c>
      <c r="R60" s="264">
        <f t="shared" si="14"/>
        <v>39661472</v>
      </c>
      <c r="S60" s="264">
        <f t="shared" si="14"/>
        <v>0</v>
      </c>
      <c r="T60" s="219">
        <f t="shared" si="14"/>
        <v>0</v>
      </c>
      <c r="U60" s="219">
        <f t="shared" si="14"/>
        <v>2539003</v>
      </c>
      <c r="V60" s="264">
        <f t="shared" si="14"/>
        <v>2539003</v>
      </c>
      <c r="W60" s="264">
        <f t="shared" si="14"/>
        <v>62856294</v>
      </c>
      <c r="X60" s="219">
        <f t="shared" si="14"/>
        <v>59652000</v>
      </c>
      <c r="Y60" s="264">
        <f t="shared" si="14"/>
        <v>3204294</v>
      </c>
      <c r="Z60" s="324">
        <f>+IF(X60&lt;&gt;0,+(Y60/X60)*100,0)</f>
        <v>5.371645544156105</v>
      </c>
      <c r="AA60" s="232">
        <f>+AA57+AA54+AA51+AA40+AA37+AA34+AA22+AA5</f>
        <v>59652000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36653</v>
      </c>
      <c r="H22" s="330">
        <f t="shared" si="6"/>
        <v>0</v>
      </c>
      <c r="I22" s="330">
        <f t="shared" si="6"/>
        <v>0</v>
      </c>
      <c r="J22" s="332">
        <f t="shared" si="6"/>
        <v>36653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36653</v>
      </c>
      <c r="X22" s="330">
        <f t="shared" si="6"/>
        <v>0</v>
      </c>
      <c r="Y22" s="332">
        <f t="shared" si="6"/>
        <v>36653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>
        <v>36653</v>
      </c>
      <c r="H32" s="60"/>
      <c r="I32" s="60"/>
      <c r="J32" s="59">
        <v>36653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36653</v>
      </c>
      <c r="X32" s="60"/>
      <c r="Y32" s="59">
        <v>36653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329554</v>
      </c>
      <c r="P40" s="330">
        <f t="shared" si="9"/>
        <v>0</v>
      </c>
      <c r="Q40" s="330">
        <f t="shared" si="9"/>
        <v>0</v>
      </c>
      <c r="R40" s="332">
        <f t="shared" si="9"/>
        <v>329554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329554</v>
      </c>
      <c r="X40" s="330">
        <f t="shared" si="9"/>
        <v>0</v>
      </c>
      <c r="Y40" s="332">
        <f t="shared" si="9"/>
        <v>329554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329554</v>
      </c>
      <c r="P49" s="54"/>
      <c r="Q49" s="54"/>
      <c r="R49" s="53">
        <v>329554</v>
      </c>
      <c r="S49" s="53"/>
      <c r="T49" s="54"/>
      <c r="U49" s="54"/>
      <c r="V49" s="53"/>
      <c r="W49" s="53">
        <v>329554</v>
      </c>
      <c r="X49" s="54"/>
      <c r="Y49" s="53">
        <v>329554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36653</v>
      </c>
      <c r="H60" s="219">
        <f t="shared" si="14"/>
        <v>0</v>
      </c>
      <c r="I60" s="219">
        <f t="shared" si="14"/>
        <v>0</v>
      </c>
      <c r="J60" s="264">
        <f t="shared" si="14"/>
        <v>36653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329554</v>
      </c>
      <c r="P60" s="219">
        <f t="shared" si="14"/>
        <v>0</v>
      </c>
      <c r="Q60" s="219">
        <f t="shared" si="14"/>
        <v>0</v>
      </c>
      <c r="R60" s="264">
        <f t="shared" si="14"/>
        <v>329554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366207</v>
      </c>
      <c r="X60" s="219">
        <f t="shared" si="14"/>
        <v>0</v>
      </c>
      <c r="Y60" s="264">
        <f t="shared" si="14"/>
        <v>366207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2015-08-05T14:02:05Z</dcterms:created>
  <dcterms:modified xsi:type="dcterms:W3CDTF">2015-08-05T14:03:54Z</dcterms:modified>
  <cp:category/>
  <cp:version/>
  <cp:contentType/>
  <cp:contentStatus/>
</cp:coreProperties>
</file>