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<sst xmlns="http://schemas.openxmlformats.org/spreadsheetml/2006/main" count="857" uniqueCount="303">
  <si>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Mthonjaneni(KZN285)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</si>
  <si>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</si>
  <si>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</si>
  <si>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</si>
  <si>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</si>
  <si>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</si>
  <si>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</si>
  <si>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</si>
  <si>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</si>
  <si>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</si>
  <si>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</si>
  <si>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</si>
  <si>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</si>
  <si>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</si>
  <si>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</si>
  <si>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</si>
  <si>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</si>
  <si>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</si>
  <si>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</si>
  <si>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</si>
  <si>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</si>
  <si>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</si>
  <si>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</si>
  <si>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</si>
  <si>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</si>
  <si>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</si>
  <si>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</si>
  <si>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</si>
  <si>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</si>
  <si>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</si>
  <si>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</si>
  <si>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</si>
  <si>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</si>
  <si>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</si>
  <si>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</si>
  <si>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</si>
  <si>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</si>
  <si>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</si>
  <si>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</si>
  <si>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</si>
  <si>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</si>
  <si>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</si>
  <si>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</si>
  <si>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</si>
  <si>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</si>
  <si>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</si>
  <si>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</si>
  <si>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</si>
  <si>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</si>
  <si>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</si>
  <si>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</si>
  <si>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</si>
  <si>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</si>
  <si>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</si>
  <si>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</si>
  <si>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</si>
  <si>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</si>
  <si>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</si>
  <si>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</si>
  <si>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</si>
  <si>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</si>
  <si>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</si>
  <si>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</si>
  <si>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</si>
  <si>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</si>
  <si>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</si>
  <si>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</si>
  <si>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</si>
  <si>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</si>
  <si>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</si>
  <si>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Mthonjaneni(KZN285)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</si>
  <si>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</si>
  <si>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</si>
  <si>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</si>
  <si>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</si>
  <si>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</si>
  <si>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</si>
  <si>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</si>
  <si>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</si>
  <si>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</si>
  <si>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</si>
  <si>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</si>
  <si>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</si>
  <si>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</si>
  <si>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</si>
  <si>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</si>
  <si>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</si>
  <si>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</si>
  <si>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</si>
  <si>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</si>
  <si>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</si>
  <si>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</si>
  <si>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</si>
  <si>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</si>
  <si>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</si>
  <si>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</si>
  <si>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</si>
  <si>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</si>
  <si>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</si>
  <si>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</si>
  <si>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Mthonjaneni(KZN285)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</si>
  <si>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</si>
  <si>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</si>
  <si>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</si>
  <si>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</si>
  <si>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</si>
  <si>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</si>
  <si>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</si>
  <si>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</si>
  <si>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</si>
  <si>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</si>
  <si>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</si>
  <si>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</si>
  <si>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</si>
  <si>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</si>
  <si>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</si>
  <si>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</si>
  <si>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</si>
  <si>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</si>
  <si>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</si>
  <si>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</si>
  <si>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</si>
  <si>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</si>
  <si>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</si>
  <si>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</si>
  <si>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</si>
  <si>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</si>
  <si>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</si>
  <si>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</si>
  <si>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Mthonjaneni(KZN285)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</si>
  <si>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</si>
  <si>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</si>
  <si>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</si>
  <si>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</si>
  <si>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</si>
  <si>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</si>
  <si>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</si>
  <si>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</si>
  <si>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</si>
  <si>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</si>
  <si>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Mthonjaneni(KZN285)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</si>
  <si>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</si>
  <si>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</si>
  <si>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</si>
  <si>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</si>
  <si>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</si>
  <si>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</si>
  <si>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</si>
  <si>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</si>
  <si>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</si>
  <si>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</si>
  <si>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</si>
  <si>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</si>
  <si>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</si>
  <si>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</si>
  <si>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</si>
  <si>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</si>
  <si>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</si>
  <si>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</si>
  <si>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</si>
  <si>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</si>
  <si>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</si>
  <si>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</si>
  <si>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</si>
  <si>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</si>
  <si>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</si>
  <si>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</si>
  <si>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</si>
  <si>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</si>
  <si>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</si>
  <si>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</si>
  <si>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</si>
  <si>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</si>
  <si>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</si>
  <si>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Mthonjaneni(KZN285)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</si>
  <si>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</si>
  <si>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</si>
  <si>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</si>
  <si>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</si>
  <si>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</si>
  <si>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</si>
  <si>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</si>
  <si>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</si>
  <si>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</si>
  <si>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</si>
  <si>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</si>
  <si>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</si>
  <si>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</si>
  <si>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</si>
  <si>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</si>
  <si>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</si>
  <si>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</si>
  <si>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</si>
  <si>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</si>
  <si>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</si>
  <si>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</si>
  <si>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</si>
  <si>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</si>
  <si>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</si>
  <si>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</si>
  <si>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</si>
  <si>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</si>
  <si>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Mthonjaneni(KZN285)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</si>
  <si>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</si>
  <si>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</si>
  <si>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</si>
  <si>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</si>
  <si>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</si>
  <si>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</si>
  <si>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</si>
  <si>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</si>
  <si>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</si>
  <si>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</si>
  <si>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</si>
  <si>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</si>
  <si>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</si>
  <si>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</si>
  <si>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</si>
  <si>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</si>
  <si>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</si>
  <si>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</si>
  <si>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</si>
  <si>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</si>
  <si>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</si>
  <si>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</si>
  <si>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</si>
  <si>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</si>
  <si>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Mthonjaneni(KZN285)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</si>
  <si>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</si>
  <si>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</si>
  <si>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</si>
  <si>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</si>
  <si>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</si>
  <si>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</si>
  <si>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</si>
  <si>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</si>
  <si>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</si>
  <si>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</si>
  <si>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</si>
  <si>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</si>
  <si>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</si>
  <si>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</si>
  <si>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</si>
  <si>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</si>
  <si>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</si>
  <si>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</si>
  <si>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</si>
  <si>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</si>
  <si>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</si>
  <si>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</si>
  <si>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</si>
  <si>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</si>
  <si>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</si>
  <si>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</si>
  <si>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</si>
  <si>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</si>
  <si>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</si>
  <si>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</si>
  <si>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</si>
  <si>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</si>
  <si>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</si>
  <si>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</si>
  <si>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</si>
  <si>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Mthonjaneni(KZN285)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</si>
  <si>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</si>
  <si>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</si>
  <si>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Mthonjaneni(KZN285)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</si>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</sst>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7505884</v>
      </c>
      <c r="C5" s="19">
        <v>0</v>
      </c>
      <c r="D5" s="59">
        <v>9749189</v>
      </c>
      <c r="E5" s="60">
        <v>9908000</v>
      </c>
      <c r="F5" s="60">
        <v>1616580</v>
      </c>
      <c r="G5" s="60">
        <v>698791</v>
      </c>
      <c r="H5" s="60">
        <v>715698</v>
      </c>
      <c r="I5" s="60">
        <v>3031069</v>
      </c>
      <c r="J5" s="60">
        <v>626100</v>
      </c>
      <c r="K5" s="60">
        <v>482872</v>
      </c>
      <c r="L5" s="60">
        <v>706963</v>
      </c>
      <c r="M5" s="60">
        <v>1815935</v>
      </c>
      <c r="N5" s="60">
        <v>706963</v>
      </c>
      <c r="O5" s="60">
        <v>757954</v>
      </c>
      <c r="P5" s="60">
        <v>819594</v>
      </c>
      <c r="Q5" s="60">
        <v>2284511</v>
      </c>
      <c r="R5" s="60">
        <v>822112</v>
      </c>
      <c r="S5" s="60">
        <v>31973</v>
      </c>
      <c r="T5" s="60">
        <v>-140746</v>
      </c>
      <c r="U5" s="60">
        <v>713339</v>
      </c>
      <c r="V5" s="60">
        <v>7844854</v>
      </c>
      <c r="W5" s="60">
        <v>9749389</v>
      </c>
      <c r="X5" s="60">
        <v>-1904535</v>
      </c>
      <c r="Y5" s="61">
        <v>-19.53</v>
      </c>
      <c r="Z5" s="62">
        <v>9908000</v>
      </c>
    </row>
    <row r="6" spans="1:26" ht="13.5">
      <c r="A6" s="58" t="s">
        <v>32</v>
      </c>
      <c r="B6" s="19">
        <v>19118537</v>
      </c>
      <c r="C6" s="19">
        <v>0</v>
      </c>
      <c r="D6" s="59">
        <v>21014357</v>
      </c>
      <c r="E6" s="60">
        <v>21015000</v>
      </c>
      <c r="F6" s="60">
        <v>1817599</v>
      </c>
      <c r="G6" s="60">
        <v>1612646</v>
      </c>
      <c r="H6" s="60">
        <v>2106807</v>
      </c>
      <c r="I6" s="60">
        <v>5537052</v>
      </c>
      <c r="J6" s="60">
        <v>1693809</v>
      </c>
      <c r="K6" s="60">
        <v>1656540</v>
      </c>
      <c r="L6" s="60">
        <v>2225386</v>
      </c>
      <c r="M6" s="60">
        <v>5575735</v>
      </c>
      <c r="N6" s="60">
        <v>1582305</v>
      </c>
      <c r="O6" s="60">
        <v>1962835</v>
      </c>
      <c r="P6" s="60">
        <v>1765127</v>
      </c>
      <c r="Q6" s="60">
        <v>5310267</v>
      </c>
      <c r="R6" s="60">
        <v>1862919</v>
      </c>
      <c r="S6" s="60">
        <v>1454074</v>
      </c>
      <c r="T6" s="60">
        <v>1897051</v>
      </c>
      <c r="U6" s="60">
        <v>5214044</v>
      </c>
      <c r="V6" s="60">
        <v>21637098</v>
      </c>
      <c r="W6" s="60">
        <v>21014358</v>
      </c>
      <c r="X6" s="60">
        <v>622740</v>
      </c>
      <c r="Y6" s="61">
        <v>2.96</v>
      </c>
      <c r="Z6" s="62">
        <v>21015000</v>
      </c>
    </row>
    <row r="7" spans="1:26" ht="13.5">
      <c r="A7" s="58" t="s">
        <v>33</v>
      </c>
      <c r="B7" s="19">
        <v>4209379</v>
      </c>
      <c r="C7" s="19">
        <v>0</v>
      </c>
      <c r="D7" s="59">
        <v>2800000</v>
      </c>
      <c r="E7" s="60">
        <v>2800000</v>
      </c>
      <c r="F7" s="60">
        <v>78062</v>
      </c>
      <c r="G7" s="60">
        <v>233703</v>
      </c>
      <c r="H7" s="60">
        <v>97420</v>
      </c>
      <c r="I7" s="60">
        <v>409185</v>
      </c>
      <c r="J7" s="60">
        <v>89293</v>
      </c>
      <c r="K7" s="60">
        <v>257395</v>
      </c>
      <c r="L7" s="60">
        <v>555444</v>
      </c>
      <c r="M7" s="60">
        <v>902132</v>
      </c>
      <c r="N7" s="60">
        <v>555444</v>
      </c>
      <c r="O7" s="60">
        <v>411770</v>
      </c>
      <c r="P7" s="60">
        <v>374355</v>
      </c>
      <c r="Q7" s="60">
        <v>1341569</v>
      </c>
      <c r="R7" s="60">
        <v>223316</v>
      </c>
      <c r="S7" s="60">
        <v>265991</v>
      </c>
      <c r="T7" s="60">
        <v>216535</v>
      </c>
      <c r="U7" s="60">
        <v>705842</v>
      </c>
      <c r="V7" s="60">
        <v>3358728</v>
      </c>
      <c r="W7" s="60">
        <v>2800000</v>
      </c>
      <c r="X7" s="60">
        <v>558728</v>
      </c>
      <c r="Y7" s="61">
        <v>19.95</v>
      </c>
      <c r="Z7" s="62">
        <v>2800000</v>
      </c>
    </row>
    <row r="8" spans="1:26" ht="13.5">
      <c r="A8" s="58" t="s">
        <v>34</v>
      </c>
      <c r="B8" s="19">
        <v>21446902</v>
      </c>
      <c r="C8" s="19">
        <v>0</v>
      </c>
      <c r="D8" s="59">
        <v>37944000</v>
      </c>
      <c r="E8" s="60">
        <v>37944000</v>
      </c>
      <c r="F8" s="60">
        <v>12950493</v>
      </c>
      <c r="G8" s="60">
        <v>318025</v>
      </c>
      <c r="H8" s="60">
        <v>400292</v>
      </c>
      <c r="I8" s="60">
        <v>13668810</v>
      </c>
      <c r="J8" s="60">
        <v>492786</v>
      </c>
      <c r="K8" s="60">
        <v>11169002</v>
      </c>
      <c r="L8" s="60">
        <v>631108</v>
      </c>
      <c r="M8" s="60">
        <v>12292896</v>
      </c>
      <c r="N8" s="60">
        <v>631108</v>
      </c>
      <c r="O8" s="60">
        <v>792225</v>
      </c>
      <c r="P8" s="60">
        <v>9045984</v>
      </c>
      <c r="Q8" s="60">
        <v>10469317</v>
      </c>
      <c r="R8" s="60">
        <v>416684</v>
      </c>
      <c r="S8" s="60">
        <v>1090250</v>
      </c>
      <c r="T8" s="60">
        <v>387115</v>
      </c>
      <c r="U8" s="60">
        <v>1894049</v>
      </c>
      <c r="V8" s="60">
        <v>38325072</v>
      </c>
      <c r="W8" s="60">
        <v>37944000</v>
      </c>
      <c r="X8" s="60">
        <v>381072</v>
      </c>
      <c r="Y8" s="61">
        <v>1</v>
      </c>
      <c r="Z8" s="62">
        <v>37944000</v>
      </c>
    </row>
    <row r="9" spans="1:26" ht="13.5">
      <c r="A9" s="58" t="s">
        <v>35</v>
      </c>
      <c r="B9" s="19">
        <v>20076888</v>
      </c>
      <c r="C9" s="19">
        <v>0</v>
      </c>
      <c r="D9" s="59">
        <v>7097612</v>
      </c>
      <c r="E9" s="60">
        <v>22294000</v>
      </c>
      <c r="F9" s="60">
        <v>585152</v>
      </c>
      <c r="G9" s="60">
        <v>670669</v>
      </c>
      <c r="H9" s="60">
        <v>640494</v>
      </c>
      <c r="I9" s="60">
        <v>1896315</v>
      </c>
      <c r="J9" s="60">
        <v>970728</v>
      </c>
      <c r="K9" s="60">
        <v>445021</v>
      </c>
      <c r="L9" s="60">
        <v>846102</v>
      </c>
      <c r="M9" s="60">
        <v>2261851</v>
      </c>
      <c r="N9" s="60">
        <v>846102</v>
      </c>
      <c r="O9" s="60">
        <v>470280</v>
      </c>
      <c r="P9" s="60">
        <v>2756323</v>
      </c>
      <c r="Q9" s="60">
        <v>4072705</v>
      </c>
      <c r="R9" s="60">
        <v>609167</v>
      </c>
      <c r="S9" s="60">
        <v>3713536</v>
      </c>
      <c r="T9" s="60">
        <v>1961032</v>
      </c>
      <c r="U9" s="60">
        <v>6283735</v>
      </c>
      <c r="V9" s="60">
        <v>14514606</v>
      </c>
      <c r="W9" s="60">
        <v>7097416</v>
      </c>
      <c r="X9" s="60">
        <v>7417190</v>
      </c>
      <c r="Y9" s="61">
        <v>104.51</v>
      </c>
      <c r="Z9" s="62">
        <v>22294000</v>
      </c>
    </row>
    <row r="10" spans="1:26" ht="25.5">
      <c r="A10" s="63" t="s">
        <v>278</v>
      </c>
      <c r="B10" s="64">
        <f>SUM(B5:B9)</f>
        <v>72357590</v>
      </c>
      <c r="C10" s="64">
        <f>SUM(C5:C9)</f>
        <v>0</v>
      </c>
      <c r="D10" s="65">
        <f aca="true" t="shared" si="0" ref="D10:Z10">SUM(D5:D9)</f>
        <v>78605158</v>
      </c>
      <c r="E10" s="66">
        <f t="shared" si="0"/>
        <v>93961000</v>
      </c>
      <c r="F10" s="66">
        <f t="shared" si="0"/>
        <v>17047886</v>
      </c>
      <c r="G10" s="66">
        <f t="shared" si="0"/>
        <v>3533834</v>
      </c>
      <c r="H10" s="66">
        <f t="shared" si="0"/>
        <v>3960711</v>
      </c>
      <c r="I10" s="66">
        <f t="shared" si="0"/>
        <v>24542431</v>
      </c>
      <c r="J10" s="66">
        <f t="shared" si="0"/>
        <v>3872716</v>
      </c>
      <c r="K10" s="66">
        <f t="shared" si="0"/>
        <v>14010830</v>
      </c>
      <c r="L10" s="66">
        <f t="shared" si="0"/>
        <v>4965003</v>
      </c>
      <c r="M10" s="66">
        <f t="shared" si="0"/>
        <v>22848549</v>
      </c>
      <c r="N10" s="66">
        <f t="shared" si="0"/>
        <v>4321922</v>
      </c>
      <c r="O10" s="66">
        <f t="shared" si="0"/>
        <v>4395064</v>
      </c>
      <c r="P10" s="66">
        <f t="shared" si="0"/>
        <v>14761383</v>
      </c>
      <c r="Q10" s="66">
        <f t="shared" si="0"/>
        <v>23478369</v>
      </c>
      <c r="R10" s="66">
        <f t="shared" si="0"/>
        <v>3934198</v>
      </c>
      <c r="S10" s="66">
        <f t="shared" si="0"/>
        <v>6555824</v>
      </c>
      <c r="T10" s="66">
        <f t="shared" si="0"/>
        <v>4320987</v>
      </c>
      <c r="U10" s="66">
        <f t="shared" si="0"/>
        <v>14811009</v>
      </c>
      <c r="V10" s="66">
        <f t="shared" si="0"/>
        <v>85680358</v>
      </c>
      <c r="W10" s="66">
        <f t="shared" si="0"/>
        <v>78605163</v>
      </c>
      <c r="X10" s="66">
        <f t="shared" si="0"/>
        <v>7075195</v>
      </c>
      <c r="Y10" s="67">
        <f>+IF(W10&lt;&gt;0,(X10/W10)*100,0)</f>
        <v>9.000929111997388</v>
      </c>
      <c r="Z10" s="68">
        <f t="shared" si="0"/>
        <v>93961000</v>
      </c>
    </row>
    <row r="11" spans="1:26" ht="13.5">
      <c r="A11" s="58" t="s">
        <v>37</v>
      </c>
      <c r="B11" s="19">
        <v>19649413</v>
      </c>
      <c r="C11" s="19">
        <v>0</v>
      </c>
      <c r="D11" s="59">
        <v>24487964</v>
      </c>
      <c r="E11" s="60">
        <v>25100125</v>
      </c>
      <c r="F11" s="60">
        <v>1585822</v>
      </c>
      <c r="G11" s="60">
        <v>1816509</v>
      </c>
      <c r="H11" s="60">
        <v>1830974</v>
      </c>
      <c r="I11" s="60">
        <v>5233305</v>
      </c>
      <c r="J11" s="60">
        <v>1875913</v>
      </c>
      <c r="K11" s="60">
        <v>1901159</v>
      </c>
      <c r="L11" s="60">
        <v>2886698</v>
      </c>
      <c r="M11" s="60">
        <v>6663770</v>
      </c>
      <c r="N11" s="60">
        <v>2886698</v>
      </c>
      <c r="O11" s="60">
        <v>2429543</v>
      </c>
      <c r="P11" s="60">
        <v>1827716</v>
      </c>
      <c r="Q11" s="60">
        <v>7143957</v>
      </c>
      <c r="R11" s="60">
        <v>1825288</v>
      </c>
      <c r="S11" s="60">
        <v>1837241</v>
      </c>
      <c r="T11" s="60">
        <v>1810428</v>
      </c>
      <c r="U11" s="60">
        <v>5472957</v>
      </c>
      <c r="V11" s="60">
        <v>24513989</v>
      </c>
      <c r="W11" s="60">
        <v>24488305</v>
      </c>
      <c r="X11" s="60">
        <v>25684</v>
      </c>
      <c r="Y11" s="61">
        <v>0.1</v>
      </c>
      <c r="Z11" s="62">
        <v>25100125</v>
      </c>
    </row>
    <row r="12" spans="1:26" ht="13.5">
      <c r="A12" s="58" t="s">
        <v>38</v>
      </c>
      <c r="B12" s="19">
        <v>2843195</v>
      </c>
      <c r="C12" s="19">
        <v>0</v>
      </c>
      <c r="D12" s="59">
        <v>2790269</v>
      </c>
      <c r="E12" s="60">
        <v>3143000</v>
      </c>
      <c r="F12" s="60">
        <v>219242</v>
      </c>
      <c r="G12" s="60">
        <v>219241</v>
      </c>
      <c r="H12" s="60">
        <v>219536</v>
      </c>
      <c r="I12" s="60">
        <v>658019</v>
      </c>
      <c r="J12" s="60">
        <v>245089</v>
      </c>
      <c r="K12" s="60">
        <v>303311</v>
      </c>
      <c r="L12" s="60">
        <v>237287</v>
      </c>
      <c r="M12" s="60">
        <v>785687</v>
      </c>
      <c r="N12" s="60">
        <v>237287</v>
      </c>
      <c r="O12" s="60">
        <v>237205</v>
      </c>
      <c r="P12" s="60">
        <v>183948</v>
      </c>
      <c r="Q12" s="60">
        <v>658440</v>
      </c>
      <c r="R12" s="60">
        <v>352509</v>
      </c>
      <c r="S12" s="60">
        <v>252989</v>
      </c>
      <c r="T12" s="60">
        <v>247376</v>
      </c>
      <c r="U12" s="60">
        <v>852874</v>
      </c>
      <c r="V12" s="60">
        <v>2955020</v>
      </c>
      <c r="W12" s="60">
        <v>2790269</v>
      </c>
      <c r="X12" s="60">
        <v>164751</v>
      </c>
      <c r="Y12" s="61">
        <v>5.9</v>
      </c>
      <c r="Z12" s="62">
        <v>3143000</v>
      </c>
    </row>
    <row r="13" spans="1:26" ht="13.5">
      <c r="A13" s="58" t="s">
        <v>279</v>
      </c>
      <c r="B13" s="19">
        <v>3072835</v>
      </c>
      <c r="C13" s="19">
        <v>0</v>
      </c>
      <c r="D13" s="59">
        <v>3300000</v>
      </c>
      <c r="E13" s="60">
        <v>4694000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2185264</v>
      </c>
      <c r="O13" s="60">
        <v>0</v>
      </c>
      <c r="P13" s="60">
        <v>804348</v>
      </c>
      <c r="Q13" s="60">
        <v>2989612</v>
      </c>
      <c r="R13" s="60">
        <v>0</v>
      </c>
      <c r="S13" s="60">
        <v>767800</v>
      </c>
      <c r="T13" s="60">
        <v>569003</v>
      </c>
      <c r="U13" s="60">
        <v>1336803</v>
      </c>
      <c r="V13" s="60">
        <v>4326415</v>
      </c>
      <c r="W13" s="60">
        <v>3300000</v>
      </c>
      <c r="X13" s="60">
        <v>1026415</v>
      </c>
      <c r="Y13" s="61">
        <v>31.1</v>
      </c>
      <c r="Z13" s="62">
        <v>4694000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/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19002267</v>
      </c>
      <c r="C15" s="19">
        <v>0</v>
      </c>
      <c r="D15" s="59">
        <v>20939336</v>
      </c>
      <c r="E15" s="60">
        <v>21481337</v>
      </c>
      <c r="F15" s="60">
        <v>1916960</v>
      </c>
      <c r="G15" s="60">
        <v>2176667</v>
      </c>
      <c r="H15" s="60">
        <v>2027678</v>
      </c>
      <c r="I15" s="60">
        <v>6121305</v>
      </c>
      <c r="J15" s="60">
        <v>1870765</v>
      </c>
      <c r="K15" s="60">
        <v>1649320</v>
      </c>
      <c r="L15" s="60">
        <v>1848152</v>
      </c>
      <c r="M15" s="60">
        <v>5368237</v>
      </c>
      <c r="N15" s="60">
        <v>1848152</v>
      </c>
      <c r="O15" s="60">
        <v>1455153</v>
      </c>
      <c r="P15" s="60">
        <v>1438113</v>
      </c>
      <c r="Q15" s="60">
        <v>4741418</v>
      </c>
      <c r="R15" s="60">
        <v>1559430</v>
      </c>
      <c r="S15" s="60">
        <v>1454245</v>
      </c>
      <c r="T15" s="60">
        <v>1404092</v>
      </c>
      <c r="U15" s="60">
        <v>4417767</v>
      </c>
      <c r="V15" s="60">
        <v>20648727</v>
      </c>
      <c r="W15" s="60">
        <v>20939333</v>
      </c>
      <c r="X15" s="60">
        <v>-290606</v>
      </c>
      <c r="Y15" s="61">
        <v>-1.39</v>
      </c>
      <c r="Z15" s="62">
        <v>21481337</v>
      </c>
    </row>
    <row r="16" spans="1:26" ht="13.5">
      <c r="A16" s="69" t="s">
        <v>42</v>
      </c>
      <c r="B16" s="19">
        <v>0</v>
      </c>
      <c r="C16" s="19">
        <v>0</v>
      </c>
      <c r="D16" s="59">
        <v>670000</v>
      </c>
      <c r="E16" s="60">
        <v>860000</v>
      </c>
      <c r="F16" s="60">
        <v>3791</v>
      </c>
      <c r="G16" s="60">
        <v>29503</v>
      </c>
      <c r="H16" s="60">
        <v>38648</v>
      </c>
      <c r="I16" s="60">
        <v>71942</v>
      </c>
      <c r="J16" s="60">
        <v>0</v>
      </c>
      <c r="K16" s="60">
        <v>23302</v>
      </c>
      <c r="L16" s="60">
        <v>30782</v>
      </c>
      <c r="M16" s="60">
        <v>54084</v>
      </c>
      <c r="N16" s="60">
        <v>30782</v>
      </c>
      <c r="O16" s="60">
        <v>15611</v>
      </c>
      <c r="P16" s="60">
        <v>40049</v>
      </c>
      <c r="Q16" s="60">
        <v>86442</v>
      </c>
      <c r="R16" s="60">
        <v>23425</v>
      </c>
      <c r="S16" s="60">
        <v>108999</v>
      </c>
      <c r="T16" s="60">
        <v>32027</v>
      </c>
      <c r="U16" s="60">
        <v>164451</v>
      </c>
      <c r="V16" s="60">
        <v>376919</v>
      </c>
      <c r="W16" s="60">
        <v>670000</v>
      </c>
      <c r="X16" s="60">
        <v>-293081</v>
      </c>
      <c r="Y16" s="61">
        <v>-43.74</v>
      </c>
      <c r="Z16" s="62">
        <v>860000</v>
      </c>
    </row>
    <row r="17" spans="1:26" ht="13.5">
      <c r="A17" s="58" t="s">
        <v>43</v>
      </c>
      <c r="B17" s="19">
        <v>41668135</v>
      </c>
      <c r="C17" s="19">
        <v>0</v>
      </c>
      <c r="D17" s="59">
        <v>20072080</v>
      </c>
      <c r="E17" s="60">
        <v>37500839</v>
      </c>
      <c r="F17" s="60">
        <v>1234542</v>
      </c>
      <c r="G17" s="60">
        <v>1201080</v>
      </c>
      <c r="H17" s="60">
        <v>1486320</v>
      </c>
      <c r="I17" s="60">
        <v>3921942</v>
      </c>
      <c r="J17" s="60">
        <v>1498008</v>
      </c>
      <c r="K17" s="60">
        <v>1656415</v>
      </c>
      <c r="L17" s="60">
        <v>3827137</v>
      </c>
      <c r="M17" s="60">
        <v>6981560</v>
      </c>
      <c r="N17" s="60">
        <v>1641873</v>
      </c>
      <c r="O17" s="60">
        <v>1915865</v>
      </c>
      <c r="P17" s="60">
        <v>2005717</v>
      </c>
      <c r="Q17" s="60">
        <v>5563455</v>
      </c>
      <c r="R17" s="60">
        <v>1343894</v>
      </c>
      <c r="S17" s="60">
        <v>1572948</v>
      </c>
      <c r="T17" s="60">
        <v>2103585</v>
      </c>
      <c r="U17" s="60">
        <v>5020427</v>
      </c>
      <c r="V17" s="60">
        <v>21487384</v>
      </c>
      <c r="W17" s="60">
        <v>20071731</v>
      </c>
      <c r="X17" s="60">
        <v>1415653</v>
      </c>
      <c r="Y17" s="61">
        <v>7.05</v>
      </c>
      <c r="Z17" s="62">
        <v>37500839</v>
      </c>
    </row>
    <row r="18" spans="1:26" ht="13.5">
      <c r="A18" s="70" t="s">
        <v>44</v>
      </c>
      <c r="B18" s="71">
        <f>SUM(B11:B17)</f>
        <v>86235845</v>
      </c>
      <c r="C18" s="71">
        <f>SUM(C11:C17)</f>
        <v>0</v>
      </c>
      <c r="D18" s="72">
        <f aca="true" t="shared" si="1" ref="D18:Z18">SUM(D11:D17)</f>
        <v>72259649</v>
      </c>
      <c r="E18" s="73">
        <f t="shared" si="1"/>
        <v>92779301</v>
      </c>
      <c r="F18" s="73">
        <f t="shared" si="1"/>
        <v>4960357</v>
      </c>
      <c r="G18" s="73">
        <f t="shared" si="1"/>
        <v>5443000</v>
      </c>
      <c r="H18" s="73">
        <f t="shared" si="1"/>
        <v>5603156</v>
      </c>
      <c r="I18" s="73">
        <f t="shared" si="1"/>
        <v>16006513</v>
      </c>
      <c r="J18" s="73">
        <f t="shared" si="1"/>
        <v>5489775</v>
      </c>
      <c r="K18" s="73">
        <f t="shared" si="1"/>
        <v>5533507</v>
      </c>
      <c r="L18" s="73">
        <f t="shared" si="1"/>
        <v>8830056</v>
      </c>
      <c r="M18" s="73">
        <f t="shared" si="1"/>
        <v>19853338</v>
      </c>
      <c r="N18" s="73">
        <f t="shared" si="1"/>
        <v>8830056</v>
      </c>
      <c r="O18" s="73">
        <f t="shared" si="1"/>
        <v>6053377</v>
      </c>
      <c r="P18" s="73">
        <f t="shared" si="1"/>
        <v>6299891</v>
      </c>
      <c r="Q18" s="73">
        <f t="shared" si="1"/>
        <v>21183324</v>
      </c>
      <c r="R18" s="73">
        <f t="shared" si="1"/>
        <v>5104546</v>
      </c>
      <c r="S18" s="73">
        <f t="shared" si="1"/>
        <v>5994222</v>
      </c>
      <c r="T18" s="73">
        <f t="shared" si="1"/>
        <v>6166511</v>
      </c>
      <c r="U18" s="73">
        <f t="shared" si="1"/>
        <v>17265279</v>
      </c>
      <c r="V18" s="73">
        <f t="shared" si="1"/>
        <v>74308454</v>
      </c>
      <c r="W18" s="73">
        <f t="shared" si="1"/>
        <v>72259638</v>
      </c>
      <c r="X18" s="73">
        <f t="shared" si="1"/>
        <v>2048816</v>
      </c>
      <c r="Y18" s="67">
        <f>+IF(W18&lt;&gt;0,(X18/W18)*100,0)</f>
        <v>2.8353532576512492</v>
      </c>
      <c r="Z18" s="74">
        <f t="shared" si="1"/>
        <v>92779301</v>
      </c>
    </row>
    <row r="19" spans="1:26" ht="13.5">
      <c r="A19" s="70" t="s">
        <v>45</v>
      </c>
      <c r="B19" s="75">
        <f>+B10-B18</f>
        <v>-13878255</v>
      </c>
      <c r="C19" s="75">
        <f>+C10-C18</f>
        <v>0</v>
      </c>
      <c r="D19" s="76">
        <f aca="true" t="shared" si="2" ref="D19:Z19">+D10-D18</f>
        <v>6345509</v>
      </c>
      <c r="E19" s="77">
        <f t="shared" si="2"/>
        <v>1181699</v>
      </c>
      <c r="F19" s="77">
        <f t="shared" si="2"/>
        <v>12087529</v>
      </c>
      <c r="G19" s="77">
        <f t="shared" si="2"/>
        <v>-1909166</v>
      </c>
      <c r="H19" s="77">
        <f t="shared" si="2"/>
        <v>-1642445</v>
      </c>
      <c r="I19" s="77">
        <f t="shared" si="2"/>
        <v>8535918</v>
      </c>
      <c r="J19" s="77">
        <f t="shared" si="2"/>
        <v>-1617059</v>
      </c>
      <c r="K19" s="77">
        <f t="shared" si="2"/>
        <v>8477323</v>
      </c>
      <c r="L19" s="77">
        <f t="shared" si="2"/>
        <v>-3865053</v>
      </c>
      <c r="M19" s="77">
        <f t="shared" si="2"/>
        <v>2995211</v>
      </c>
      <c r="N19" s="77">
        <f t="shared" si="2"/>
        <v>-4508134</v>
      </c>
      <c r="O19" s="77">
        <f t="shared" si="2"/>
        <v>-1658313</v>
      </c>
      <c r="P19" s="77">
        <f t="shared" si="2"/>
        <v>8461492</v>
      </c>
      <c r="Q19" s="77">
        <f t="shared" si="2"/>
        <v>2295045</v>
      </c>
      <c r="R19" s="77">
        <f t="shared" si="2"/>
        <v>-1170348</v>
      </c>
      <c r="S19" s="77">
        <f t="shared" si="2"/>
        <v>561602</v>
      </c>
      <c r="T19" s="77">
        <f t="shared" si="2"/>
        <v>-1845524</v>
      </c>
      <c r="U19" s="77">
        <f t="shared" si="2"/>
        <v>-2454270</v>
      </c>
      <c r="V19" s="77">
        <f t="shared" si="2"/>
        <v>11371904</v>
      </c>
      <c r="W19" s="77">
        <f>IF(E10=E18,0,W10-W18)</f>
        <v>6345525</v>
      </c>
      <c r="X19" s="77">
        <f t="shared" si="2"/>
        <v>5026379</v>
      </c>
      <c r="Y19" s="78">
        <f>+IF(W19&lt;&gt;0,(X19/W19)*100,0)</f>
        <v>79.21139700812778</v>
      </c>
      <c r="Z19" s="79">
        <f t="shared" si="2"/>
        <v>1181699</v>
      </c>
    </row>
    <row r="20" spans="1:26" ht="13.5">
      <c r="A20" s="58" t="s">
        <v>46</v>
      </c>
      <c r="B20" s="19">
        <v>25845206</v>
      </c>
      <c r="C20" s="19">
        <v>0</v>
      </c>
      <c r="D20" s="59">
        <v>15610000</v>
      </c>
      <c r="E20" s="60">
        <v>15610000</v>
      </c>
      <c r="F20" s="60">
        <v>0</v>
      </c>
      <c r="G20" s="60">
        <v>112523</v>
      </c>
      <c r="H20" s="60">
        <v>0</v>
      </c>
      <c r="I20" s="60">
        <v>112523</v>
      </c>
      <c r="J20" s="60">
        <v>1432062</v>
      </c>
      <c r="K20" s="60">
        <v>3565374</v>
      </c>
      <c r="L20" s="60">
        <v>3595139</v>
      </c>
      <c r="M20" s="60">
        <v>8592575</v>
      </c>
      <c r="N20" s="60">
        <v>4238220</v>
      </c>
      <c r="O20" s="60">
        <v>1928760</v>
      </c>
      <c r="P20" s="60">
        <v>1279156</v>
      </c>
      <c r="Q20" s="60">
        <v>7446136</v>
      </c>
      <c r="R20" s="60">
        <v>1075342</v>
      </c>
      <c r="S20" s="60">
        <v>3170749</v>
      </c>
      <c r="T20" s="60">
        <v>0</v>
      </c>
      <c r="U20" s="60">
        <v>4246091</v>
      </c>
      <c r="V20" s="60">
        <v>20397325</v>
      </c>
      <c r="W20" s="60">
        <v>15610000</v>
      </c>
      <c r="X20" s="60">
        <v>4787325</v>
      </c>
      <c r="Y20" s="61">
        <v>30.67</v>
      </c>
      <c r="Z20" s="62">
        <v>15610000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11966951</v>
      </c>
      <c r="C22" s="86">
        <f>SUM(C19:C21)</f>
        <v>0</v>
      </c>
      <c r="D22" s="87">
        <f aca="true" t="shared" si="3" ref="D22:Z22">SUM(D19:D21)</f>
        <v>21955509</v>
      </c>
      <c r="E22" s="88">
        <f t="shared" si="3"/>
        <v>16791699</v>
      </c>
      <c r="F22" s="88">
        <f t="shared" si="3"/>
        <v>12087529</v>
      </c>
      <c r="G22" s="88">
        <f t="shared" si="3"/>
        <v>-1796643</v>
      </c>
      <c r="H22" s="88">
        <f t="shared" si="3"/>
        <v>-1642445</v>
      </c>
      <c r="I22" s="88">
        <f t="shared" si="3"/>
        <v>8648441</v>
      </c>
      <c r="J22" s="88">
        <f t="shared" si="3"/>
        <v>-184997</v>
      </c>
      <c r="K22" s="88">
        <f t="shared" si="3"/>
        <v>12042697</v>
      </c>
      <c r="L22" s="88">
        <f t="shared" si="3"/>
        <v>-269914</v>
      </c>
      <c r="M22" s="88">
        <f t="shared" si="3"/>
        <v>11587786</v>
      </c>
      <c r="N22" s="88">
        <f t="shared" si="3"/>
        <v>-269914</v>
      </c>
      <c r="O22" s="88">
        <f t="shared" si="3"/>
        <v>270447</v>
      </c>
      <c r="P22" s="88">
        <f t="shared" si="3"/>
        <v>9740648</v>
      </c>
      <c r="Q22" s="88">
        <f t="shared" si="3"/>
        <v>9741181</v>
      </c>
      <c r="R22" s="88">
        <f t="shared" si="3"/>
        <v>-95006</v>
      </c>
      <c r="S22" s="88">
        <f t="shared" si="3"/>
        <v>3732351</v>
      </c>
      <c r="T22" s="88">
        <f t="shared" si="3"/>
        <v>-1845524</v>
      </c>
      <c r="U22" s="88">
        <f t="shared" si="3"/>
        <v>1791821</v>
      </c>
      <c r="V22" s="88">
        <f t="shared" si="3"/>
        <v>31769229</v>
      </c>
      <c r="W22" s="88">
        <f t="shared" si="3"/>
        <v>21955525</v>
      </c>
      <c r="X22" s="88">
        <f t="shared" si="3"/>
        <v>9813704</v>
      </c>
      <c r="Y22" s="89">
        <f>+IF(W22&lt;&gt;0,(X22/W22)*100,0)</f>
        <v>44.6981067407862</v>
      </c>
      <c r="Z22" s="90">
        <f t="shared" si="3"/>
        <v>16791699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11966951</v>
      </c>
      <c r="C24" s="75">
        <f>SUM(C22:C23)</f>
        <v>0</v>
      </c>
      <c r="D24" s="76">
        <f aca="true" t="shared" si="4" ref="D24:Z24">SUM(D22:D23)</f>
        <v>21955509</v>
      </c>
      <c r="E24" s="77">
        <f t="shared" si="4"/>
        <v>16791699</v>
      </c>
      <c r="F24" s="77">
        <f t="shared" si="4"/>
        <v>12087529</v>
      </c>
      <c r="G24" s="77">
        <f t="shared" si="4"/>
        <v>-1796643</v>
      </c>
      <c r="H24" s="77">
        <f t="shared" si="4"/>
        <v>-1642445</v>
      </c>
      <c r="I24" s="77">
        <f t="shared" si="4"/>
        <v>8648441</v>
      </c>
      <c r="J24" s="77">
        <f t="shared" si="4"/>
        <v>-184997</v>
      </c>
      <c r="K24" s="77">
        <f t="shared" si="4"/>
        <v>12042697</v>
      </c>
      <c r="L24" s="77">
        <f t="shared" si="4"/>
        <v>-269914</v>
      </c>
      <c r="M24" s="77">
        <f t="shared" si="4"/>
        <v>11587786</v>
      </c>
      <c r="N24" s="77">
        <f t="shared" si="4"/>
        <v>-269914</v>
      </c>
      <c r="O24" s="77">
        <f t="shared" si="4"/>
        <v>270447</v>
      </c>
      <c r="P24" s="77">
        <f t="shared" si="4"/>
        <v>9740648</v>
      </c>
      <c r="Q24" s="77">
        <f t="shared" si="4"/>
        <v>9741181</v>
      </c>
      <c r="R24" s="77">
        <f t="shared" si="4"/>
        <v>-95006</v>
      </c>
      <c r="S24" s="77">
        <f t="shared" si="4"/>
        <v>3732351</v>
      </c>
      <c r="T24" s="77">
        <f t="shared" si="4"/>
        <v>-1845524</v>
      </c>
      <c r="U24" s="77">
        <f t="shared" si="4"/>
        <v>1791821</v>
      </c>
      <c r="V24" s="77">
        <f t="shared" si="4"/>
        <v>31769229</v>
      </c>
      <c r="W24" s="77">
        <f t="shared" si="4"/>
        <v>21955525</v>
      </c>
      <c r="X24" s="77">
        <f t="shared" si="4"/>
        <v>9813704</v>
      </c>
      <c r="Y24" s="78">
        <f>+IF(W24&lt;&gt;0,(X24/W24)*100,0)</f>
        <v>44.6981067407862</v>
      </c>
      <c r="Z24" s="79">
        <f t="shared" si="4"/>
        <v>16791699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19120505</v>
      </c>
      <c r="C27" s="22">
        <v>0</v>
      </c>
      <c r="D27" s="99">
        <v>31103000</v>
      </c>
      <c r="E27" s="100">
        <v>31128000</v>
      </c>
      <c r="F27" s="100">
        <v>874608</v>
      </c>
      <c r="G27" s="100">
        <v>61650</v>
      </c>
      <c r="H27" s="100">
        <v>483418</v>
      </c>
      <c r="I27" s="100">
        <v>1419676</v>
      </c>
      <c r="J27" s="100">
        <v>2459789</v>
      </c>
      <c r="K27" s="100">
        <v>1296295</v>
      </c>
      <c r="L27" s="100">
        <v>3885924</v>
      </c>
      <c r="M27" s="100">
        <v>7642008</v>
      </c>
      <c r="N27" s="100">
        <v>3885924</v>
      </c>
      <c r="O27" s="100">
        <v>2797391</v>
      </c>
      <c r="P27" s="100">
        <v>2220089</v>
      </c>
      <c r="Q27" s="100">
        <v>8903404</v>
      </c>
      <c r="R27" s="100">
        <v>2594764</v>
      </c>
      <c r="S27" s="100">
        <v>6331704</v>
      </c>
      <c r="T27" s="100">
        <v>14718005</v>
      </c>
      <c r="U27" s="100">
        <v>23644473</v>
      </c>
      <c r="V27" s="100">
        <v>41609561</v>
      </c>
      <c r="W27" s="100">
        <v>31128000</v>
      </c>
      <c r="X27" s="100">
        <v>10481561</v>
      </c>
      <c r="Y27" s="101">
        <v>33.67</v>
      </c>
      <c r="Z27" s="102">
        <v>31128000</v>
      </c>
    </row>
    <row r="28" spans="1:26" ht="13.5">
      <c r="A28" s="103" t="s">
        <v>46</v>
      </c>
      <c r="B28" s="19">
        <v>12767865</v>
      </c>
      <c r="C28" s="19">
        <v>0</v>
      </c>
      <c r="D28" s="59">
        <v>15610000</v>
      </c>
      <c r="E28" s="60">
        <v>15610000</v>
      </c>
      <c r="F28" s="60">
        <v>874608</v>
      </c>
      <c r="G28" s="60">
        <v>0</v>
      </c>
      <c r="H28" s="60">
        <v>483418</v>
      </c>
      <c r="I28" s="60">
        <v>1358026</v>
      </c>
      <c r="J28" s="60">
        <v>563820</v>
      </c>
      <c r="K28" s="60">
        <v>1076770</v>
      </c>
      <c r="L28" s="60">
        <v>3717738</v>
      </c>
      <c r="M28" s="60">
        <v>5358328</v>
      </c>
      <c r="N28" s="60">
        <v>3717738</v>
      </c>
      <c r="O28" s="60">
        <v>1711407</v>
      </c>
      <c r="P28" s="60">
        <v>0</v>
      </c>
      <c r="Q28" s="60">
        <v>5429145</v>
      </c>
      <c r="R28" s="60">
        <v>1602741</v>
      </c>
      <c r="S28" s="60">
        <v>3549909</v>
      </c>
      <c r="T28" s="60">
        <v>12881394</v>
      </c>
      <c r="U28" s="60">
        <v>18034044</v>
      </c>
      <c r="V28" s="60">
        <v>30179543</v>
      </c>
      <c r="W28" s="60">
        <v>15610000</v>
      </c>
      <c r="X28" s="60">
        <v>14569543</v>
      </c>
      <c r="Y28" s="61">
        <v>93.33</v>
      </c>
      <c r="Z28" s="62">
        <v>15610000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50000</v>
      </c>
      <c r="U29" s="60">
        <v>50000</v>
      </c>
      <c r="V29" s="60">
        <v>50000</v>
      </c>
      <c r="W29" s="60"/>
      <c r="X29" s="60">
        <v>50000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6352640</v>
      </c>
      <c r="C31" s="19">
        <v>0</v>
      </c>
      <c r="D31" s="59">
        <v>15493000</v>
      </c>
      <c r="E31" s="60">
        <v>15518000</v>
      </c>
      <c r="F31" s="60">
        <v>0</v>
      </c>
      <c r="G31" s="60">
        <v>61650</v>
      </c>
      <c r="H31" s="60">
        <v>0</v>
      </c>
      <c r="I31" s="60">
        <v>61650</v>
      </c>
      <c r="J31" s="60">
        <v>1895969</v>
      </c>
      <c r="K31" s="60">
        <v>219525</v>
      </c>
      <c r="L31" s="60">
        <v>168186</v>
      </c>
      <c r="M31" s="60">
        <v>2283680</v>
      </c>
      <c r="N31" s="60">
        <v>168186</v>
      </c>
      <c r="O31" s="60">
        <v>1085984</v>
      </c>
      <c r="P31" s="60">
        <v>2220089</v>
      </c>
      <c r="Q31" s="60">
        <v>3474259</v>
      </c>
      <c r="R31" s="60">
        <v>992023</v>
      </c>
      <c r="S31" s="60">
        <v>2781795</v>
      </c>
      <c r="T31" s="60">
        <v>1786611</v>
      </c>
      <c r="U31" s="60">
        <v>5560429</v>
      </c>
      <c r="V31" s="60">
        <v>11380018</v>
      </c>
      <c r="W31" s="60">
        <v>15518000</v>
      </c>
      <c r="X31" s="60">
        <v>-4137982</v>
      </c>
      <c r="Y31" s="61">
        <v>-26.67</v>
      </c>
      <c r="Z31" s="62">
        <v>15518000</v>
      </c>
    </row>
    <row r="32" spans="1:26" ht="13.5">
      <c r="A32" s="70" t="s">
        <v>54</v>
      </c>
      <c r="B32" s="22">
        <f>SUM(B28:B31)</f>
        <v>19120505</v>
      </c>
      <c r="C32" s="22">
        <f>SUM(C28:C31)</f>
        <v>0</v>
      </c>
      <c r="D32" s="99">
        <f aca="true" t="shared" si="5" ref="D32:Z32">SUM(D28:D31)</f>
        <v>31103000</v>
      </c>
      <c r="E32" s="100">
        <f t="shared" si="5"/>
        <v>31128000</v>
      </c>
      <c r="F32" s="100">
        <f t="shared" si="5"/>
        <v>874608</v>
      </c>
      <c r="G32" s="100">
        <f t="shared" si="5"/>
        <v>61650</v>
      </c>
      <c r="H32" s="100">
        <f t="shared" si="5"/>
        <v>483418</v>
      </c>
      <c r="I32" s="100">
        <f t="shared" si="5"/>
        <v>1419676</v>
      </c>
      <c r="J32" s="100">
        <f t="shared" si="5"/>
        <v>2459789</v>
      </c>
      <c r="K32" s="100">
        <f t="shared" si="5"/>
        <v>1296295</v>
      </c>
      <c r="L32" s="100">
        <f t="shared" si="5"/>
        <v>3885924</v>
      </c>
      <c r="M32" s="100">
        <f t="shared" si="5"/>
        <v>7642008</v>
      </c>
      <c r="N32" s="100">
        <f t="shared" si="5"/>
        <v>3885924</v>
      </c>
      <c r="O32" s="100">
        <f t="shared" si="5"/>
        <v>2797391</v>
      </c>
      <c r="P32" s="100">
        <f t="shared" si="5"/>
        <v>2220089</v>
      </c>
      <c r="Q32" s="100">
        <f t="shared" si="5"/>
        <v>8903404</v>
      </c>
      <c r="R32" s="100">
        <f t="shared" si="5"/>
        <v>2594764</v>
      </c>
      <c r="S32" s="100">
        <f t="shared" si="5"/>
        <v>6331704</v>
      </c>
      <c r="T32" s="100">
        <f t="shared" si="5"/>
        <v>14718005</v>
      </c>
      <c r="U32" s="100">
        <f t="shared" si="5"/>
        <v>23644473</v>
      </c>
      <c r="V32" s="100">
        <f t="shared" si="5"/>
        <v>41609561</v>
      </c>
      <c r="W32" s="100">
        <f t="shared" si="5"/>
        <v>31128000</v>
      </c>
      <c r="X32" s="100">
        <f t="shared" si="5"/>
        <v>10481561</v>
      </c>
      <c r="Y32" s="101">
        <f>+IF(W32&lt;&gt;0,(X32/W32)*100,0)</f>
        <v>33.672452454381904</v>
      </c>
      <c r="Z32" s="102">
        <f t="shared" si="5"/>
        <v>31128000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58463850</v>
      </c>
      <c r="C35" s="19">
        <v>0</v>
      </c>
      <c r="D35" s="59">
        <v>26146000</v>
      </c>
      <c r="E35" s="60">
        <v>78060000</v>
      </c>
      <c r="F35" s="60">
        <v>43163195</v>
      </c>
      <c r="G35" s="60">
        <v>63160129</v>
      </c>
      <c r="H35" s="60">
        <v>41671407</v>
      </c>
      <c r="I35" s="60">
        <v>41671407</v>
      </c>
      <c r="J35" s="60">
        <v>40706006</v>
      </c>
      <c r="K35" s="60">
        <v>113199833</v>
      </c>
      <c r="L35" s="60">
        <v>61965185</v>
      </c>
      <c r="M35" s="60">
        <v>61965185</v>
      </c>
      <c r="N35" s="60">
        <v>61965185</v>
      </c>
      <c r="O35" s="60">
        <v>108338314</v>
      </c>
      <c r="P35" s="60">
        <v>122804750</v>
      </c>
      <c r="Q35" s="60">
        <v>122804750</v>
      </c>
      <c r="R35" s="60">
        <v>115159541</v>
      </c>
      <c r="S35" s="60">
        <v>62542747</v>
      </c>
      <c r="T35" s="60">
        <v>65895952</v>
      </c>
      <c r="U35" s="60">
        <v>65895952</v>
      </c>
      <c r="V35" s="60">
        <v>65895952</v>
      </c>
      <c r="W35" s="60">
        <v>78060000</v>
      </c>
      <c r="X35" s="60">
        <v>-12164048</v>
      </c>
      <c r="Y35" s="61">
        <v>-15.58</v>
      </c>
      <c r="Z35" s="62">
        <v>78060000</v>
      </c>
    </row>
    <row r="36" spans="1:26" ht="13.5">
      <c r="A36" s="58" t="s">
        <v>57</v>
      </c>
      <c r="B36" s="19">
        <v>150440098</v>
      </c>
      <c r="C36" s="19">
        <v>0</v>
      </c>
      <c r="D36" s="59">
        <v>195220000</v>
      </c>
      <c r="E36" s="60">
        <v>195220000</v>
      </c>
      <c r="F36" s="60">
        <v>200924003</v>
      </c>
      <c r="G36" s="60">
        <v>213500474</v>
      </c>
      <c r="H36" s="60">
        <v>199346383</v>
      </c>
      <c r="I36" s="60">
        <v>199346383</v>
      </c>
      <c r="J36" s="60">
        <v>199467517</v>
      </c>
      <c r="K36" s="60">
        <v>150440098</v>
      </c>
      <c r="L36" s="60">
        <v>197791872</v>
      </c>
      <c r="M36" s="60">
        <v>197791872</v>
      </c>
      <c r="N36" s="60">
        <v>197791872</v>
      </c>
      <c r="O36" s="60">
        <v>148092986</v>
      </c>
      <c r="P36" s="60">
        <v>146926944</v>
      </c>
      <c r="Q36" s="60">
        <v>146926944</v>
      </c>
      <c r="R36" s="60">
        <v>146926943</v>
      </c>
      <c r="S36" s="60">
        <v>196504984</v>
      </c>
      <c r="T36" s="60">
        <v>205310779</v>
      </c>
      <c r="U36" s="60">
        <v>205310779</v>
      </c>
      <c r="V36" s="60">
        <v>205310779</v>
      </c>
      <c r="W36" s="60">
        <v>195220000</v>
      </c>
      <c r="X36" s="60">
        <v>10090779</v>
      </c>
      <c r="Y36" s="61">
        <v>5.17</v>
      </c>
      <c r="Z36" s="62">
        <v>195220000</v>
      </c>
    </row>
    <row r="37" spans="1:26" ht="13.5">
      <c r="A37" s="58" t="s">
        <v>58</v>
      </c>
      <c r="B37" s="19">
        <v>5072635</v>
      </c>
      <c r="C37" s="19">
        <v>0</v>
      </c>
      <c r="D37" s="59">
        <v>5982000</v>
      </c>
      <c r="E37" s="60">
        <v>25982000</v>
      </c>
      <c r="F37" s="60">
        <v>28289318</v>
      </c>
      <c r="G37" s="60">
        <v>37107537</v>
      </c>
      <c r="H37" s="60">
        <v>31135025</v>
      </c>
      <c r="I37" s="60">
        <v>31135025</v>
      </c>
      <c r="J37" s="60">
        <v>32761047</v>
      </c>
      <c r="K37" s="60">
        <v>34734193</v>
      </c>
      <c r="L37" s="60">
        <v>35169003</v>
      </c>
      <c r="M37" s="60">
        <v>35169003</v>
      </c>
      <c r="N37" s="60">
        <v>35169003</v>
      </c>
      <c r="O37" s="60">
        <v>34395422</v>
      </c>
      <c r="P37" s="60">
        <v>35635155</v>
      </c>
      <c r="Q37" s="60">
        <v>35635155</v>
      </c>
      <c r="R37" s="60">
        <v>30680033</v>
      </c>
      <c r="S37" s="60">
        <v>32839180</v>
      </c>
      <c r="T37" s="60">
        <v>30172170</v>
      </c>
      <c r="U37" s="60">
        <v>30172170</v>
      </c>
      <c r="V37" s="60">
        <v>30172170</v>
      </c>
      <c r="W37" s="60">
        <v>25982000</v>
      </c>
      <c r="X37" s="60">
        <v>4190170</v>
      </c>
      <c r="Y37" s="61">
        <v>16.13</v>
      </c>
      <c r="Z37" s="62">
        <v>25982000</v>
      </c>
    </row>
    <row r="38" spans="1:26" ht="13.5">
      <c r="A38" s="58" t="s">
        <v>59</v>
      </c>
      <c r="B38" s="19">
        <v>6911810</v>
      </c>
      <c r="C38" s="19">
        <v>0</v>
      </c>
      <c r="D38" s="59">
        <v>3304000</v>
      </c>
      <c r="E38" s="60">
        <v>3304000</v>
      </c>
      <c r="F38" s="60">
        <v>5926766</v>
      </c>
      <c r="G38" s="60">
        <v>33578063</v>
      </c>
      <c r="H38" s="60">
        <v>6279305</v>
      </c>
      <c r="I38" s="60">
        <v>6279305</v>
      </c>
      <c r="J38" s="60">
        <v>6279305</v>
      </c>
      <c r="K38" s="60">
        <v>6279304</v>
      </c>
      <c r="L38" s="60">
        <v>6279305</v>
      </c>
      <c r="M38" s="60">
        <v>6279305</v>
      </c>
      <c r="N38" s="60">
        <v>6279305</v>
      </c>
      <c r="O38" s="60">
        <v>0</v>
      </c>
      <c r="P38" s="60">
        <v>6268398</v>
      </c>
      <c r="Q38" s="60">
        <v>6268398</v>
      </c>
      <c r="R38" s="60">
        <v>0</v>
      </c>
      <c r="S38" s="60">
        <v>0</v>
      </c>
      <c r="T38" s="60">
        <v>6248232</v>
      </c>
      <c r="U38" s="60">
        <v>6248232</v>
      </c>
      <c r="V38" s="60">
        <v>6248232</v>
      </c>
      <c r="W38" s="60">
        <v>3304000</v>
      </c>
      <c r="X38" s="60">
        <v>2944232</v>
      </c>
      <c r="Y38" s="61">
        <v>89.11</v>
      </c>
      <c r="Z38" s="62">
        <v>3304000</v>
      </c>
    </row>
    <row r="39" spans="1:26" ht="13.5">
      <c r="A39" s="58" t="s">
        <v>60</v>
      </c>
      <c r="B39" s="19">
        <v>196919503</v>
      </c>
      <c r="C39" s="19">
        <v>0</v>
      </c>
      <c r="D39" s="59">
        <v>212080000</v>
      </c>
      <c r="E39" s="60">
        <v>243994000</v>
      </c>
      <c r="F39" s="60">
        <v>209871114</v>
      </c>
      <c r="G39" s="60">
        <v>205975003</v>
      </c>
      <c r="H39" s="60">
        <v>203603460</v>
      </c>
      <c r="I39" s="60">
        <v>203603460</v>
      </c>
      <c r="J39" s="60">
        <v>201133171</v>
      </c>
      <c r="K39" s="60">
        <v>222626434</v>
      </c>
      <c r="L39" s="60">
        <v>218308749</v>
      </c>
      <c r="M39" s="60">
        <v>218308749</v>
      </c>
      <c r="N39" s="60">
        <v>218308749</v>
      </c>
      <c r="O39" s="60">
        <v>222035878</v>
      </c>
      <c r="P39" s="60">
        <v>227828141</v>
      </c>
      <c r="Q39" s="60">
        <v>227828141</v>
      </c>
      <c r="R39" s="60">
        <v>231406451</v>
      </c>
      <c r="S39" s="60">
        <v>226208551</v>
      </c>
      <c r="T39" s="60">
        <v>234786329</v>
      </c>
      <c r="U39" s="60">
        <v>234786329</v>
      </c>
      <c r="V39" s="60">
        <v>234786329</v>
      </c>
      <c r="W39" s="60">
        <v>243994000</v>
      </c>
      <c r="X39" s="60">
        <v>-9207671</v>
      </c>
      <c r="Y39" s="61">
        <v>-3.77</v>
      </c>
      <c r="Z39" s="62">
        <v>243994000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8606371</v>
      </c>
      <c r="C42" s="19">
        <v>0</v>
      </c>
      <c r="D42" s="59">
        <v>31277381</v>
      </c>
      <c r="E42" s="60">
        <v>26786269</v>
      </c>
      <c r="F42" s="60">
        <v>17596349</v>
      </c>
      <c r="G42" s="60">
        <v>-304760</v>
      </c>
      <c r="H42" s="60">
        <v>-1341280</v>
      </c>
      <c r="I42" s="60">
        <v>15950309</v>
      </c>
      <c r="J42" s="60">
        <v>2309056</v>
      </c>
      <c r="K42" s="60">
        <v>8869440</v>
      </c>
      <c r="L42" s="60">
        <v>79414</v>
      </c>
      <c r="M42" s="60">
        <v>11257910</v>
      </c>
      <c r="N42" s="60">
        <v>5218537</v>
      </c>
      <c r="O42" s="60">
        <v>-4399610</v>
      </c>
      <c r="P42" s="60">
        <v>10708414</v>
      </c>
      <c r="Q42" s="60">
        <v>11527341</v>
      </c>
      <c r="R42" s="60">
        <v>-2080080</v>
      </c>
      <c r="S42" s="60">
        <v>800570</v>
      </c>
      <c r="T42" s="60">
        <v>170449</v>
      </c>
      <c r="U42" s="60">
        <v>-1109061</v>
      </c>
      <c r="V42" s="60">
        <v>37626499</v>
      </c>
      <c r="W42" s="60">
        <v>26786269</v>
      </c>
      <c r="X42" s="60">
        <v>10840230</v>
      </c>
      <c r="Y42" s="61">
        <v>40.47</v>
      </c>
      <c r="Z42" s="62">
        <v>26786269</v>
      </c>
    </row>
    <row r="43" spans="1:26" ht="13.5">
      <c r="A43" s="58" t="s">
        <v>63</v>
      </c>
      <c r="B43" s="19">
        <v>-29746485</v>
      </c>
      <c r="C43" s="19">
        <v>0</v>
      </c>
      <c r="D43" s="59">
        <v>-31103327</v>
      </c>
      <c r="E43" s="60">
        <v>-30721297</v>
      </c>
      <c r="F43" s="60">
        <v>0</v>
      </c>
      <c r="G43" s="60">
        <v>-61650</v>
      </c>
      <c r="H43" s="60">
        <v>483000</v>
      </c>
      <c r="I43" s="60">
        <v>421350</v>
      </c>
      <c r="J43" s="60">
        <v>-2459790</v>
      </c>
      <c r="K43" s="60">
        <v>-1296295</v>
      </c>
      <c r="L43" s="60">
        <v>-3885924</v>
      </c>
      <c r="M43" s="60">
        <v>-7642009</v>
      </c>
      <c r="N43" s="60">
        <v>-137913</v>
      </c>
      <c r="O43" s="60">
        <v>-2797391</v>
      </c>
      <c r="P43" s="60">
        <v>-2220089</v>
      </c>
      <c r="Q43" s="60">
        <v>-5155393</v>
      </c>
      <c r="R43" s="60">
        <v>-2594764</v>
      </c>
      <c r="S43" s="60">
        <v>-4331704</v>
      </c>
      <c r="T43" s="60">
        <v>0</v>
      </c>
      <c r="U43" s="60">
        <v>-6926468</v>
      </c>
      <c r="V43" s="60">
        <v>-19302520</v>
      </c>
      <c r="W43" s="60">
        <v>-30721297</v>
      </c>
      <c r="X43" s="60">
        <v>11418777</v>
      </c>
      <c r="Y43" s="61">
        <v>-37.17</v>
      </c>
      <c r="Z43" s="62">
        <v>-30721297</v>
      </c>
    </row>
    <row r="44" spans="1:26" ht="13.5">
      <c r="A44" s="58" t="s">
        <v>64</v>
      </c>
      <c r="B44" s="19">
        <v>13986</v>
      </c>
      <c r="C44" s="19">
        <v>0</v>
      </c>
      <c r="D44" s="59">
        <v>80004</v>
      </c>
      <c r="E44" s="60">
        <v>79500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10500</v>
      </c>
      <c r="M44" s="60">
        <v>10500</v>
      </c>
      <c r="N44" s="60">
        <v>2500</v>
      </c>
      <c r="O44" s="60">
        <v>1250</v>
      </c>
      <c r="P44" s="60">
        <v>2705</v>
      </c>
      <c r="Q44" s="60">
        <v>6455</v>
      </c>
      <c r="R44" s="60">
        <v>1250</v>
      </c>
      <c r="S44" s="60">
        <v>0</v>
      </c>
      <c r="T44" s="60">
        <v>0</v>
      </c>
      <c r="U44" s="60">
        <v>1250</v>
      </c>
      <c r="V44" s="60">
        <v>18205</v>
      </c>
      <c r="W44" s="60">
        <v>79500</v>
      </c>
      <c r="X44" s="60">
        <v>-61295</v>
      </c>
      <c r="Y44" s="61">
        <v>-77.1</v>
      </c>
      <c r="Z44" s="62">
        <v>79500</v>
      </c>
    </row>
    <row r="45" spans="1:26" ht="13.5">
      <c r="A45" s="70" t="s">
        <v>65</v>
      </c>
      <c r="B45" s="22">
        <v>45914593</v>
      </c>
      <c r="C45" s="22">
        <v>0</v>
      </c>
      <c r="D45" s="99">
        <v>21595992</v>
      </c>
      <c r="E45" s="100">
        <v>-3855528</v>
      </c>
      <c r="F45" s="100">
        <v>88650631</v>
      </c>
      <c r="G45" s="100">
        <v>88284221</v>
      </c>
      <c r="H45" s="100">
        <v>87425941</v>
      </c>
      <c r="I45" s="100">
        <v>87425941</v>
      </c>
      <c r="J45" s="100">
        <v>87275207</v>
      </c>
      <c r="K45" s="100">
        <v>94848352</v>
      </c>
      <c r="L45" s="100">
        <v>91052342</v>
      </c>
      <c r="M45" s="100">
        <v>91052342</v>
      </c>
      <c r="N45" s="100">
        <v>96135466</v>
      </c>
      <c r="O45" s="100">
        <v>88939715</v>
      </c>
      <c r="P45" s="100">
        <v>97430745</v>
      </c>
      <c r="Q45" s="100">
        <v>96135466</v>
      </c>
      <c r="R45" s="100">
        <v>92757151</v>
      </c>
      <c r="S45" s="100">
        <v>89226017</v>
      </c>
      <c r="T45" s="100">
        <v>89396466</v>
      </c>
      <c r="U45" s="100">
        <v>89396466</v>
      </c>
      <c r="V45" s="100">
        <v>89396466</v>
      </c>
      <c r="W45" s="100">
        <v>-3855528</v>
      </c>
      <c r="X45" s="100">
        <v>93251994</v>
      </c>
      <c r="Y45" s="101">
        <v>-2418.66</v>
      </c>
      <c r="Z45" s="102">
        <v>-3855528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1668047</v>
      </c>
      <c r="C49" s="52">
        <v>0</v>
      </c>
      <c r="D49" s="129">
        <v>306793</v>
      </c>
      <c r="E49" s="54">
        <v>204772</v>
      </c>
      <c r="F49" s="54">
        <v>0</v>
      </c>
      <c r="G49" s="54">
        <v>0</v>
      </c>
      <c r="H49" s="54">
        <v>0</v>
      </c>
      <c r="I49" s="54">
        <v>422364</v>
      </c>
      <c r="J49" s="54">
        <v>0</v>
      </c>
      <c r="K49" s="54">
        <v>0</v>
      </c>
      <c r="L49" s="54">
        <v>0</v>
      </c>
      <c r="M49" s="54">
        <v>158738</v>
      </c>
      <c r="N49" s="54">
        <v>0</v>
      </c>
      <c r="O49" s="54">
        <v>0</v>
      </c>
      <c r="P49" s="54">
        <v>0</v>
      </c>
      <c r="Q49" s="54">
        <v>879608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3640322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207731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207731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117.92305940268845</v>
      </c>
      <c r="C58" s="5">
        <f>IF(C67=0,0,+(C76/C67)*100)</f>
        <v>0</v>
      </c>
      <c r="D58" s="6">
        <f aca="true" t="shared" si="6" ref="D58:Z58">IF(D67=0,0,+(D76/D67)*100)</f>
        <v>91.65080753628781</v>
      </c>
      <c r="E58" s="7">
        <f t="shared" si="6"/>
        <v>91.64942718478656</v>
      </c>
      <c r="F58" s="7">
        <f t="shared" si="6"/>
        <v>46.94092366440138</v>
      </c>
      <c r="G58" s="7">
        <f t="shared" si="6"/>
        <v>90.65259709534284</v>
      </c>
      <c r="H58" s="7">
        <f t="shared" si="6"/>
        <v>109.13603476048377</v>
      </c>
      <c r="I58" s="7">
        <f t="shared" si="6"/>
        <v>79.13743253250291</v>
      </c>
      <c r="J58" s="7">
        <f t="shared" si="6"/>
        <v>168.83140648931303</v>
      </c>
      <c r="K58" s="7">
        <f t="shared" si="6"/>
        <v>104.75746841761702</v>
      </c>
      <c r="L58" s="7">
        <f t="shared" si="6"/>
        <v>68.3108924234027</v>
      </c>
      <c r="M58" s="7">
        <f t="shared" si="6"/>
        <v>110.31430557049848</v>
      </c>
      <c r="N58" s="7">
        <f t="shared" si="6"/>
        <v>81.95520506568327</v>
      </c>
      <c r="O58" s="7">
        <f t="shared" si="6"/>
        <v>2.1465071397596502</v>
      </c>
      <c r="P58" s="7">
        <f t="shared" si="6"/>
        <v>76.88537947468484</v>
      </c>
      <c r="Q58" s="7">
        <f t="shared" si="6"/>
        <v>51.21250999637541</v>
      </c>
      <c r="R58" s="7">
        <f t="shared" si="6"/>
        <v>81.19565822517409</v>
      </c>
      <c r="S58" s="7">
        <f t="shared" si="6"/>
        <v>127.62821009071652</v>
      </c>
      <c r="T58" s="7">
        <f t="shared" si="6"/>
        <v>142.29501726457886</v>
      </c>
      <c r="U58" s="7">
        <f t="shared" si="6"/>
        <v>110.78213541787221</v>
      </c>
      <c r="V58" s="7">
        <f t="shared" si="6"/>
        <v>86.00709634607574</v>
      </c>
      <c r="W58" s="7">
        <f t="shared" si="6"/>
        <v>91.65079790720895</v>
      </c>
      <c r="X58" s="7">
        <f t="shared" si="6"/>
        <v>0</v>
      </c>
      <c r="Y58" s="7">
        <f t="shared" si="6"/>
        <v>0</v>
      </c>
      <c r="Z58" s="8">
        <f t="shared" si="6"/>
        <v>91.64942718478656</v>
      </c>
    </row>
    <row r="59" spans="1:26" ht="13.5">
      <c r="A59" s="37" t="s">
        <v>31</v>
      </c>
      <c r="B59" s="9">
        <f aca="true" t="shared" si="7" ref="B59:Z66">IF(B68=0,0,+(B77/B68)*100)</f>
        <v>167.02546710761908</v>
      </c>
      <c r="C59" s="9">
        <f t="shared" si="7"/>
        <v>0</v>
      </c>
      <c r="D59" s="2">
        <f t="shared" si="7"/>
        <v>89.99996657389666</v>
      </c>
      <c r="E59" s="10">
        <f t="shared" si="7"/>
        <v>90.0018438645676</v>
      </c>
      <c r="F59" s="10">
        <f t="shared" si="7"/>
        <v>11.161255809841125</v>
      </c>
      <c r="G59" s="10">
        <f t="shared" si="7"/>
        <v>33.99862491675505</v>
      </c>
      <c r="H59" s="10">
        <f t="shared" si="7"/>
        <v>164.29078682518264</v>
      </c>
      <c r="I59" s="10">
        <f t="shared" si="7"/>
        <v>51.512704400771135</v>
      </c>
      <c r="J59" s="10">
        <f t="shared" si="7"/>
        <v>362.9132176892526</v>
      </c>
      <c r="K59" s="10">
        <f t="shared" si="7"/>
        <v>130.76832981962988</v>
      </c>
      <c r="L59" s="10">
        <f t="shared" si="7"/>
        <v>56.7852971909767</v>
      </c>
      <c r="M59" s="10">
        <f t="shared" si="7"/>
        <v>181.69526408315951</v>
      </c>
      <c r="N59" s="10">
        <f t="shared" si="7"/>
        <v>50.05624193250968</v>
      </c>
      <c r="O59" s="10">
        <f t="shared" si="7"/>
        <v>1.3859308899747869</v>
      </c>
      <c r="P59" s="10">
        <f t="shared" si="7"/>
        <v>43.08896691845734</v>
      </c>
      <c r="Q59" s="10">
        <f t="shared" si="7"/>
        <v>30.61420017266783</v>
      </c>
      <c r="R59" s="10">
        <f t="shared" si="7"/>
        <v>67.93851525072967</v>
      </c>
      <c r="S59" s="10">
        <f t="shared" si="7"/>
        <v>-1374.176818236642</v>
      </c>
      <c r="T59" s="10">
        <f t="shared" si="7"/>
        <v>-370.705439433838</v>
      </c>
      <c r="U59" s="10">
        <f t="shared" si="7"/>
        <v>318.147129643031</v>
      </c>
      <c r="V59" s="10">
        <f t="shared" si="7"/>
        <v>94.54361898303677</v>
      </c>
      <c r="W59" s="10">
        <f t="shared" si="7"/>
        <v>90.00000970435259</v>
      </c>
      <c r="X59" s="10">
        <f t="shared" si="7"/>
        <v>0</v>
      </c>
      <c r="Y59" s="10">
        <f t="shared" si="7"/>
        <v>0</v>
      </c>
      <c r="Z59" s="11">
        <f t="shared" si="7"/>
        <v>90.0018438645676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92.37936711553915</v>
      </c>
      <c r="E60" s="13">
        <f t="shared" si="7"/>
        <v>92.37651201522722</v>
      </c>
      <c r="F60" s="13">
        <f t="shared" si="7"/>
        <v>77.88824707760072</v>
      </c>
      <c r="G60" s="13">
        <f t="shared" si="7"/>
        <v>113.44169768194632</v>
      </c>
      <c r="H60" s="13">
        <f t="shared" si="7"/>
        <v>91.77300056436114</v>
      </c>
      <c r="I60" s="13">
        <f t="shared" si="7"/>
        <v>93.52610378230149</v>
      </c>
      <c r="J60" s="13">
        <f t="shared" si="7"/>
        <v>103.6879600946742</v>
      </c>
      <c r="K60" s="13">
        <f t="shared" si="7"/>
        <v>98.0543180363891</v>
      </c>
      <c r="L60" s="13">
        <f t="shared" si="7"/>
        <v>71.68127237252324</v>
      </c>
      <c r="M60" s="13">
        <f t="shared" si="7"/>
        <v>89.23971458471395</v>
      </c>
      <c r="N60" s="13">
        <f t="shared" si="7"/>
        <v>95.07440095304003</v>
      </c>
      <c r="O60" s="13">
        <f t="shared" si="7"/>
        <v>2.439430721380045</v>
      </c>
      <c r="P60" s="13">
        <f t="shared" si="7"/>
        <v>91.37903391653973</v>
      </c>
      <c r="Q60" s="13">
        <f t="shared" si="7"/>
        <v>59.605383307468344</v>
      </c>
      <c r="R60" s="13">
        <f t="shared" si="7"/>
        <v>86.60124245874351</v>
      </c>
      <c r="S60" s="13">
        <f t="shared" si="7"/>
        <v>93.3755778591736</v>
      </c>
      <c r="T60" s="13">
        <f t="shared" si="7"/>
        <v>89.71672348292165</v>
      </c>
      <c r="U60" s="13">
        <f t="shared" si="7"/>
        <v>89.62396558218533</v>
      </c>
      <c r="V60" s="13">
        <f t="shared" si="7"/>
        <v>83.15623934411167</v>
      </c>
      <c r="W60" s="13">
        <f t="shared" si="7"/>
        <v>92.37933416762006</v>
      </c>
      <c r="X60" s="13">
        <f t="shared" si="7"/>
        <v>0</v>
      </c>
      <c r="Y60" s="13">
        <f t="shared" si="7"/>
        <v>0</v>
      </c>
      <c r="Z60" s="14">
        <f t="shared" si="7"/>
        <v>92.37651201522722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92.5245320356822</v>
      </c>
      <c r="E61" s="13">
        <f t="shared" si="7"/>
        <v>92.52375037867313</v>
      </c>
      <c r="F61" s="13">
        <f t="shared" si="7"/>
        <v>77.66812271670156</v>
      </c>
      <c r="G61" s="13">
        <f t="shared" si="7"/>
        <v>117.52690707872351</v>
      </c>
      <c r="H61" s="13">
        <f t="shared" si="7"/>
        <v>92.96827711234953</v>
      </c>
      <c r="I61" s="13">
        <f t="shared" si="7"/>
        <v>94.80704822731516</v>
      </c>
      <c r="J61" s="13">
        <f t="shared" si="7"/>
        <v>104.7014359503098</v>
      </c>
      <c r="K61" s="13">
        <f t="shared" si="7"/>
        <v>98.63508882866992</v>
      </c>
      <c r="L61" s="13">
        <f t="shared" si="7"/>
        <v>71.10946451230225</v>
      </c>
      <c r="M61" s="13">
        <f t="shared" si="7"/>
        <v>89.38297622255624</v>
      </c>
      <c r="N61" s="13">
        <f t="shared" si="7"/>
        <v>95.4995292057119</v>
      </c>
      <c r="O61" s="13">
        <f t="shared" si="7"/>
        <v>2.514685997475518</v>
      </c>
      <c r="P61" s="13">
        <f t="shared" si="7"/>
        <v>91.60539574930394</v>
      </c>
      <c r="Q61" s="13">
        <f t="shared" si="7"/>
        <v>59.65412611100227</v>
      </c>
      <c r="R61" s="13">
        <f t="shared" si="7"/>
        <v>86.7450417150225</v>
      </c>
      <c r="S61" s="13">
        <f t="shared" si="7"/>
        <v>94.10291755347501</v>
      </c>
      <c r="T61" s="13">
        <f t="shared" si="7"/>
        <v>89.52424570399482</v>
      </c>
      <c r="U61" s="13">
        <f t="shared" si="7"/>
        <v>89.78960061147835</v>
      </c>
      <c r="V61" s="13">
        <f t="shared" si="7"/>
        <v>83.55161946145716</v>
      </c>
      <c r="W61" s="13">
        <f t="shared" si="7"/>
        <v>92.52450716803803</v>
      </c>
      <c r="X61" s="13">
        <f t="shared" si="7"/>
        <v>0</v>
      </c>
      <c r="Y61" s="13">
        <f t="shared" si="7"/>
        <v>0</v>
      </c>
      <c r="Z61" s="14">
        <f t="shared" si="7"/>
        <v>92.52375037867313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90.00033098335155</v>
      </c>
      <c r="E64" s="13">
        <f t="shared" si="7"/>
        <v>89.96443341604632</v>
      </c>
      <c r="F64" s="13">
        <f t="shared" si="7"/>
        <v>81.91476941039113</v>
      </c>
      <c r="G64" s="13">
        <f t="shared" si="7"/>
        <v>73.53096346358045</v>
      </c>
      <c r="H64" s="13">
        <f t="shared" si="7"/>
        <v>66.33992111579904</v>
      </c>
      <c r="I64" s="13">
        <f t="shared" si="7"/>
        <v>73.85540211210399</v>
      </c>
      <c r="J64" s="13">
        <f t="shared" si="7"/>
        <v>86.71207754781241</v>
      </c>
      <c r="K64" s="13">
        <f t="shared" si="7"/>
        <v>88.4105256445682</v>
      </c>
      <c r="L64" s="13">
        <f t="shared" si="7"/>
        <v>84.59012225353307</v>
      </c>
      <c r="M64" s="13">
        <f t="shared" si="7"/>
        <v>86.56947726944522</v>
      </c>
      <c r="N64" s="13">
        <f t="shared" si="7"/>
        <v>88.37320168654787</v>
      </c>
      <c r="O64" s="13">
        <f t="shared" si="7"/>
        <v>0.9573781590834558</v>
      </c>
      <c r="P64" s="13">
        <f t="shared" si="7"/>
        <v>87.33611856094198</v>
      </c>
      <c r="Q64" s="13">
        <f t="shared" si="7"/>
        <v>58.78015801098715</v>
      </c>
      <c r="R64" s="13">
        <f t="shared" si="7"/>
        <v>83.86618378773387</v>
      </c>
      <c r="S64" s="13">
        <f t="shared" si="7"/>
        <v>82.83489063382308</v>
      </c>
      <c r="T64" s="13">
        <f t="shared" si="7"/>
        <v>93.42886167994439</v>
      </c>
      <c r="U64" s="13">
        <f t="shared" si="7"/>
        <v>86.70991024402073</v>
      </c>
      <c r="V64" s="13">
        <f t="shared" si="7"/>
        <v>76.34870593912316</v>
      </c>
      <c r="W64" s="13">
        <f t="shared" si="7"/>
        <v>90.00016549167576</v>
      </c>
      <c r="X64" s="13">
        <f t="shared" si="7"/>
        <v>0</v>
      </c>
      <c r="Y64" s="13">
        <f t="shared" si="7"/>
        <v>0</v>
      </c>
      <c r="Z64" s="14">
        <f t="shared" si="7"/>
        <v>89.96443341604632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26097068</v>
      </c>
      <c r="C67" s="24"/>
      <c r="D67" s="25">
        <v>30288546</v>
      </c>
      <c r="E67" s="26">
        <v>30289000</v>
      </c>
      <c r="F67" s="26">
        <v>3389716</v>
      </c>
      <c r="G67" s="26">
        <v>2261334</v>
      </c>
      <c r="H67" s="26">
        <v>2770042</v>
      </c>
      <c r="I67" s="26">
        <v>8421092</v>
      </c>
      <c r="J67" s="26">
        <v>2262335</v>
      </c>
      <c r="K67" s="26">
        <v>2083440</v>
      </c>
      <c r="L67" s="26">
        <v>2876146</v>
      </c>
      <c r="M67" s="26">
        <v>7221921</v>
      </c>
      <c r="N67" s="26">
        <v>2233065</v>
      </c>
      <c r="O67" s="26">
        <v>2718789</v>
      </c>
      <c r="P67" s="26">
        <v>2522105</v>
      </c>
      <c r="Q67" s="26">
        <v>7473959</v>
      </c>
      <c r="R67" s="26">
        <v>2622522</v>
      </c>
      <c r="S67" s="26">
        <v>1420910</v>
      </c>
      <c r="T67" s="26">
        <v>1702619</v>
      </c>
      <c r="U67" s="26">
        <v>5746051</v>
      </c>
      <c r="V67" s="26">
        <v>28863023</v>
      </c>
      <c r="W67" s="26">
        <v>30288547</v>
      </c>
      <c r="X67" s="26"/>
      <c r="Y67" s="25"/>
      <c r="Z67" s="27">
        <v>30289000</v>
      </c>
    </row>
    <row r="68" spans="1:26" ht="13.5" hidden="1">
      <c r="A68" s="37" t="s">
        <v>31</v>
      </c>
      <c r="B68" s="19">
        <v>6978531</v>
      </c>
      <c r="C68" s="19"/>
      <c r="D68" s="20">
        <v>9274189</v>
      </c>
      <c r="E68" s="21">
        <v>9274000</v>
      </c>
      <c r="F68" s="21">
        <v>1572117</v>
      </c>
      <c r="G68" s="21">
        <v>648688</v>
      </c>
      <c r="H68" s="21">
        <v>663235</v>
      </c>
      <c r="I68" s="21">
        <v>2884040</v>
      </c>
      <c r="J68" s="21">
        <v>568526</v>
      </c>
      <c r="K68" s="21">
        <v>426900</v>
      </c>
      <c r="L68" s="21">
        <v>650760</v>
      </c>
      <c r="M68" s="21">
        <v>1646186</v>
      </c>
      <c r="N68" s="21">
        <v>650760</v>
      </c>
      <c r="O68" s="21">
        <v>755954</v>
      </c>
      <c r="P68" s="21">
        <v>756978</v>
      </c>
      <c r="Q68" s="21">
        <v>2163692</v>
      </c>
      <c r="R68" s="21">
        <v>759603</v>
      </c>
      <c r="S68" s="21">
        <v>-33164</v>
      </c>
      <c r="T68" s="21">
        <v>-194432</v>
      </c>
      <c r="U68" s="21">
        <v>532007</v>
      </c>
      <c r="V68" s="21">
        <v>7225925</v>
      </c>
      <c r="W68" s="21">
        <v>9274189</v>
      </c>
      <c r="X68" s="21"/>
      <c r="Y68" s="20"/>
      <c r="Z68" s="23">
        <v>9274000</v>
      </c>
    </row>
    <row r="69" spans="1:26" ht="13.5" hidden="1">
      <c r="A69" s="38" t="s">
        <v>32</v>
      </c>
      <c r="B69" s="19">
        <v>19118537</v>
      </c>
      <c r="C69" s="19"/>
      <c r="D69" s="20">
        <v>21014357</v>
      </c>
      <c r="E69" s="21">
        <v>21015000</v>
      </c>
      <c r="F69" s="21">
        <v>1817599</v>
      </c>
      <c r="G69" s="21">
        <v>1612646</v>
      </c>
      <c r="H69" s="21">
        <v>2106807</v>
      </c>
      <c r="I69" s="21">
        <v>5537052</v>
      </c>
      <c r="J69" s="21">
        <v>1693809</v>
      </c>
      <c r="K69" s="21">
        <v>1656540</v>
      </c>
      <c r="L69" s="21">
        <v>2225386</v>
      </c>
      <c r="M69" s="21">
        <v>5575735</v>
      </c>
      <c r="N69" s="21">
        <v>1582305</v>
      </c>
      <c r="O69" s="21">
        <v>1962835</v>
      </c>
      <c r="P69" s="21">
        <v>1765127</v>
      </c>
      <c r="Q69" s="21">
        <v>5310267</v>
      </c>
      <c r="R69" s="21">
        <v>1862919</v>
      </c>
      <c r="S69" s="21">
        <v>1454074</v>
      </c>
      <c r="T69" s="21">
        <v>1897051</v>
      </c>
      <c r="U69" s="21">
        <v>5214044</v>
      </c>
      <c r="V69" s="21">
        <v>21637098</v>
      </c>
      <c r="W69" s="21">
        <v>21014358</v>
      </c>
      <c r="X69" s="21"/>
      <c r="Y69" s="20"/>
      <c r="Z69" s="23">
        <v>21015000</v>
      </c>
    </row>
    <row r="70" spans="1:26" ht="13.5" hidden="1">
      <c r="A70" s="39" t="s">
        <v>103</v>
      </c>
      <c r="B70" s="19">
        <v>17986905</v>
      </c>
      <c r="C70" s="19"/>
      <c r="D70" s="20">
        <v>19805837</v>
      </c>
      <c r="E70" s="21">
        <v>19806000</v>
      </c>
      <c r="F70" s="21">
        <v>1723384</v>
      </c>
      <c r="G70" s="21">
        <v>1462905</v>
      </c>
      <c r="H70" s="21">
        <v>2012238</v>
      </c>
      <c r="I70" s="21">
        <v>5198527</v>
      </c>
      <c r="J70" s="21">
        <v>1598384</v>
      </c>
      <c r="K70" s="21">
        <v>1562446</v>
      </c>
      <c r="L70" s="21">
        <v>2130992</v>
      </c>
      <c r="M70" s="21">
        <v>5291822</v>
      </c>
      <c r="N70" s="21">
        <v>1487911</v>
      </c>
      <c r="O70" s="21">
        <v>1868106</v>
      </c>
      <c r="P70" s="21">
        <v>1671538</v>
      </c>
      <c r="Q70" s="21">
        <v>5027555</v>
      </c>
      <c r="R70" s="21">
        <v>1769866</v>
      </c>
      <c r="S70" s="21">
        <v>1360215</v>
      </c>
      <c r="T70" s="21">
        <v>1803536</v>
      </c>
      <c r="U70" s="21">
        <v>4933617</v>
      </c>
      <c r="V70" s="21">
        <v>20451521</v>
      </c>
      <c r="W70" s="21">
        <v>19805838</v>
      </c>
      <c r="X70" s="21"/>
      <c r="Y70" s="20"/>
      <c r="Z70" s="23">
        <v>19806000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1131632</v>
      </c>
      <c r="C73" s="19"/>
      <c r="D73" s="20">
        <v>1208520</v>
      </c>
      <c r="E73" s="21">
        <v>1209000</v>
      </c>
      <c r="F73" s="21">
        <v>94215</v>
      </c>
      <c r="G73" s="21">
        <v>149741</v>
      </c>
      <c r="H73" s="21">
        <v>94569</v>
      </c>
      <c r="I73" s="21">
        <v>338525</v>
      </c>
      <c r="J73" s="21">
        <v>95425</v>
      </c>
      <c r="K73" s="21">
        <v>94094</v>
      </c>
      <c r="L73" s="21">
        <v>94394</v>
      </c>
      <c r="M73" s="21">
        <v>283913</v>
      </c>
      <c r="N73" s="21">
        <v>94394</v>
      </c>
      <c r="O73" s="21">
        <v>94529</v>
      </c>
      <c r="P73" s="21">
        <v>93589</v>
      </c>
      <c r="Q73" s="21">
        <v>282512</v>
      </c>
      <c r="R73" s="21">
        <v>93053</v>
      </c>
      <c r="S73" s="21">
        <v>93859</v>
      </c>
      <c r="T73" s="21">
        <v>93515</v>
      </c>
      <c r="U73" s="21">
        <v>280427</v>
      </c>
      <c r="V73" s="21">
        <v>1185377</v>
      </c>
      <c r="W73" s="21">
        <v>1208520</v>
      </c>
      <c r="X73" s="21"/>
      <c r="Y73" s="20"/>
      <c r="Z73" s="23">
        <v>1209000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200</v>
      </c>
      <c r="P74" s="21"/>
      <c r="Q74" s="21">
        <v>200</v>
      </c>
      <c r="R74" s="21"/>
      <c r="S74" s="21"/>
      <c r="T74" s="21"/>
      <c r="U74" s="21"/>
      <c r="V74" s="21">
        <v>200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>
        <v>30774461</v>
      </c>
      <c r="C76" s="32"/>
      <c r="D76" s="33">
        <v>27759697</v>
      </c>
      <c r="E76" s="34">
        <v>27759695</v>
      </c>
      <c r="F76" s="34">
        <v>1591164</v>
      </c>
      <c r="G76" s="34">
        <v>2049958</v>
      </c>
      <c r="H76" s="34">
        <v>3023114</v>
      </c>
      <c r="I76" s="34">
        <v>6664236</v>
      </c>
      <c r="J76" s="34">
        <v>3819532</v>
      </c>
      <c r="K76" s="34">
        <v>2182559</v>
      </c>
      <c r="L76" s="34">
        <v>1964721</v>
      </c>
      <c r="M76" s="34">
        <v>7966812</v>
      </c>
      <c r="N76" s="34">
        <v>1830113</v>
      </c>
      <c r="O76" s="34">
        <v>58359</v>
      </c>
      <c r="P76" s="34">
        <v>1939130</v>
      </c>
      <c r="Q76" s="34">
        <v>3827602</v>
      </c>
      <c r="R76" s="34">
        <v>2129374</v>
      </c>
      <c r="S76" s="34">
        <v>1813482</v>
      </c>
      <c r="T76" s="34">
        <v>2422742</v>
      </c>
      <c r="U76" s="34">
        <v>6365598</v>
      </c>
      <c r="V76" s="34">
        <v>24824248</v>
      </c>
      <c r="W76" s="34">
        <v>27759695</v>
      </c>
      <c r="X76" s="34"/>
      <c r="Y76" s="33"/>
      <c r="Z76" s="35">
        <v>27759695</v>
      </c>
    </row>
    <row r="77" spans="1:26" ht="13.5" hidden="1">
      <c r="A77" s="37" t="s">
        <v>31</v>
      </c>
      <c r="B77" s="19">
        <v>11655924</v>
      </c>
      <c r="C77" s="19"/>
      <c r="D77" s="20">
        <v>8346767</v>
      </c>
      <c r="E77" s="21">
        <v>8346771</v>
      </c>
      <c r="F77" s="21">
        <v>175468</v>
      </c>
      <c r="G77" s="21">
        <v>220545</v>
      </c>
      <c r="H77" s="21">
        <v>1089634</v>
      </c>
      <c r="I77" s="21">
        <v>1485647</v>
      </c>
      <c r="J77" s="21">
        <v>2063256</v>
      </c>
      <c r="K77" s="21">
        <v>558250</v>
      </c>
      <c r="L77" s="21">
        <v>369536</v>
      </c>
      <c r="M77" s="21">
        <v>2991042</v>
      </c>
      <c r="N77" s="21">
        <v>325746</v>
      </c>
      <c r="O77" s="21">
        <v>10477</v>
      </c>
      <c r="P77" s="21">
        <v>326174</v>
      </c>
      <c r="Q77" s="21">
        <v>662397</v>
      </c>
      <c r="R77" s="21">
        <v>516063</v>
      </c>
      <c r="S77" s="21">
        <v>455732</v>
      </c>
      <c r="T77" s="21">
        <v>720770</v>
      </c>
      <c r="U77" s="21">
        <v>1692565</v>
      </c>
      <c r="V77" s="21">
        <v>6831651</v>
      </c>
      <c r="W77" s="21">
        <v>8346771</v>
      </c>
      <c r="X77" s="21"/>
      <c r="Y77" s="20"/>
      <c r="Z77" s="23">
        <v>8346771</v>
      </c>
    </row>
    <row r="78" spans="1:26" ht="13.5" hidden="1">
      <c r="A78" s="38" t="s">
        <v>32</v>
      </c>
      <c r="B78" s="19">
        <v>19118537</v>
      </c>
      <c r="C78" s="19"/>
      <c r="D78" s="20">
        <v>19412930</v>
      </c>
      <c r="E78" s="21">
        <v>19412924</v>
      </c>
      <c r="F78" s="21">
        <v>1415696</v>
      </c>
      <c r="G78" s="21">
        <v>1829413</v>
      </c>
      <c r="H78" s="21">
        <v>1933480</v>
      </c>
      <c r="I78" s="21">
        <v>5178589</v>
      </c>
      <c r="J78" s="21">
        <v>1756276</v>
      </c>
      <c r="K78" s="21">
        <v>1624309</v>
      </c>
      <c r="L78" s="21">
        <v>1595185</v>
      </c>
      <c r="M78" s="21">
        <v>4975770</v>
      </c>
      <c r="N78" s="21">
        <v>1504367</v>
      </c>
      <c r="O78" s="21">
        <v>47882</v>
      </c>
      <c r="P78" s="21">
        <v>1612956</v>
      </c>
      <c r="Q78" s="21">
        <v>3165205</v>
      </c>
      <c r="R78" s="21">
        <v>1613311</v>
      </c>
      <c r="S78" s="21">
        <v>1357750</v>
      </c>
      <c r="T78" s="21">
        <v>1701972</v>
      </c>
      <c r="U78" s="21">
        <v>4673033</v>
      </c>
      <c r="V78" s="21">
        <v>17992597</v>
      </c>
      <c r="W78" s="21">
        <v>19412924</v>
      </c>
      <c r="X78" s="21"/>
      <c r="Y78" s="20"/>
      <c r="Z78" s="23">
        <v>19412924</v>
      </c>
    </row>
    <row r="79" spans="1:26" ht="13.5" hidden="1">
      <c r="A79" s="39" t="s">
        <v>103</v>
      </c>
      <c r="B79" s="19">
        <v>17986905</v>
      </c>
      <c r="C79" s="19"/>
      <c r="D79" s="20">
        <v>18325258</v>
      </c>
      <c r="E79" s="21">
        <v>18325254</v>
      </c>
      <c r="F79" s="21">
        <v>1338520</v>
      </c>
      <c r="G79" s="21">
        <v>1719307</v>
      </c>
      <c r="H79" s="21">
        <v>1870743</v>
      </c>
      <c r="I79" s="21">
        <v>4928570</v>
      </c>
      <c r="J79" s="21">
        <v>1673531</v>
      </c>
      <c r="K79" s="21">
        <v>1541120</v>
      </c>
      <c r="L79" s="21">
        <v>1515337</v>
      </c>
      <c r="M79" s="21">
        <v>4729988</v>
      </c>
      <c r="N79" s="21">
        <v>1420948</v>
      </c>
      <c r="O79" s="21">
        <v>46977</v>
      </c>
      <c r="P79" s="21">
        <v>1531219</v>
      </c>
      <c r="Q79" s="21">
        <v>2999144</v>
      </c>
      <c r="R79" s="21">
        <v>1535271</v>
      </c>
      <c r="S79" s="21">
        <v>1280002</v>
      </c>
      <c r="T79" s="21">
        <v>1614602</v>
      </c>
      <c r="U79" s="21">
        <v>4429875</v>
      </c>
      <c r="V79" s="21">
        <v>17087577</v>
      </c>
      <c r="W79" s="21">
        <v>18325254</v>
      </c>
      <c r="X79" s="21"/>
      <c r="Y79" s="20"/>
      <c r="Z79" s="23">
        <v>18325254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1131632</v>
      </c>
      <c r="C82" s="19"/>
      <c r="D82" s="20">
        <v>1087672</v>
      </c>
      <c r="E82" s="21">
        <v>1087670</v>
      </c>
      <c r="F82" s="21">
        <v>77176</v>
      </c>
      <c r="G82" s="21">
        <v>110106</v>
      </c>
      <c r="H82" s="21">
        <v>62737</v>
      </c>
      <c r="I82" s="21">
        <v>250019</v>
      </c>
      <c r="J82" s="21">
        <v>82745</v>
      </c>
      <c r="K82" s="21">
        <v>83189</v>
      </c>
      <c r="L82" s="21">
        <v>79848</v>
      </c>
      <c r="M82" s="21">
        <v>245782</v>
      </c>
      <c r="N82" s="21">
        <v>83419</v>
      </c>
      <c r="O82" s="21">
        <v>905</v>
      </c>
      <c r="P82" s="21">
        <v>81737</v>
      </c>
      <c r="Q82" s="21">
        <v>166061</v>
      </c>
      <c r="R82" s="21">
        <v>78040</v>
      </c>
      <c r="S82" s="21">
        <v>77748</v>
      </c>
      <c r="T82" s="21">
        <v>87370</v>
      </c>
      <c r="U82" s="21">
        <v>243158</v>
      </c>
      <c r="V82" s="21">
        <v>905020</v>
      </c>
      <c r="W82" s="21">
        <v>1087670</v>
      </c>
      <c r="X82" s="21"/>
      <c r="Y82" s="20"/>
      <c r="Z82" s="23">
        <v>1087670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865300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465300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465300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400000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400000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50000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1591010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1591010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2506310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38685328</v>
      </c>
      <c r="D5" s="153">
        <f>SUM(D6:D8)</f>
        <v>0</v>
      </c>
      <c r="E5" s="154">
        <f t="shared" si="0"/>
        <v>50598389</v>
      </c>
      <c r="F5" s="100">
        <f t="shared" si="0"/>
        <v>50757000</v>
      </c>
      <c r="G5" s="100">
        <f t="shared" si="0"/>
        <v>14645135</v>
      </c>
      <c r="H5" s="100">
        <f t="shared" si="0"/>
        <v>1320365</v>
      </c>
      <c r="I5" s="100">
        <f t="shared" si="0"/>
        <v>1280172</v>
      </c>
      <c r="J5" s="100">
        <f t="shared" si="0"/>
        <v>17245672</v>
      </c>
      <c r="K5" s="100">
        <f t="shared" si="0"/>
        <v>1285140</v>
      </c>
      <c r="L5" s="100">
        <f t="shared" si="0"/>
        <v>11889840</v>
      </c>
      <c r="M5" s="100">
        <f t="shared" si="0"/>
        <v>2150913</v>
      </c>
      <c r="N5" s="100">
        <f t="shared" si="0"/>
        <v>15325893</v>
      </c>
      <c r="O5" s="100">
        <f t="shared" si="0"/>
        <v>2150913</v>
      </c>
      <c r="P5" s="100">
        <f t="shared" si="0"/>
        <v>2173882</v>
      </c>
      <c r="Q5" s="100">
        <f t="shared" si="0"/>
        <v>10264835</v>
      </c>
      <c r="R5" s="100">
        <f t="shared" si="0"/>
        <v>14589630</v>
      </c>
      <c r="S5" s="100">
        <f t="shared" si="0"/>
        <v>1903359</v>
      </c>
      <c r="T5" s="100">
        <f t="shared" si="0"/>
        <v>1120969</v>
      </c>
      <c r="U5" s="100">
        <f t="shared" si="0"/>
        <v>147112</v>
      </c>
      <c r="V5" s="100">
        <f t="shared" si="0"/>
        <v>3171440</v>
      </c>
      <c r="W5" s="100">
        <f t="shared" si="0"/>
        <v>50332635</v>
      </c>
      <c r="X5" s="100">
        <f t="shared" si="0"/>
        <v>50598393</v>
      </c>
      <c r="Y5" s="100">
        <f t="shared" si="0"/>
        <v>-265758</v>
      </c>
      <c r="Z5" s="137">
        <f>+IF(X5&lt;&gt;0,+(Y5/X5)*100,0)</f>
        <v>-0.5252301194624897</v>
      </c>
      <c r="AA5" s="153">
        <f>SUM(AA6:AA8)</f>
        <v>50757000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38685328</v>
      </c>
      <c r="D7" s="157"/>
      <c r="E7" s="158">
        <v>50593389</v>
      </c>
      <c r="F7" s="159">
        <v>50752000</v>
      </c>
      <c r="G7" s="159">
        <v>14645135</v>
      </c>
      <c r="H7" s="159">
        <v>1320365</v>
      </c>
      <c r="I7" s="159">
        <v>1280172</v>
      </c>
      <c r="J7" s="159">
        <v>17245672</v>
      </c>
      <c r="K7" s="159">
        <v>1285140</v>
      </c>
      <c r="L7" s="159">
        <v>11889640</v>
      </c>
      <c r="M7" s="159">
        <v>2150313</v>
      </c>
      <c r="N7" s="159">
        <v>15325093</v>
      </c>
      <c r="O7" s="159">
        <v>2150313</v>
      </c>
      <c r="P7" s="159">
        <v>2173682</v>
      </c>
      <c r="Q7" s="159">
        <v>10264835</v>
      </c>
      <c r="R7" s="159">
        <v>14588830</v>
      </c>
      <c r="S7" s="159">
        <v>1902959</v>
      </c>
      <c r="T7" s="159">
        <v>1120369</v>
      </c>
      <c r="U7" s="159">
        <v>147112</v>
      </c>
      <c r="V7" s="159">
        <v>3170440</v>
      </c>
      <c r="W7" s="159">
        <v>50330035</v>
      </c>
      <c r="X7" s="159">
        <v>50593389</v>
      </c>
      <c r="Y7" s="159">
        <v>-263354</v>
      </c>
      <c r="Z7" s="141">
        <v>-0.52</v>
      </c>
      <c r="AA7" s="157">
        <v>50752000</v>
      </c>
    </row>
    <row r="8" spans="1:27" ht="13.5">
      <c r="A8" s="138" t="s">
        <v>77</v>
      </c>
      <c r="B8" s="136"/>
      <c r="C8" s="155"/>
      <c r="D8" s="155"/>
      <c r="E8" s="156">
        <v>5000</v>
      </c>
      <c r="F8" s="60">
        <v>5000</v>
      </c>
      <c r="G8" s="60"/>
      <c r="H8" s="60"/>
      <c r="I8" s="60"/>
      <c r="J8" s="60"/>
      <c r="K8" s="60"/>
      <c r="L8" s="60">
        <v>200</v>
      </c>
      <c r="M8" s="60">
        <v>600</v>
      </c>
      <c r="N8" s="60">
        <v>800</v>
      </c>
      <c r="O8" s="60">
        <v>600</v>
      </c>
      <c r="P8" s="60">
        <v>200</v>
      </c>
      <c r="Q8" s="60"/>
      <c r="R8" s="60">
        <v>800</v>
      </c>
      <c r="S8" s="60">
        <v>400</v>
      </c>
      <c r="T8" s="60">
        <v>600</v>
      </c>
      <c r="U8" s="60"/>
      <c r="V8" s="60">
        <v>1000</v>
      </c>
      <c r="W8" s="60">
        <v>2600</v>
      </c>
      <c r="X8" s="60">
        <v>5004</v>
      </c>
      <c r="Y8" s="60">
        <v>-2404</v>
      </c>
      <c r="Z8" s="140">
        <v>-48.04</v>
      </c>
      <c r="AA8" s="155">
        <v>5000</v>
      </c>
    </row>
    <row r="9" spans="1:27" ht="13.5">
      <c r="A9" s="135" t="s">
        <v>78</v>
      </c>
      <c r="B9" s="136"/>
      <c r="C9" s="153">
        <f aca="true" t="shared" si="1" ref="C9:Y9">SUM(C10:C14)</f>
        <v>288117</v>
      </c>
      <c r="D9" s="153">
        <f>SUM(D10:D14)</f>
        <v>0</v>
      </c>
      <c r="E9" s="154">
        <f t="shared" si="1"/>
        <v>648380</v>
      </c>
      <c r="F9" s="100">
        <f t="shared" si="1"/>
        <v>1072000</v>
      </c>
      <c r="G9" s="100">
        <f t="shared" si="1"/>
        <v>30404</v>
      </c>
      <c r="H9" s="100">
        <f t="shared" si="1"/>
        <v>36138</v>
      </c>
      <c r="I9" s="100">
        <f t="shared" si="1"/>
        <v>32881</v>
      </c>
      <c r="J9" s="100">
        <f t="shared" si="1"/>
        <v>99423</v>
      </c>
      <c r="K9" s="100">
        <f t="shared" si="1"/>
        <v>433731</v>
      </c>
      <c r="L9" s="100">
        <f t="shared" si="1"/>
        <v>115816</v>
      </c>
      <c r="M9" s="100">
        <f t="shared" si="1"/>
        <v>29640</v>
      </c>
      <c r="N9" s="100">
        <f t="shared" si="1"/>
        <v>579187</v>
      </c>
      <c r="O9" s="100">
        <f t="shared" si="1"/>
        <v>29640</v>
      </c>
      <c r="P9" s="100">
        <f t="shared" si="1"/>
        <v>35448</v>
      </c>
      <c r="Q9" s="100">
        <f t="shared" si="1"/>
        <v>21362</v>
      </c>
      <c r="R9" s="100">
        <f t="shared" si="1"/>
        <v>86450</v>
      </c>
      <c r="S9" s="100">
        <f t="shared" si="1"/>
        <v>25368</v>
      </c>
      <c r="T9" s="100">
        <f t="shared" si="1"/>
        <v>28208</v>
      </c>
      <c r="U9" s="100">
        <f t="shared" si="1"/>
        <v>53756</v>
      </c>
      <c r="V9" s="100">
        <f t="shared" si="1"/>
        <v>107332</v>
      </c>
      <c r="W9" s="100">
        <f t="shared" si="1"/>
        <v>872392</v>
      </c>
      <c r="X9" s="100">
        <f t="shared" si="1"/>
        <v>648380</v>
      </c>
      <c r="Y9" s="100">
        <f t="shared" si="1"/>
        <v>224012</v>
      </c>
      <c r="Z9" s="137">
        <f>+IF(X9&lt;&gt;0,+(Y9/X9)*100,0)</f>
        <v>34.54949258151084</v>
      </c>
      <c r="AA9" s="153">
        <f>SUM(AA10:AA14)</f>
        <v>1072000</v>
      </c>
    </row>
    <row r="10" spans="1:27" ht="13.5">
      <c r="A10" s="138" t="s">
        <v>79</v>
      </c>
      <c r="B10" s="136"/>
      <c r="C10" s="155">
        <v>288117</v>
      </c>
      <c r="D10" s="155"/>
      <c r="E10" s="156">
        <v>648380</v>
      </c>
      <c r="F10" s="60">
        <v>1072000</v>
      </c>
      <c r="G10" s="60">
        <v>30404</v>
      </c>
      <c r="H10" s="60">
        <v>36138</v>
      </c>
      <c r="I10" s="60">
        <v>32881</v>
      </c>
      <c r="J10" s="60">
        <v>99423</v>
      </c>
      <c r="K10" s="60">
        <v>433731</v>
      </c>
      <c r="L10" s="60">
        <v>115816</v>
      </c>
      <c r="M10" s="60">
        <v>29640</v>
      </c>
      <c r="N10" s="60">
        <v>579187</v>
      </c>
      <c r="O10" s="60">
        <v>29640</v>
      </c>
      <c r="P10" s="60">
        <v>35448</v>
      </c>
      <c r="Q10" s="60">
        <v>21362</v>
      </c>
      <c r="R10" s="60">
        <v>86450</v>
      </c>
      <c r="S10" s="60">
        <v>25368</v>
      </c>
      <c r="T10" s="60">
        <v>28208</v>
      </c>
      <c r="U10" s="60">
        <v>53756</v>
      </c>
      <c r="V10" s="60">
        <v>107332</v>
      </c>
      <c r="W10" s="60">
        <v>872392</v>
      </c>
      <c r="X10" s="60">
        <v>648380</v>
      </c>
      <c r="Y10" s="60">
        <v>224012</v>
      </c>
      <c r="Z10" s="140">
        <v>34.55</v>
      </c>
      <c r="AA10" s="155">
        <v>1072000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34847715</v>
      </c>
      <c r="D15" s="153">
        <f>SUM(D16:D18)</f>
        <v>0</v>
      </c>
      <c r="E15" s="154">
        <f t="shared" si="2"/>
        <v>18954032</v>
      </c>
      <c r="F15" s="100">
        <f t="shared" si="2"/>
        <v>33727000</v>
      </c>
      <c r="G15" s="100">
        <f t="shared" si="2"/>
        <v>554748</v>
      </c>
      <c r="H15" s="100">
        <f t="shared" si="2"/>
        <v>564685</v>
      </c>
      <c r="I15" s="100">
        <f t="shared" si="2"/>
        <v>540851</v>
      </c>
      <c r="J15" s="100">
        <f t="shared" si="2"/>
        <v>1660284</v>
      </c>
      <c r="K15" s="100">
        <f t="shared" si="2"/>
        <v>1892098</v>
      </c>
      <c r="L15" s="100">
        <f t="shared" si="2"/>
        <v>2261241</v>
      </c>
      <c r="M15" s="100">
        <f t="shared" si="2"/>
        <v>4154203</v>
      </c>
      <c r="N15" s="100">
        <f t="shared" si="2"/>
        <v>8307542</v>
      </c>
      <c r="O15" s="100">
        <f t="shared" si="2"/>
        <v>4154203</v>
      </c>
      <c r="P15" s="100">
        <f t="shared" si="2"/>
        <v>2151859</v>
      </c>
      <c r="Q15" s="100">
        <f t="shared" si="2"/>
        <v>3989215</v>
      </c>
      <c r="R15" s="100">
        <f t="shared" si="2"/>
        <v>10295277</v>
      </c>
      <c r="S15" s="100">
        <f t="shared" si="2"/>
        <v>1217894</v>
      </c>
      <c r="T15" s="100">
        <f t="shared" si="2"/>
        <v>7123322</v>
      </c>
      <c r="U15" s="100">
        <f t="shared" si="2"/>
        <v>2223068</v>
      </c>
      <c r="V15" s="100">
        <f t="shared" si="2"/>
        <v>10564284</v>
      </c>
      <c r="W15" s="100">
        <f t="shared" si="2"/>
        <v>30827387</v>
      </c>
      <c r="X15" s="100">
        <f t="shared" si="2"/>
        <v>18954032</v>
      </c>
      <c r="Y15" s="100">
        <f t="shared" si="2"/>
        <v>11873355</v>
      </c>
      <c r="Z15" s="137">
        <f>+IF(X15&lt;&gt;0,+(Y15/X15)*100,0)</f>
        <v>62.6428983553473</v>
      </c>
      <c r="AA15" s="153">
        <f>SUM(AA16:AA18)</f>
        <v>33727000</v>
      </c>
    </row>
    <row r="16" spans="1:27" ht="13.5">
      <c r="A16" s="138" t="s">
        <v>85</v>
      </c>
      <c r="B16" s="136"/>
      <c r="C16" s="155"/>
      <c r="D16" s="155"/>
      <c r="E16" s="156"/>
      <c r="F16" s="60">
        <v>21117000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21117000</v>
      </c>
    </row>
    <row r="17" spans="1:27" ht="13.5">
      <c r="A17" s="138" t="s">
        <v>86</v>
      </c>
      <c r="B17" s="136"/>
      <c r="C17" s="155">
        <v>34847715</v>
      </c>
      <c r="D17" s="155"/>
      <c r="E17" s="156">
        <v>18954032</v>
      </c>
      <c r="F17" s="60">
        <v>12610000</v>
      </c>
      <c r="G17" s="60">
        <v>554748</v>
      </c>
      <c r="H17" s="60">
        <v>564685</v>
      </c>
      <c r="I17" s="60">
        <v>540851</v>
      </c>
      <c r="J17" s="60">
        <v>1660284</v>
      </c>
      <c r="K17" s="60">
        <v>1892098</v>
      </c>
      <c r="L17" s="60">
        <v>2261241</v>
      </c>
      <c r="M17" s="60">
        <v>4154203</v>
      </c>
      <c r="N17" s="60">
        <v>8307542</v>
      </c>
      <c r="O17" s="60">
        <v>4154203</v>
      </c>
      <c r="P17" s="60">
        <v>2151859</v>
      </c>
      <c r="Q17" s="60">
        <v>3989215</v>
      </c>
      <c r="R17" s="60">
        <v>10295277</v>
      </c>
      <c r="S17" s="60">
        <v>1217894</v>
      </c>
      <c r="T17" s="60">
        <v>7123322</v>
      </c>
      <c r="U17" s="60">
        <v>2223068</v>
      </c>
      <c r="V17" s="60">
        <v>10564284</v>
      </c>
      <c r="W17" s="60">
        <v>30827387</v>
      </c>
      <c r="X17" s="60">
        <v>18954032</v>
      </c>
      <c r="Y17" s="60">
        <v>11873355</v>
      </c>
      <c r="Z17" s="140">
        <v>62.64</v>
      </c>
      <c r="AA17" s="155">
        <v>12610000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24381636</v>
      </c>
      <c r="D19" s="153">
        <f>SUM(D20:D23)</f>
        <v>0</v>
      </c>
      <c r="E19" s="154">
        <f t="shared" si="3"/>
        <v>24014357</v>
      </c>
      <c r="F19" s="100">
        <f t="shared" si="3"/>
        <v>24015000</v>
      </c>
      <c r="G19" s="100">
        <f t="shared" si="3"/>
        <v>1817599</v>
      </c>
      <c r="H19" s="100">
        <f t="shared" si="3"/>
        <v>1725169</v>
      </c>
      <c r="I19" s="100">
        <f t="shared" si="3"/>
        <v>2106807</v>
      </c>
      <c r="J19" s="100">
        <f t="shared" si="3"/>
        <v>5649575</v>
      </c>
      <c r="K19" s="100">
        <f t="shared" si="3"/>
        <v>1693809</v>
      </c>
      <c r="L19" s="100">
        <f t="shared" si="3"/>
        <v>3309307</v>
      </c>
      <c r="M19" s="100">
        <f t="shared" si="3"/>
        <v>2225386</v>
      </c>
      <c r="N19" s="100">
        <f t="shared" si="3"/>
        <v>7228502</v>
      </c>
      <c r="O19" s="100">
        <f t="shared" si="3"/>
        <v>2225386</v>
      </c>
      <c r="P19" s="100">
        <f t="shared" si="3"/>
        <v>1962635</v>
      </c>
      <c r="Q19" s="100">
        <f t="shared" si="3"/>
        <v>1765127</v>
      </c>
      <c r="R19" s="100">
        <f t="shared" si="3"/>
        <v>5953148</v>
      </c>
      <c r="S19" s="100">
        <f t="shared" si="3"/>
        <v>1862919</v>
      </c>
      <c r="T19" s="100">
        <f t="shared" si="3"/>
        <v>1454074</v>
      </c>
      <c r="U19" s="100">
        <f t="shared" si="3"/>
        <v>1897051</v>
      </c>
      <c r="V19" s="100">
        <f t="shared" si="3"/>
        <v>5214044</v>
      </c>
      <c r="W19" s="100">
        <f t="shared" si="3"/>
        <v>24045269</v>
      </c>
      <c r="X19" s="100">
        <f t="shared" si="3"/>
        <v>24014358</v>
      </c>
      <c r="Y19" s="100">
        <f t="shared" si="3"/>
        <v>30911</v>
      </c>
      <c r="Z19" s="137">
        <f>+IF(X19&lt;&gt;0,+(Y19/X19)*100,0)</f>
        <v>0.12871882729490414</v>
      </c>
      <c r="AA19" s="153">
        <f>SUM(AA20:AA23)</f>
        <v>24015000</v>
      </c>
    </row>
    <row r="20" spans="1:27" ht="13.5">
      <c r="A20" s="138" t="s">
        <v>89</v>
      </c>
      <c r="B20" s="136"/>
      <c r="C20" s="155">
        <v>23250004</v>
      </c>
      <c r="D20" s="155"/>
      <c r="E20" s="156">
        <v>22805837</v>
      </c>
      <c r="F20" s="60">
        <v>22806000</v>
      </c>
      <c r="G20" s="60">
        <v>1723384</v>
      </c>
      <c r="H20" s="60">
        <v>1575428</v>
      </c>
      <c r="I20" s="60">
        <v>2012238</v>
      </c>
      <c r="J20" s="60">
        <v>5311050</v>
      </c>
      <c r="K20" s="60">
        <v>1598384</v>
      </c>
      <c r="L20" s="60">
        <v>3215213</v>
      </c>
      <c r="M20" s="60">
        <v>2130992</v>
      </c>
      <c r="N20" s="60">
        <v>6944589</v>
      </c>
      <c r="O20" s="60">
        <v>2130992</v>
      </c>
      <c r="P20" s="60">
        <v>1868106</v>
      </c>
      <c r="Q20" s="60">
        <v>1671538</v>
      </c>
      <c r="R20" s="60">
        <v>5670636</v>
      </c>
      <c r="S20" s="60">
        <v>1769866</v>
      </c>
      <c r="T20" s="60">
        <v>1360215</v>
      </c>
      <c r="U20" s="60">
        <v>1803536</v>
      </c>
      <c r="V20" s="60">
        <v>4933617</v>
      </c>
      <c r="W20" s="60">
        <v>22859892</v>
      </c>
      <c r="X20" s="60">
        <v>22805838</v>
      </c>
      <c r="Y20" s="60">
        <v>54054</v>
      </c>
      <c r="Z20" s="140">
        <v>0.24</v>
      </c>
      <c r="AA20" s="155">
        <v>22806000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1131632</v>
      </c>
      <c r="D23" s="155"/>
      <c r="E23" s="156">
        <v>1208520</v>
      </c>
      <c r="F23" s="60">
        <v>1209000</v>
      </c>
      <c r="G23" s="60">
        <v>94215</v>
      </c>
      <c r="H23" s="60">
        <v>149741</v>
      </c>
      <c r="I23" s="60">
        <v>94569</v>
      </c>
      <c r="J23" s="60">
        <v>338525</v>
      </c>
      <c r="K23" s="60">
        <v>95425</v>
      </c>
      <c r="L23" s="60">
        <v>94094</v>
      </c>
      <c r="M23" s="60">
        <v>94394</v>
      </c>
      <c r="N23" s="60">
        <v>283913</v>
      </c>
      <c r="O23" s="60">
        <v>94394</v>
      </c>
      <c r="P23" s="60">
        <v>94529</v>
      </c>
      <c r="Q23" s="60">
        <v>93589</v>
      </c>
      <c r="R23" s="60">
        <v>282512</v>
      </c>
      <c r="S23" s="60">
        <v>93053</v>
      </c>
      <c r="T23" s="60">
        <v>93859</v>
      </c>
      <c r="U23" s="60">
        <v>93515</v>
      </c>
      <c r="V23" s="60">
        <v>280427</v>
      </c>
      <c r="W23" s="60">
        <v>1185377</v>
      </c>
      <c r="X23" s="60">
        <v>1208520</v>
      </c>
      <c r="Y23" s="60">
        <v>-23143</v>
      </c>
      <c r="Z23" s="140">
        <v>-1.91</v>
      </c>
      <c r="AA23" s="155">
        <v>1209000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98202796</v>
      </c>
      <c r="D25" s="168">
        <f>+D5+D9+D15+D19+D24</f>
        <v>0</v>
      </c>
      <c r="E25" s="169">
        <f t="shared" si="4"/>
        <v>94215158</v>
      </c>
      <c r="F25" s="73">
        <f t="shared" si="4"/>
        <v>109571000</v>
      </c>
      <c r="G25" s="73">
        <f t="shared" si="4"/>
        <v>17047886</v>
      </c>
      <c r="H25" s="73">
        <f t="shared" si="4"/>
        <v>3646357</v>
      </c>
      <c r="I25" s="73">
        <f t="shared" si="4"/>
        <v>3960711</v>
      </c>
      <c r="J25" s="73">
        <f t="shared" si="4"/>
        <v>24654954</v>
      </c>
      <c r="K25" s="73">
        <f t="shared" si="4"/>
        <v>5304778</v>
      </c>
      <c r="L25" s="73">
        <f t="shared" si="4"/>
        <v>17576204</v>
      </c>
      <c r="M25" s="73">
        <f t="shared" si="4"/>
        <v>8560142</v>
      </c>
      <c r="N25" s="73">
        <f t="shared" si="4"/>
        <v>31441124</v>
      </c>
      <c r="O25" s="73">
        <f t="shared" si="4"/>
        <v>8560142</v>
      </c>
      <c r="P25" s="73">
        <f t="shared" si="4"/>
        <v>6323824</v>
      </c>
      <c r="Q25" s="73">
        <f t="shared" si="4"/>
        <v>16040539</v>
      </c>
      <c r="R25" s="73">
        <f t="shared" si="4"/>
        <v>30924505</v>
      </c>
      <c r="S25" s="73">
        <f t="shared" si="4"/>
        <v>5009540</v>
      </c>
      <c r="T25" s="73">
        <f t="shared" si="4"/>
        <v>9726573</v>
      </c>
      <c r="U25" s="73">
        <f t="shared" si="4"/>
        <v>4320987</v>
      </c>
      <c r="V25" s="73">
        <f t="shared" si="4"/>
        <v>19057100</v>
      </c>
      <c r="W25" s="73">
        <f t="shared" si="4"/>
        <v>106077683</v>
      </c>
      <c r="X25" s="73">
        <f t="shared" si="4"/>
        <v>94215163</v>
      </c>
      <c r="Y25" s="73">
        <f t="shared" si="4"/>
        <v>11862520</v>
      </c>
      <c r="Z25" s="170">
        <f>+IF(X25&lt;&gt;0,+(Y25/X25)*100,0)</f>
        <v>12.590882000596867</v>
      </c>
      <c r="AA25" s="168">
        <f>+AA5+AA9+AA15+AA19+AA24</f>
        <v>109571000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24229577</v>
      </c>
      <c r="D28" s="153">
        <f>SUM(D29:D31)</f>
        <v>0</v>
      </c>
      <c r="E28" s="154">
        <f t="shared" si="5"/>
        <v>27236819</v>
      </c>
      <c r="F28" s="100">
        <f t="shared" si="5"/>
        <v>44164220</v>
      </c>
      <c r="G28" s="100">
        <f t="shared" si="5"/>
        <v>1806113</v>
      </c>
      <c r="H28" s="100">
        <f t="shared" si="5"/>
        <v>1660579</v>
      </c>
      <c r="I28" s="100">
        <f t="shared" si="5"/>
        <v>2070599</v>
      </c>
      <c r="J28" s="100">
        <f t="shared" si="5"/>
        <v>5537291</v>
      </c>
      <c r="K28" s="100">
        <f t="shared" si="5"/>
        <v>2026448</v>
      </c>
      <c r="L28" s="100">
        <f t="shared" si="5"/>
        <v>1847427</v>
      </c>
      <c r="M28" s="100">
        <f t="shared" si="5"/>
        <v>2322144</v>
      </c>
      <c r="N28" s="100">
        <f t="shared" si="5"/>
        <v>6196019</v>
      </c>
      <c r="O28" s="100">
        <f t="shared" si="5"/>
        <v>2322144</v>
      </c>
      <c r="P28" s="100">
        <f t="shared" si="5"/>
        <v>2854982</v>
      </c>
      <c r="Q28" s="100">
        <f t="shared" si="5"/>
        <v>2119611</v>
      </c>
      <c r="R28" s="100">
        <f t="shared" si="5"/>
        <v>7296737</v>
      </c>
      <c r="S28" s="100">
        <f t="shared" si="5"/>
        <v>1828755</v>
      </c>
      <c r="T28" s="100">
        <f t="shared" si="5"/>
        <v>1891172</v>
      </c>
      <c r="U28" s="100">
        <f t="shared" si="5"/>
        <v>2687404</v>
      </c>
      <c r="V28" s="100">
        <f t="shared" si="5"/>
        <v>6407331</v>
      </c>
      <c r="W28" s="100">
        <f t="shared" si="5"/>
        <v>25437378</v>
      </c>
      <c r="X28" s="100">
        <f t="shared" si="5"/>
        <v>27236823</v>
      </c>
      <c r="Y28" s="100">
        <f t="shared" si="5"/>
        <v>-1799445</v>
      </c>
      <c r="Z28" s="137">
        <f>+IF(X28&lt;&gt;0,+(Y28/X28)*100,0)</f>
        <v>-6.60666260525319</v>
      </c>
      <c r="AA28" s="153">
        <f>SUM(AA29:AA31)</f>
        <v>44164220</v>
      </c>
    </row>
    <row r="29" spans="1:27" ht="13.5">
      <c r="A29" s="138" t="s">
        <v>75</v>
      </c>
      <c r="B29" s="136"/>
      <c r="C29" s="155">
        <v>7399905</v>
      </c>
      <c r="D29" s="155"/>
      <c r="E29" s="156">
        <v>7710100</v>
      </c>
      <c r="F29" s="60">
        <v>7885931</v>
      </c>
      <c r="G29" s="60">
        <v>454627</v>
      </c>
      <c r="H29" s="60">
        <v>468284</v>
      </c>
      <c r="I29" s="60">
        <v>484085</v>
      </c>
      <c r="J29" s="60">
        <v>1406996</v>
      </c>
      <c r="K29" s="60">
        <v>559343</v>
      </c>
      <c r="L29" s="60">
        <v>560421</v>
      </c>
      <c r="M29" s="60">
        <v>623209</v>
      </c>
      <c r="N29" s="60">
        <v>1742973</v>
      </c>
      <c r="O29" s="60">
        <v>623209</v>
      </c>
      <c r="P29" s="60">
        <v>571688</v>
      </c>
      <c r="Q29" s="60">
        <v>560014</v>
      </c>
      <c r="R29" s="60">
        <v>1754911</v>
      </c>
      <c r="S29" s="60">
        <v>660784</v>
      </c>
      <c r="T29" s="60">
        <v>784902</v>
      </c>
      <c r="U29" s="60">
        <v>648562</v>
      </c>
      <c r="V29" s="60">
        <v>2094248</v>
      </c>
      <c r="W29" s="60">
        <v>6999128</v>
      </c>
      <c r="X29" s="60">
        <v>7710103</v>
      </c>
      <c r="Y29" s="60">
        <v>-710975</v>
      </c>
      <c r="Z29" s="140">
        <v>-9.22</v>
      </c>
      <c r="AA29" s="155">
        <v>7885931</v>
      </c>
    </row>
    <row r="30" spans="1:27" ht="13.5">
      <c r="A30" s="138" t="s">
        <v>76</v>
      </c>
      <c r="B30" s="136"/>
      <c r="C30" s="157">
        <v>10425987</v>
      </c>
      <c r="D30" s="157"/>
      <c r="E30" s="158">
        <v>10100956</v>
      </c>
      <c r="F30" s="159">
        <v>26070015</v>
      </c>
      <c r="G30" s="159">
        <v>846783</v>
      </c>
      <c r="H30" s="159">
        <v>530896</v>
      </c>
      <c r="I30" s="159">
        <v>831214</v>
      </c>
      <c r="J30" s="159">
        <v>2208893</v>
      </c>
      <c r="K30" s="159">
        <v>729427</v>
      </c>
      <c r="L30" s="159">
        <v>727000</v>
      </c>
      <c r="M30" s="159">
        <v>702262</v>
      </c>
      <c r="N30" s="159">
        <v>2158689</v>
      </c>
      <c r="O30" s="159">
        <v>702262</v>
      </c>
      <c r="P30" s="159">
        <v>1315351</v>
      </c>
      <c r="Q30" s="159">
        <v>909350</v>
      </c>
      <c r="R30" s="159">
        <v>2926963</v>
      </c>
      <c r="S30" s="159">
        <v>591522</v>
      </c>
      <c r="T30" s="159">
        <v>589912</v>
      </c>
      <c r="U30" s="159">
        <v>1290282</v>
      </c>
      <c r="V30" s="159">
        <v>2471716</v>
      </c>
      <c r="W30" s="159">
        <v>9766261</v>
      </c>
      <c r="X30" s="159">
        <v>10100960</v>
      </c>
      <c r="Y30" s="159">
        <v>-334699</v>
      </c>
      <c r="Z30" s="141">
        <v>-3.31</v>
      </c>
      <c r="AA30" s="157">
        <v>26070015</v>
      </c>
    </row>
    <row r="31" spans="1:27" ht="13.5">
      <c r="A31" s="138" t="s">
        <v>77</v>
      </c>
      <c r="B31" s="136"/>
      <c r="C31" s="155">
        <v>6403685</v>
      </c>
      <c r="D31" s="155"/>
      <c r="E31" s="156">
        <v>9425763</v>
      </c>
      <c r="F31" s="60">
        <v>10208274</v>
      </c>
      <c r="G31" s="60">
        <v>504703</v>
      </c>
      <c r="H31" s="60">
        <v>661399</v>
      </c>
      <c r="I31" s="60">
        <v>755300</v>
      </c>
      <c r="J31" s="60">
        <v>1921402</v>
      </c>
      <c r="K31" s="60">
        <v>737678</v>
      </c>
      <c r="L31" s="60">
        <v>560006</v>
      </c>
      <c r="M31" s="60">
        <v>996673</v>
      </c>
      <c r="N31" s="60">
        <v>2294357</v>
      </c>
      <c r="O31" s="60">
        <v>996673</v>
      </c>
      <c r="P31" s="60">
        <v>967943</v>
      </c>
      <c r="Q31" s="60">
        <v>650247</v>
      </c>
      <c r="R31" s="60">
        <v>2614863</v>
      </c>
      <c r="S31" s="60">
        <v>576449</v>
      </c>
      <c r="T31" s="60">
        <v>516358</v>
      </c>
      <c r="U31" s="60">
        <v>748560</v>
      </c>
      <c r="V31" s="60">
        <v>1841367</v>
      </c>
      <c r="W31" s="60">
        <v>8671989</v>
      </c>
      <c r="X31" s="60">
        <v>9425760</v>
      </c>
      <c r="Y31" s="60">
        <v>-753771</v>
      </c>
      <c r="Z31" s="140">
        <v>-8</v>
      </c>
      <c r="AA31" s="155">
        <v>10208274</v>
      </c>
    </row>
    <row r="32" spans="1:27" ht="13.5">
      <c r="A32" s="135" t="s">
        <v>78</v>
      </c>
      <c r="B32" s="136"/>
      <c r="C32" s="153">
        <f aca="true" t="shared" si="6" ref="C32:Y32">SUM(C33:C37)</f>
        <v>17457003</v>
      </c>
      <c r="D32" s="153">
        <f>SUM(D33:D37)</f>
        <v>0</v>
      </c>
      <c r="E32" s="154">
        <f t="shared" si="6"/>
        <v>12829784</v>
      </c>
      <c r="F32" s="100">
        <f t="shared" si="6"/>
        <v>15360784</v>
      </c>
      <c r="G32" s="100">
        <f t="shared" si="6"/>
        <v>799437</v>
      </c>
      <c r="H32" s="100">
        <f t="shared" si="6"/>
        <v>762133</v>
      </c>
      <c r="I32" s="100">
        <f t="shared" si="6"/>
        <v>774730</v>
      </c>
      <c r="J32" s="100">
        <f t="shared" si="6"/>
        <v>2336300</v>
      </c>
      <c r="K32" s="100">
        <f t="shared" si="6"/>
        <v>1045733</v>
      </c>
      <c r="L32" s="100">
        <f t="shared" si="6"/>
        <v>1179979</v>
      </c>
      <c r="M32" s="100">
        <f t="shared" si="6"/>
        <v>3275202</v>
      </c>
      <c r="N32" s="100">
        <f t="shared" si="6"/>
        <v>5500914</v>
      </c>
      <c r="O32" s="100">
        <f t="shared" si="6"/>
        <v>3275202</v>
      </c>
      <c r="P32" s="100">
        <f t="shared" si="6"/>
        <v>895598</v>
      </c>
      <c r="Q32" s="100">
        <f t="shared" si="6"/>
        <v>869037</v>
      </c>
      <c r="R32" s="100">
        <f t="shared" si="6"/>
        <v>5039837</v>
      </c>
      <c r="S32" s="100">
        <f t="shared" si="6"/>
        <v>790026</v>
      </c>
      <c r="T32" s="100">
        <f t="shared" si="6"/>
        <v>1021347</v>
      </c>
      <c r="U32" s="100">
        <f t="shared" si="6"/>
        <v>560235</v>
      </c>
      <c r="V32" s="100">
        <f t="shared" si="6"/>
        <v>2371608</v>
      </c>
      <c r="W32" s="100">
        <f t="shared" si="6"/>
        <v>15248659</v>
      </c>
      <c r="X32" s="100">
        <f t="shared" si="6"/>
        <v>12829787</v>
      </c>
      <c r="Y32" s="100">
        <f t="shared" si="6"/>
        <v>2418872</v>
      </c>
      <c r="Z32" s="137">
        <f>+IF(X32&lt;&gt;0,+(Y32/X32)*100,0)</f>
        <v>18.853563196333656</v>
      </c>
      <c r="AA32" s="153">
        <f>SUM(AA33:AA37)</f>
        <v>15360784</v>
      </c>
    </row>
    <row r="33" spans="1:27" ht="13.5">
      <c r="A33" s="138" t="s">
        <v>79</v>
      </c>
      <c r="B33" s="136"/>
      <c r="C33" s="155">
        <v>15319241</v>
      </c>
      <c r="D33" s="155"/>
      <c r="E33" s="156">
        <v>12659784</v>
      </c>
      <c r="F33" s="60">
        <v>15190784</v>
      </c>
      <c r="G33" s="60">
        <v>799437</v>
      </c>
      <c r="H33" s="60">
        <v>759883</v>
      </c>
      <c r="I33" s="60">
        <v>774730</v>
      </c>
      <c r="J33" s="60">
        <v>2334050</v>
      </c>
      <c r="K33" s="60">
        <v>1045733</v>
      </c>
      <c r="L33" s="60">
        <v>1179979</v>
      </c>
      <c r="M33" s="60">
        <v>3275202</v>
      </c>
      <c r="N33" s="60">
        <v>5500914</v>
      </c>
      <c r="O33" s="60">
        <v>3275202</v>
      </c>
      <c r="P33" s="60">
        <v>895598</v>
      </c>
      <c r="Q33" s="60">
        <v>841270</v>
      </c>
      <c r="R33" s="60">
        <v>5012070</v>
      </c>
      <c r="S33" s="60">
        <v>787771</v>
      </c>
      <c r="T33" s="60">
        <v>990304</v>
      </c>
      <c r="U33" s="60">
        <v>545195</v>
      </c>
      <c r="V33" s="60">
        <v>2323270</v>
      </c>
      <c r="W33" s="60">
        <v>15170304</v>
      </c>
      <c r="X33" s="60">
        <v>12659783</v>
      </c>
      <c r="Y33" s="60">
        <v>2510521</v>
      </c>
      <c r="Z33" s="140">
        <v>19.83</v>
      </c>
      <c r="AA33" s="155">
        <v>15190784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2137762</v>
      </c>
      <c r="D35" s="155"/>
      <c r="E35" s="156">
        <v>170000</v>
      </c>
      <c r="F35" s="60">
        <v>170000</v>
      </c>
      <c r="G35" s="60"/>
      <c r="H35" s="60">
        <v>2250</v>
      </c>
      <c r="I35" s="60"/>
      <c r="J35" s="60">
        <v>2250</v>
      </c>
      <c r="K35" s="60"/>
      <c r="L35" s="60"/>
      <c r="M35" s="60"/>
      <c r="N35" s="60"/>
      <c r="O35" s="60"/>
      <c r="P35" s="60"/>
      <c r="Q35" s="60">
        <v>27767</v>
      </c>
      <c r="R35" s="60">
        <v>27767</v>
      </c>
      <c r="S35" s="60">
        <v>2255</v>
      </c>
      <c r="T35" s="60">
        <v>31043</v>
      </c>
      <c r="U35" s="60">
        <v>15040</v>
      </c>
      <c r="V35" s="60">
        <v>48338</v>
      </c>
      <c r="W35" s="60">
        <v>78355</v>
      </c>
      <c r="X35" s="60">
        <v>170004</v>
      </c>
      <c r="Y35" s="60">
        <v>-91649</v>
      </c>
      <c r="Z35" s="140">
        <v>-53.91</v>
      </c>
      <c r="AA35" s="155">
        <v>170000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7064285</v>
      </c>
      <c r="D38" s="153">
        <f>SUM(D39:D41)</f>
        <v>0</v>
      </c>
      <c r="E38" s="154">
        <f t="shared" si="7"/>
        <v>7901058</v>
      </c>
      <c r="F38" s="100">
        <f t="shared" si="7"/>
        <v>8400222</v>
      </c>
      <c r="G38" s="100">
        <f t="shared" si="7"/>
        <v>308490</v>
      </c>
      <c r="H38" s="100">
        <f t="shared" si="7"/>
        <v>623669</v>
      </c>
      <c r="I38" s="100">
        <f t="shared" si="7"/>
        <v>627881</v>
      </c>
      <c r="J38" s="100">
        <f t="shared" si="7"/>
        <v>1560040</v>
      </c>
      <c r="K38" s="100">
        <f t="shared" si="7"/>
        <v>616256</v>
      </c>
      <c r="L38" s="100">
        <f t="shared" si="7"/>
        <v>543973</v>
      </c>
      <c r="M38" s="100">
        <f t="shared" si="7"/>
        <v>962104</v>
      </c>
      <c r="N38" s="100">
        <f t="shared" si="7"/>
        <v>2122333</v>
      </c>
      <c r="O38" s="100">
        <f t="shared" si="7"/>
        <v>962104</v>
      </c>
      <c r="P38" s="100">
        <f t="shared" si="7"/>
        <v>644486</v>
      </c>
      <c r="Q38" s="100">
        <f t="shared" si="7"/>
        <v>652870</v>
      </c>
      <c r="R38" s="100">
        <f t="shared" si="7"/>
        <v>2259460</v>
      </c>
      <c r="S38" s="100">
        <f t="shared" si="7"/>
        <v>779594</v>
      </c>
      <c r="T38" s="100">
        <f t="shared" si="7"/>
        <v>695515</v>
      </c>
      <c r="U38" s="100">
        <f t="shared" si="7"/>
        <v>518459</v>
      </c>
      <c r="V38" s="100">
        <f t="shared" si="7"/>
        <v>1993568</v>
      </c>
      <c r="W38" s="100">
        <f t="shared" si="7"/>
        <v>7935401</v>
      </c>
      <c r="X38" s="100">
        <f t="shared" si="7"/>
        <v>7901058</v>
      </c>
      <c r="Y38" s="100">
        <f t="shared" si="7"/>
        <v>34343</v>
      </c>
      <c r="Z38" s="137">
        <f>+IF(X38&lt;&gt;0,+(Y38/X38)*100,0)</f>
        <v>0.43466330711659124</v>
      </c>
      <c r="AA38" s="153">
        <f>SUM(AA39:AA41)</f>
        <v>8400222</v>
      </c>
    </row>
    <row r="39" spans="1:27" ht="13.5">
      <c r="A39" s="138" t="s">
        <v>85</v>
      </c>
      <c r="B39" s="136"/>
      <c r="C39" s="155"/>
      <c r="D39" s="155"/>
      <c r="E39" s="156">
        <v>7228558</v>
      </c>
      <c r="F39" s="60">
        <v>7727722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7228562</v>
      </c>
      <c r="Y39" s="60">
        <v>-7228562</v>
      </c>
      <c r="Z39" s="140">
        <v>-100</v>
      </c>
      <c r="AA39" s="155">
        <v>7727722</v>
      </c>
    </row>
    <row r="40" spans="1:27" ht="13.5">
      <c r="A40" s="138" t="s">
        <v>86</v>
      </c>
      <c r="B40" s="136"/>
      <c r="C40" s="155">
        <v>7064285</v>
      </c>
      <c r="D40" s="155"/>
      <c r="E40" s="156">
        <v>672500</v>
      </c>
      <c r="F40" s="60">
        <v>672500</v>
      </c>
      <c r="G40" s="60">
        <v>308490</v>
      </c>
      <c r="H40" s="60">
        <v>623669</v>
      </c>
      <c r="I40" s="60">
        <v>627881</v>
      </c>
      <c r="J40" s="60">
        <v>1560040</v>
      </c>
      <c r="K40" s="60">
        <v>616256</v>
      </c>
      <c r="L40" s="60">
        <v>543973</v>
      </c>
      <c r="M40" s="60">
        <v>962104</v>
      </c>
      <c r="N40" s="60">
        <v>2122333</v>
      </c>
      <c r="O40" s="60">
        <v>962104</v>
      </c>
      <c r="P40" s="60">
        <v>644486</v>
      </c>
      <c r="Q40" s="60">
        <v>652870</v>
      </c>
      <c r="R40" s="60">
        <v>2259460</v>
      </c>
      <c r="S40" s="60">
        <v>779594</v>
      </c>
      <c r="T40" s="60">
        <v>695515</v>
      </c>
      <c r="U40" s="60">
        <v>518459</v>
      </c>
      <c r="V40" s="60">
        <v>1993568</v>
      </c>
      <c r="W40" s="60">
        <v>7935401</v>
      </c>
      <c r="X40" s="60">
        <v>672496</v>
      </c>
      <c r="Y40" s="60">
        <v>7262905</v>
      </c>
      <c r="Z40" s="140">
        <v>1079.99</v>
      </c>
      <c r="AA40" s="155">
        <v>672500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37484980</v>
      </c>
      <c r="D42" s="153">
        <f>SUM(D43:D46)</f>
        <v>0</v>
      </c>
      <c r="E42" s="154">
        <f t="shared" si="8"/>
        <v>24291988</v>
      </c>
      <c r="F42" s="100">
        <f t="shared" si="8"/>
        <v>24854075</v>
      </c>
      <c r="G42" s="100">
        <f t="shared" si="8"/>
        <v>2046317</v>
      </c>
      <c r="H42" s="100">
        <f t="shared" si="8"/>
        <v>2396619</v>
      </c>
      <c r="I42" s="100">
        <f t="shared" si="8"/>
        <v>2129946</v>
      </c>
      <c r="J42" s="100">
        <f t="shared" si="8"/>
        <v>6572882</v>
      </c>
      <c r="K42" s="100">
        <f t="shared" si="8"/>
        <v>1801338</v>
      </c>
      <c r="L42" s="100">
        <f t="shared" si="8"/>
        <v>1962128</v>
      </c>
      <c r="M42" s="100">
        <f t="shared" si="8"/>
        <v>2270606</v>
      </c>
      <c r="N42" s="100">
        <f t="shared" si="8"/>
        <v>6034072</v>
      </c>
      <c r="O42" s="100">
        <f t="shared" si="8"/>
        <v>2270606</v>
      </c>
      <c r="P42" s="100">
        <f t="shared" si="8"/>
        <v>1658311</v>
      </c>
      <c r="Q42" s="100">
        <f t="shared" si="8"/>
        <v>2658373</v>
      </c>
      <c r="R42" s="100">
        <f t="shared" si="8"/>
        <v>6587290</v>
      </c>
      <c r="S42" s="100">
        <f t="shared" si="8"/>
        <v>1706171</v>
      </c>
      <c r="T42" s="100">
        <f t="shared" si="8"/>
        <v>2386188</v>
      </c>
      <c r="U42" s="100">
        <f t="shared" si="8"/>
        <v>2400413</v>
      </c>
      <c r="V42" s="100">
        <f t="shared" si="8"/>
        <v>6492772</v>
      </c>
      <c r="W42" s="100">
        <f t="shared" si="8"/>
        <v>25687016</v>
      </c>
      <c r="X42" s="100">
        <f t="shared" si="8"/>
        <v>24291990</v>
      </c>
      <c r="Y42" s="100">
        <f t="shared" si="8"/>
        <v>1395026</v>
      </c>
      <c r="Z42" s="137">
        <f>+IF(X42&lt;&gt;0,+(Y42/X42)*100,0)</f>
        <v>5.742740714120169</v>
      </c>
      <c r="AA42" s="153">
        <f>SUM(AA43:AA46)</f>
        <v>24854075</v>
      </c>
    </row>
    <row r="43" spans="1:27" ht="13.5">
      <c r="A43" s="138" t="s">
        <v>89</v>
      </c>
      <c r="B43" s="136"/>
      <c r="C43" s="155">
        <v>35755486</v>
      </c>
      <c r="D43" s="155"/>
      <c r="E43" s="156">
        <v>22544828</v>
      </c>
      <c r="F43" s="60">
        <v>22938730</v>
      </c>
      <c r="G43" s="60">
        <v>1938222</v>
      </c>
      <c r="H43" s="60">
        <v>2300170</v>
      </c>
      <c r="I43" s="60">
        <v>1994796</v>
      </c>
      <c r="J43" s="60">
        <v>6233188</v>
      </c>
      <c r="K43" s="60">
        <v>1626296</v>
      </c>
      <c r="L43" s="60">
        <v>1849329</v>
      </c>
      <c r="M43" s="60">
        <v>2031349</v>
      </c>
      <c r="N43" s="60">
        <v>5506974</v>
      </c>
      <c r="O43" s="60">
        <v>2031349</v>
      </c>
      <c r="P43" s="60">
        <v>1477308</v>
      </c>
      <c r="Q43" s="60">
        <v>2491115</v>
      </c>
      <c r="R43" s="60">
        <v>5999772</v>
      </c>
      <c r="S43" s="60">
        <v>1432673</v>
      </c>
      <c r="T43" s="60">
        <v>2275721</v>
      </c>
      <c r="U43" s="60">
        <v>2316131</v>
      </c>
      <c r="V43" s="60">
        <v>6024525</v>
      </c>
      <c r="W43" s="60">
        <v>23764459</v>
      </c>
      <c r="X43" s="60">
        <v>22544833</v>
      </c>
      <c r="Y43" s="60">
        <v>1219626</v>
      </c>
      <c r="Z43" s="140">
        <v>5.41</v>
      </c>
      <c r="AA43" s="155">
        <v>22938730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1729494</v>
      </c>
      <c r="D46" s="155"/>
      <c r="E46" s="156">
        <v>1747160</v>
      </c>
      <c r="F46" s="60">
        <v>1915345</v>
      </c>
      <c r="G46" s="60">
        <v>108095</v>
      </c>
      <c r="H46" s="60">
        <v>96449</v>
      </c>
      <c r="I46" s="60">
        <v>135150</v>
      </c>
      <c r="J46" s="60">
        <v>339694</v>
      </c>
      <c r="K46" s="60">
        <v>175042</v>
      </c>
      <c r="L46" s="60">
        <v>112799</v>
      </c>
      <c r="M46" s="60">
        <v>239257</v>
      </c>
      <c r="N46" s="60">
        <v>527098</v>
      </c>
      <c r="O46" s="60">
        <v>239257</v>
      </c>
      <c r="P46" s="60">
        <v>181003</v>
      </c>
      <c r="Q46" s="60">
        <v>167258</v>
      </c>
      <c r="R46" s="60">
        <v>587518</v>
      </c>
      <c r="S46" s="60">
        <v>273498</v>
      </c>
      <c r="T46" s="60">
        <v>110467</v>
      </c>
      <c r="U46" s="60">
        <v>84282</v>
      </c>
      <c r="V46" s="60">
        <v>468247</v>
      </c>
      <c r="W46" s="60">
        <v>1922557</v>
      </c>
      <c r="X46" s="60">
        <v>1747157</v>
      </c>
      <c r="Y46" s="60">
        <v>175400</v>
      </c>
      <c r="Z46" s="140">
        <v>10.04</v>
      </c>
      <c r="AA46" s="155">
        <v>1915345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86235845</v>
      </c>
      <c r="D48" s="168">
        <f>+D28+D32+D38+D42+D47</f>
        <v>0</v>
      </c>
      <c r="E48" s="169">
        <f t="shared" si="9"/>
        <v>72259649</v>
      </c>
      <c r="F48" s="73">
        <f t="shared" si="9"/>
        <v>92779301</v>
      </c>
      <c r="G48" s="73">
        <f t="shared" si="9"/>
        <v>4960357</v>
      </c>
      <c r="H48" s="73">
        <f t="shared" si="9"/>
        <v>5443000</v>
      </c>
      <c r="I48" s="73">
        <f t="shared" si="9"/>
        <v>5603156</v>
      </c>
      <c r="J48" s="73">
        <f t="shared" si="9"/>
        <v>16006513</v>
      </c>
      <c r="K48" s="73">
        <f t="shared" si="9"/>
        <v>5489775</v>
      </c>
      <c r="L48" s="73">
        <f t="shared" si="9"/>
        <v>5533507</v>
      </c>
      <c r="M48" s="73">
        <f t="shared" si="9"/>
        <v>8830056</v>
      </c>
      <c r="N48" s="73">
        <f t="shared" si="9"/>
        <v>19853338</v>
      </c>
      <c r="O48" s="73">
        <f t="shared" si="9"/>
        <v>8830056</v>
      </c>
      <c r="P48" s="73">
        <f t="shared" si="9"/>
        <v>6053377</v>
      </c>
      <c r="Q48" s="73">
        <f t="shared" si="9"/>
        <v>6299891</v>
      </c>
      <c r="R48" s="73">
        <f t="shared" si="9"/>
        <v>21183324</v>
      </c>
      <c r="S48" s="73">
        <f t="shared" si="9"/>
        <v>5104546</v>
      </c>
      <c r="T48" s="73">
        <f t="shared" si="9"/>
        <v>5994222</v>
      </c>
      <c r="U48" s="73">
        <f t="shared" si="9"/>
        <v>6166511</v>
      </c>
      <c r="V48" s="73">
        <f t="shared" si="9"/>
        <v>17265279</v>
      </c>
      <c r="W48" s="73">
        <f t="shared" si="9"/>
        <v>74308454</v>
      </c>
      <c r="X48" s="73">
        <f t="shared" si="9"/>
        <v>72259658</v>
      </c>
      <c r="Y48" s="73">
        <f t="shared" si="9"/>
        <v>2048796</v>
      </c>
      <c r="Z48" s="170">
        <f>+IF(X48&lt;&gt;0,+(Y48/X48)*100,0)</f>
        <v>2.8353247949222236</v>
      </c>
      <c r="AA48" s="168">
        <f>+AA28+AA32+AA38+AA42+AA47</f>
        <v>92779301</v>
      </c>
    </row>
    <row r="49" spans="1:27" ht="13.5">
      <c r="A49" s="148" t="s">
        <v>49</v>
      </c>
      <c r="B49" s="149"/>
      <c r="C49" s="171">
        <f aca="true" t="shared" si="10" ref="C49:Y49">+C25-C48</f>
        <v>11966951</v>
      </c>
      <c r="D49" s="171">
        <f>+D25-D48</f>
        <v>0</v>
      </c>
      <c r="E49" s="172">
        <f t="shared" si="10"/>
        <v>21955509</v>
      </c>
      <c r="F49" s="173">
        <f t="shared" si="10"/>
        <v>16791699</v>
      </c>
      <c r="G49" s="173">
        <f t="shared" si="10"/>
        <v>12087529</v>
      </c>
      <c r="H49" s="173">
        <f t="shared" si="10"/>
        <v>-1796643</v>
      </c>
      <c r="I49" s="173">
        <f t="shared" si="10"/>
        <v>-1642445</v>
      </c>
      <c r="J49" s="173">
        <f t="shared" si="10"/>
        <v>8648441</v>
      </c>
      <c r="K49" s="173">
        <f t="shared" si="10"/>
        <v>-184997</v>
      </c>
      <c r="L49" s="173">
        <f t="shared" si="10"/>
        <v>12042697</v>
      </c>
      <c r="M49" s="173">
        <f t="shared" si="10"/>
        <v>-269914</v>
      </c>
      <c r="N49" s="173">
        <f t="shared" si="10"/>
        <v>11587786</v>
      </c>
      <c r="O49" s="173">
        <f t="shared" si="10"/>
        <v>-269914</v>
      </c>
      <c r="P49" s="173">
        <f t="shared" si="10"/>
        <v>270447</v>
      </c>
      <c r="Q49" s="173">
        <f t="shared" si="10"/>
        <v>9740648</v>
      </c>
      <c r="R49" s="173">
        <f t="shared" si="10"/>
        <v>9741181</v>
      </c>
      <c r="S49" s="173">
        <f t="shared" si="10"/>
        <v>-95006</v>
      </c>
      <c r="T49" s="173">
        <f t="shared" si="10"/>
        <v>3732351</v>
      </c>
      <c r="U49" s="173">
        <f t="shared" si="10"/>
        <v>-1845524</v>
      </c>
      <c r="V49" s="173">
        <f t="shared" si="10"/>
        <v>1791821</v>
      </c>
      <c r="W49" s="173">
        <f t="shared" si="10"/>
        <v>31769229</v>
      </c>
      <c r="X49" s="173">
        <f>IF(F25=F48,0,X25-X48)</f>
        <v>21955505</v>
      </c>
      <c r="Y49" s="173">
        <f t="shared" si="10"/>
        <v>9813724</v>
      </c>
      <c r="Z49" s="174">
        <f>+IF(X49&lt;&gt;0,+(Y49/X49)*100,0)</f>
        <v>44.69823855110597</v>
      </c>
      <c r="AA49" s="171">
        <f>+AA25-AA48</f>
        <v>16791699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6978531</v>
      </c>
      <c r="D5" s="155">
        <v>0</v>
      </c>
      <c r="E5" s="156">
        <v>9274189</v>
      </c>
      <c r="F5" s="60">
        <v>9274000</v>
      </c>
      <c r="G5" s="60">
        <v>1572117</v>
      </c>
      <c r="H5" s="60">
        <v>648688</v>
      </c>
      <c r="I5" s="60">
        <v>663235</v>
      </c>
      <c r="J5" s="60">
        <v>2884040</v>
      </c>
      <c r="K5" s="60">
        <v>568526</v>
      </c>
      <c r="L5" s="60">
        <v>426900</v>
      </c>
      <c r="M5" s="60">
        <v>650760</v>
      </c>
      <c r="N5" s="60">
        <v>1646186</v>
      </c>
      <c r="O5" s="60">
        <v>650760</v>
      </c>
      <c r="P5" s="60">
        <v>755954</v>
      </c>
      <c r="Q5" s="60">
        <v>756978</v>
      </c>
      <c r="R5" s="60">
        <v>2163692</v>
      </c>
      <c r="S5" s="60">
        <v>759603</v>
      </c>
      <c r="T5" s="60">
        <v>-33164</v>
      </c>
      <c r="U5" s="60">
        <v>-194432</v>
      </c>
      <c r="V5" s="60">
        <v>532007</v>
      </c>
      <c r="W5" s="60">
        <v>7225925</v>
      </c>
      <c r="X5" s="60">
        <v>9274189</v>
      </c>
      <c r="Y5" s="60">
        <v>-2048264</v>
      </c>
      <c r="Z5" s="140">
        <v>-22.09</v>
      </c>
      <c r="AA5" s="155">
        <v>9274000</v>
      </c>
    </row>
    <row r="6" spans="1:27" ht="13.5">
      <c r="A6" s="181" t="s">
        <v>102</v>
      </c>
      <c r="B6" s="182"/>
      <c r="C6" s="155">
        <v>527353</v>
      </c>
      <c r="D6" s="155">
        <v>0</v>
      </c>
      <c r="E6" s="156">
        <v>475000</v>
      </c>
      <c r="F6" s="60">
        <v>634000</v>
      </c>
      <c r="G6" s="60">
        <v>44463</v>
      </c>
      <c r="H6" s="60">
        <v>50103</v>
      </c>
      <c r="I6" s="60">
        <v>52463</v>
      </c>
      <c r="J6" s="60">
        <v>147029</v>
      </c>
      <c r="K6" s="60">
        <v>57574</v>
      </c>
      <c r="L6" s="60">
        <v>55972</v>
      </c>
      <c r="M6" s="60">
        <v>56203</v>
      </c>
      <c r="N6" s="60">
        <v>169749</v>
      </c>
      <c r="O6" s="60">
        <v>56203</v>
      </c>
      <c r="P6" s="60">
        <v>2000</v>
      </c>
      <c r="Q6" s="60">
        <v>62616</v>
      </c>
      <c r="R6" s="60">
        <v>120819</v>
      </c>
      <c r="S6" s="60">
        <v>62509</v>
      </c>
      <c r="T6" s="60">
        <v>65137</v>
      </c>
      <c r="U6" s="60">
        <v>53686</v>
      </c>
      <c r="V6" s="60">
        <v>181332</v>
      </c>
      <c r="W6" s="60">
        <v>618929</v>
      </c>
      <c r="X6" s="60">
        <v>475200</v>
      </c>
      <c r="Y6" s="60">
        <v>143729</v>
      </c>
      <c r="Z6" s="140">
        <v>30.25</v>
      </c>
      <c r="AA6" s="155">
        <v>634000</v>
      </c>
    </row>
    <row r="7" spans="1:27" ht="13.5">
      <c r="A7" s="183" t="s">
        <v>103</v>
      </c>
      <c r="B7" s="182"/>
      <c r="C7" s="155">
        <v>17986905</v>
      </c>
      <c r="D7" s="155">
        <v>0</v>
      </c>
      <c r="E7" s="156">
        <v>19805837</v>
      </c>
      <c r="F7" s="60">
        <v>19806000</v>
      </c>
      <c r="G7" s="60">
        <v>1723384</v>
      </c>
      <c r="H7" s="60">
        <v>1462905</v>
      </c>
      <c r="I7" s="60">
        <v>2012238</v>
      </c>
      <c r="J7" s="60">
        <v>5198527</v>
      </c>
      <c r="K7" s="60">
        <v>1598384</v>
      </c>
      <c r="L7" s="60">
        <v>1562446</v>
      </c>
      <c r="M7" s="60">
        <v>2130992</v>
      </c>
      <c r="N7" s="60">
        <v>5291822</v>
      </c>
      <c r="O7" s="60">
        <v>1487911</v>
      </c>
      <c r="P7" s="60">
        <v>1868106</v>
      </c>
      <c r="Q7" s="60">
        <v>1671538</v>
      </c>
      <c r="R7" s="60">
        <v>5027555</v>
      </c>
      <c r="S7" s="60">
        <v>1769866</v>
      </c>
      <c r="T7" s="60">
        <v>1360215</v>
      </c>
      <c r="U7" s="60">
        <v>1803536</v>
      </c>
      <c r="V7" s="60">
        <v>4933617</v>
      </c>
      <c r="W7" s="60">
        <v>20451521</v>
      </c>
      <c r="X7" s="60">
        <v>19805838</v>
      </c>
      <c r="Y7" s="60">
        <v>645683</v>
      </c>
      <c r="Z7" s="140">
        <v>3.26</v>
      </c>
      <c r="AA7" s="155">
        <v>19806000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1131632</v>
      </c>
      <c r="D10" s="155">
        <v>0</v>
      </c>
      <c r="E10" s="156">
        <v>1208520</v>
      </c>
      <c r="F10" s="54">
        <v>1209000</v>
      </c>
      <c r="G10" s="54">
        <v>94215</v>
      </c>
      <c r="H10" s="54">
        <v>149741</v>
      </c>
      <c r="I10" s="54">
        <v>94569</v>
      </c>
      <c r="J10" s="54">
        <v>338525</v>
      </c>
      <c r="K10" s="54">
        <v>95425</v>
      </c>
      <c r="L10" s="54">
        <v>94094</v>
      </c>
      <c r="M10" s="54">
        <v>94394</v>
      </c>
      <c r="N10" s="54">
        <v>283913</v>
      </c>
      <c r="O10" s="54">
        <v>94394</v>
      </c>
      <c r="P10" s="54">
        <v>94529</v>
      </c>
      <c r="Q10" s="54">
        <v>93589</v>
      </c>
      <c r="R10" s="54">
        <v>282512</v>
      </c>
      <c r="S10" s="54">
        <v>93053</v>
      </c>
      <c r="T10" s="54">
        <v>93859</v>
      </c>
      <c r="U10" s="54">
        <v>93515</v>
      </c>
      <c r="V10" s="54">
        <v>280427</v>
      </c>
      <c r="W10" s="54">
        <v>1185377</v>
      </c>
      <c r="X10" s="54">
        <v>1208520</v>
      </c>
      <c r="Y10" s="54">
        <v>-23143</v>
      </c>
      <c r="Z10" s="184">
        <v>-1.91</v>
      </c>
      <c r="AA10" s="130">
        <v>1209000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200</v>
      </c>
      <c r="Q11" s="60">
        <v>0</v>
      </c>
      <c r="R11" s="60">
        <v>200</v>
      </c>
      <c r="S11" s="60">
        <v>0</v>
      </c>
      <c r="T11" s="60">
        <v>0</v>
      </c>
      <c r="U11" s="60">
        <v>0</v>
      </c>
      <c r="V11" s="60">
        <v>0</v>
      </c>
      <c r="W11" s="60">
        <v>200</v>
      </c>
      <c r="X11" s="60"/>
      <c r="Y11" s="60">
        <v>200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244721</v>
      </c>
      <c r="D12" s="155">
        <v>0</v>
      </c>
      <c r="E12" s="156">
        <v>446000</v>
      </c>
      <c r="F12" s="60">
        <v>446000</v>
      </c>
      <c r="G12" s="60">
        <v>13811</v>
      </c>
      <c r="H12" s="60">
        <v>21802</v>
      </c>
      <c r="I12" s="60">
        <v>30065</v>
      </c>
      <c r="J12" s="60">
        <v>65678</v>
      </c>
      <c r="K12" s="60">
        <v>22940</v>
      </c>
      <c r="L12" s="60">
        <v>90768</v>
      </c>
      <c r="M12" s="60">
        <v>21134</v>
      </c>
      <c r="N12" s="60">
        <v>134842</v>
      </c>
      <c r="O12" s="60">
        <v>21134</v>
      </c>
      <c r="P12" s="60">
        <v>16003</v>
      </c>
      <c r="Q12" s="60">
        <v>16266</v>
      </c>
      <c r="R12" s="60">
        <v>53403</v>
      </c>
      <c r="S12" s="60">
        <v>0</v>
      </c>
      <c r="T12" s="60">
        <v>15079</v>
      </c>
      <c r="U12" s="60">
        <v>35078</v>
      </c>
      <c r="V12" s="60">
        <v>50157</v>
      </c>
      <c r="W12" s="60">
        <v>304080</v>
      </c>
      <c r="X12" s="60">
        <v>445880</v>
      </c>
      <c r="Y12" s="60">
        <v>-141800</v>
      </c>
      <c r="Z12" s="140">
        <v>-31.8</v>
      </c>
      <c r="AA12" s="155">
        <v>446000</v>
      </c>
    </row>
    <row r="13" spans="1:27" ht="13.5">
      <c r="A13" s="181" t="s">
        <v>109</v>
      </c>
      <c r="B13" s="185"/>
      <c r="C13" s="155">
        <v>4209379</v>
      </c>
      <c r="D13" s="155">
        <v>0</v>
      </c>
      <c r="E13" s="156">
        <v>2800000</v>
      </c>
      <c r="F13" s="60">
        <v>2800000</v>
      </c>
      <c r="G13" s="60">
        <v>78062</v>
      </c>
      <c r="H13" s="60">
        <v>233703</v>
      </c>
      <c r="I13" s="60">
        <v>97420</v>
      </c>
      <c r="J13" s="60">
        <v>409185</v>
      </c>
      <c r="K13" s="60">
        <v>89293</v>
      </c>
      <c r="L13" s="60">
        <v>257395</v>
      </c>
      <c r="M13" s="60">
        <v>555444</v>
      </c>
      <c r="N13" s="60">
        <v>902132</v>
      </c>
      <c r="O13" s="60">
        <v>555444</v>
      </c>
      <c r="P13" s="60">
        <v>411770</v>
      </c>
      <c r="Q13" s="60">
        <v>374355</v>
      </c>
      <c r="R13" s="60">
        <v>1341569</v>
      </c>
      <c r="S13" s="60">
        <v>223316</v>
      </c>
      <c r="T13" s="60">
        <v>265991</v>
      </c>
      <c r="U13" s="60">
        <v>216535</v>
      </c>
      <c r="V13" s="60">
        <v>705842</v>
      </c>
      <c r="W13" s="60">
        <v>3358728</v>
      </c>
      <c r="X13" s="60">
        <v>2800000</v>
      </c>
      <c r="Y13" s="60">
        <v>558728</v>
      </c>
      <c r="Z13" s="140">
        <v>19.95</v>
      </c>
      <c r="AA13" s="155">
        <v>2800000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15883762</v>
      </c>
      <c r="D16" s="155">
        <v>0</v>
      </c>
      <c r="E16" s="156">
        <v>3000000</v>
      </c>
      <c r="F16" s="60">
        <v>17773000</v>
      </c>
      <c r="G16" s="60">
        <v>343875</v>
      </c>
      <c r="H16" s="60">
        <v>359529</v>
      </c>
      <c r="I16" s="60">
        <v>301140</v>
      </c>
      <c r="J16" s="60">
        <v>1004544</v>
      </c>
      <c r="K16" s="60">
        <v>255180</v>
      </c>
      <c r="L16" s="60">
        <v>292395</v>
      </c>
      <c r="M16" s="60">
        <v>439680</v>
      </c>
      <c r="N16" s="60">
        <v>987255</v>
      </c>
      <c r="O16" s="60">
        <v>439680</v>
      </c>
      <c r="P16" s="60">
        <v>50150</v>
      </c>
      <c r="Q16" s="60">
        <v>2493250</v>
      </c>
      <c r="R16" s="60">
        <v>2983080</v>
      </c>
      <c r="S16" s="60">
        <v>-100</v>
      </c>
      <c r="T16" s="60">
        <v>3460850</v>
      </c>
      <c r="U16" s="60">
        <v>2013350</v>
      </c>
      <c r="V16" s="60">
        <v>5474100</v>
      </c>
      <c r="W16" s="60">
        <v>10448979</v>
      </c>
      <c r="X16" s="60">
        <v>3000000</v>
      </c>
      <c r="Y16" s="60">
        <v>7448979</v>
      </c>
      <c r="Z16" s="140">
        <v>248.3</v>
      </c>
      <c r="AA16" s="155">
        <v>17773000</v>
      </c>
    </row>
    <row r="17" spans="1:27" ht="13.5">
      <c r="A17" s="181" t="s">
        <v>113</v>
      </c>
      <c r="B17" s="185"/>
      <c r="C17" s="155">
        <v>2441629</v>
      </c>
      <c r="D17" s="155">
        <v>0</v>
      </c>
      <c r="E17" s="156">
        <v>3344032</v>
      </c>
      <c r="F17" s="60">
        <v>3344000</v>
      </c>
      <c r="G17" s="60">
        <v>210873</v>
      </c>
      <c r="H17" s="60">
        <v>205156</v>
      </c>
      <c r="I17" s="60">
        <v>239711</v>
      </c>
      <c r="J17" s="60">
        <v>655740</v>
      </c>
      <c r="K17" s="60">
        <v>204856</v>
      </c>
      <c r="L17" s="60">
        <v>228239</v>
      </c>
      <c r="M17" s="60">
        <v>119384</v>
      </c>
      <c r="N17" s="60">
        <v>552479</v>
      </c>
      <c r="O17" s="60">
        <v>119384</v>
      </c>
      <c r="P17" s="60">
        <v>172949</v>
      </c>
      <c r="Q17" s="60">
        <v>216809</v>
      </c>
      <c r="R17" s="60">
        <v>509142</v>
      </c>
      <c r="S17" s="60">
        <v>142652</v>
      </c>
      <c r="T17" s="60">
        <v>223878</v>
      </c>
      <c r="U17" s="60">
        <v>209718</v>
      </c>
      <c r="V17" s="60">
        <v>576248</v>
      </c>
      <c r="W17" s="60">
        <v>2293609</v>
      </c>
      <c r="X17" s="60">
        <v>3344032</v>
      </c>
      <c r="Y17" s="60">
        <v>-1050423</v>
      </c>
      <c r="Z17" s="140">
        <v>-31.41</v>
      </c>
      <c r="AA17" s="155">
        <v>3344000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21446902</v>
      </c>
      <c r="D19" s="155">
        <v>0</v>
      </c>
      <c r="E19" s="156">
        <v>37944000</v>
      </c>
      <c r="F19" s="60">
        <v>37944000</v>
      </c>
      <c r="G19" s="60">
        <v>12950493</v>
      </c>
      <c r="H19" s="60">
        <v>318025</v>
      </c>
      <c r="I19" s="60">
        <v>400292</v>
      </c>
      <c r="J19" s="60">
        <v>13668810</v>
      </c>
      <c r="K19" s="60">
        <v>492786</v>
      </c>
      <c r="L19" s="60">
        <v>11169002</v>
      </c>
      <c r="M19" s="60">
        <v>631108</v>
      </c>
      <c r="N19" s="60">
        <v>12292896</v>
      </c>
      <c r="O19" s="60">
        <v>631108</v>
      </c>
      <c r="P19" s="60">
        <v>792225</v>
      </c>
      <c r="Q19" s="60">
        <v>9045984</v>
      </c>
      <c r="R19" s="60">
        <v>10469317</v>
      </c>
      <c r="S19" s="60">
        <v>416684</v>
      </c>
      <c r="T19" s="60">
        <v>1090250</v>
      </c>
      <c r="U19" s="60">
        <v>387115</v>
      </c>
      <c r="V19" s="60">
        <v>1894049</v>
      </c>
      <c r="W19" s="60">
        <v>38325072</v>
      </c>
      <c r="X19" s="60">
        <v>37944000</v>
      </c>
      <c r="Y19" s="60">
        <v>381072</v>
      </c>
      <c r="Z19" s="140">
        <v>1</v>
      </c>
      <c r="AA19" s="155">
        <v>37944000</v>
      </c>
    </row>
    <row r="20" spans="1:27" ht="13.5">
      <c r="A20" s="181" t="s">
        <v>35</v>
      </c>
      <c r="B20" s="185"/>
      <c r="C20" s="155">
        <v>1463380</v>
      </c>
      <c r="D20" s="155">
        <v>0</v>
      </c>
      <c r="E20" s="156">
        <v>307580</v>
      </c>
      <c r="F20" s="54">
        <v>323000</v>
      </c>
      <c r="G20" s="54">
        <v>16593</v>
      </c>
      <c r="H20" s="54">
        <v>84182</v>
      </c>
      <c r="I20" s="54">
        <v>69578</v>
      </c>
      <c r="J20" s="54">
        <v>170353</v>
      </c>
      <c r="K20" s="54">
        <v>80722</v>
      </c>
      <c r="L20" s="54">
        <v>-166381</v>
      </c>
      <c r="M20" s="54">
        <v>265904</v>
      </c>
      <c r="N20" s="54">
        <v>180245</v>
      </c>
      <c r="O20" s="54">
        <v>265904</v>
      </c>
      <c r="P20" s="54">
        <v>231178</v>
      </c>
      <c r="Q20" s="54">
        <v>29998</v>
      </c>
      <c r="R20" s="54">
        <v>527080</v>
      </c>
      <c r="S20" s="54">
        <v>466615</v>
      </c>
      <c r="T20" s="54">
        <v>13729</v>
      </c>
      <c r="U20" s="54">
        <v>-297114</v>
      </c>
      <c r="V20" s="54">
        <v>183230</v>
      </c>
      <c r="W20" s="54">
        <v>1060908</v>
      </c>
      <c r="X20" s="54">
        <v>307504</v>
      </c>
      <c r="Y20" s="54">
        <v>753404</v>
      </c>
      <c r="Z20" s="184">
        <v>245.01</v>
      </c>
      <c r="AA20" s="130">
        <v>323000</v>
      </c>
    </row>
    <row r="21" spans="1:27" ht="13.5">
      <c r="A21" s="181" t="s">
        <v>115</v>
      </c>
      <c r="B21" s="185"/>
      <c r="C21" s="155">
        <v>43396</v>
      </c>
      <c r="D21" s="155">
        <v>0</v>
      </c>
      <c r="E21" s="156">
        <v>0</v>
      </c>
      <c r="F21" s="60">
        <v>408000</v>
      </c>
      <c r="G21" s="60">
        <v>0</v>
      </c>
      <c r="H21" s="60">
        <v>0</v>
      </c>
      <c r="I21" s="82">
        <v>0</v>
      </c>
      <c r="J21" s="60">
        <v>0</v>
      </c>
      <c r="K21" s="60">
        <v>407030</v>
      </c>
      <c r="L21" s="60">
        <v>0</v>
      </c>
      <c r="M21" s="60">
        <v>0</v>
      </c>
      <c r="N21" s="60">
        <v>407030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407030</v>
      </c>
      <c r="X21" s="60"/>
      <c r="Y21" s="60">
        <v>407030</v>
      </c>
      <c r="Z21" s="140">
        <v>0</v>
      </c>
      <c r="AA21" s="155">
        <v>408000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72357590</v>
      </c>
      <c r="D22" s="188">
        <f>SUM(D5:D21)</f>
        <v>0</v>
      </c>
      <c r="E22" s="189">
        <f t="shared" si="0"/>
        <v>78605158</v>
      </c>
      <c r="F22" s="190">
        <f t="shared" si="0"/>
        <v>93961000</v>
      </c>
      <c r="G22" s="190">
        <f t="shared" si="0"/>
        <v>17047886</v>
      </c>
      <c r="H22" s="190">
        <f t="shared" si="0"/>
        <v>3533834</v>
      </c>
      <c r="I22" s="190">
        <f t="shared" si="0"/>
        <v>3960711</v>
      </c>
      <c r="J22" s="190">
        <f t="shared" si="0"/>
        <v>24542431</v>
      </c>
      <c r="K22" s="190">
        <f t="shared" si="0"/>
        <v>3872716</v>
      </c>
      <c r="L22" s="190">
        <f t="shared" si="0"/>
        <v>14010830</v>
      </c>
      <c r="M22" s="190">
        <f t="shared" si="0"/>
        <v>4965003</v>
      </c>
      <c r="N22" s="190">
        <f t="shared" si="0"/>
        <v>22848549</v>
      </c>
      <c r="O22" s="190">
        <f t="shared" si="0"/>
        <v>4321922</v>
      </c>
      <c r="P22" s="190">
        <f t="shared" si="0"/>
        <v>4395064</v>
      </c>
      <c r="Q22" s="190">
        <f t="shared" si="0"/>
        <v>14761383</v>
      </c>
      <c r="R22" s="190">
        <f t="shared" si="0"/>
        <v>23478369</v>
      </c>
      <c r="S22" s="190">
        <f t="shared" si="0"/>
        <v>3934198</v>
      </c>
      <c r="T22" s="190">
        <f t="shared" si="0"/>
        <v>6555824</v>
      </c>
      <c r="U22" s="190">
        <f t="shared" si="0"/>
        <v>4320987</v>
      </c>
      <c r="V22" s="190">
        <f t="shared" si="0"/>
        <v>14811009</v>
      </c>
      <c r="W22" s="190">
        <f t="shared" si="0"/>
        <v>85680358</v>
      </c>
      <c r="X22" s="190">
        <f t="shared" si="0"/>
        <v>78605163</v>
      </c>
      <c r="Y22" s="190">
        <f t="shared" si="0"/>
        <v>7075195</v>
      </c>
      <c r="Z22" s="191">
        <f>+IF(X22&lt;&gt;0,+(Y22/X22)*100,0)</f>
        <v>9.000929111997388</v>
      </c>
      <c r="AA22" s="188">
        <f>SUM(AA5:AA21)</f>
        <v>93961000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19649413</v>
      </c>
      <c r="D25" s="155">
        <v>0</v>
      </c>
      <c r="E25" s="156">
        <v>24487964</v>
      </c>
      <c r="F25" s="60">
        <v>25100125</v>
      </c>
      <c r="G25" s="60">
        <v>1585822</v>
      </c>
      <c r="H25" s="60">
        <v>1816509</v>
      </c>
      <c r="I25" s="60">
        <v>1830974</v>
      </c>
      <c r="J25" s="60">
        <v>5233305</v>
      </c>
      <c r="K25" s="60">
        <v>1875913</v>
      </c>
      <c r="L25" s="60">
        <v>1901159</v>
      </c>
      <c r="M25" s="60">
        <v>2886698</v>
      </c>
      <c r="N25" s="60">
        <v>6663770</v>
      </c>
      <c r="O25" s="60">
        <v>2886698</v>
      </c>
      <c r="P25" s="60">
        <v>2429543</v>
      </c>
      <c r="Q25" s="60">
        <v>1827716</v>
      </c>
      <c r="R25" s="60">
        <v>7143957</v>
      </c>
      <c r="S25" s="60">
        <v>1825288</v>
      </c>
      <c r="T25" s="60">
        <v>1837241</v>
      </c>
      <c r="U25" s="60">
        <v>1810428</v>
      </c>
      <c r="V25" s="60">
        <v>5472957</v>
      </c>
      <c r="W25" s="60">
        <v>24513989</v>
      </c>
      <c r="X25" s="60">
        <v>24488305</v>
      </c>
      <c r="Y25" s="60">
        <v>25684</v>
      </c>
      <c r="Z25" s="140">
        <v>0.1</v>
      </c>
      <c r="AA25" s="155">
        <v>25100125</v>
      </c>
    </row>
    <row r="26" spans="1:27" ht="13.5">
      <c r="A26" s="183" t="s">
        <v>38</v>
      </c>
      <c r="B26" s="182"/>
      <c r="C26" s="155">
        <v>2843195</v>
      </c>
      <c r="D26" s="155">
        <v>0</v>
      </c>
      <c r="E26" s="156">
        <v>2790269</v>
      </c>
      <c r="F26" s="60">
        <v>3143000</v>
      </c>
      <c r="G26" s="60">
        <v>219242</v>
      </c>
      <c r="H26" s="60">
        <v>219241</v>
      </c>
      <c r="I26" s="60">
        <v>219536</v>
      </c>
      <c r="J26" s="60">
        <v>658019</v>
      </c>
      <c r="K26" s="60">
        <v>245089</v>
      </c>
      <c r="L26" s="60">
        <v>303311</v>
      </c>
      <c r="M26" s="60">
        <v>237287</v>
      </c>
      <c r="N26" s="60">
        <v>785687</v>
      </c>
      <c r="O26" s="60">
        <v>237287</v>
      </c>
      <c r="P26" s="60">
        <v>237205</v>
      </c>
      <c r="Q26" s="60">
        <v>183948</v>
      </c>
      <c r="R26" s="60">
        <v>658440</v>
      </c>
      <c r="S26" s="60">
        <v>352509</v>
      </c>
      <c r="T26" s="60">
        <v>252989</v>
      </c>
      <c r="U26" s="60">
        <v>247376</v>
      </c>
      <c r="V26" s="60">
        <v>852874</v>
      </c>
      <c r="W26" s="60">
        <v>2955020</v>
      </c>
      <c r="X26" s="60">
        <v>2790269</v>
      </c>
      <c r="Y26" s="60">
        <v>164751</v>
      </c>
      <c r="Z26" s="140">
        <v>5.9</v>
      </c>
      <c r="AA26" s="155">
        <v>3143000</v>
      </c>
    </row>
    <row r="27" spans="1:27" ht="13.5">
      <c r="A27" s="183" t="s">
        <v>118</v>
      </c>
      <c r="B27" s="182"/>
      <c r="C27" s="155">
        <v>1767654</v>
      </c>
      <c r="D27" s="155">
        <v>0</v>
      </c>
      <c r="E27" s="156">
        <v>1150000</v>
      </c>
      <c r="F27" s="60">
        <v>11546000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1150000</v>
      </c>
      <c r="Y27" s="60">
        <v>-1150000</v>
      </c>
      <c r="Z27" s="140">
        <v>-100</v>
      </c>
      <c r="AA27" s="155">
        <v>11546000</v>
      </c>
    </row>
    <row r="28" spans="1:27" ht="13.5">
      <c r="A28" s="183" t="s">
        <v>39</v>
      </c>
      <c r="B28" s="182"/>
      <c r="C28" s="155">
        <v>3072835</v>
      </c>
      <c r="D28" s="155">
        <v>0</v>
      </c>
      <c r="E28" s="156">
        <v>3300000</v>
      </c>
      <c r="F28" s="60">
        <v>4694000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2185264</v>
      </c>
      <c r="P28" s="60">
        <v>0</v>
      </c>
      <c r="Q28" s="60">
        <v>804348</v>
      </c>
      <c r="R28" s="60">
        <v>2989612</v>
      </c>
      <c r="S28" s="60">
        <v>0</v>
      </c>
      <c r="T28" s="60">
        <v>767800</v>
      </c>
      <c r="U28" s="60">
        <v>569003</v>
      </c>
      <c r="V28" s="60">
        <v>1336803</v>
      </c>
      <c r="W28" s="60">
        <v>4326415</v>
      </c>
      <c r="X28" s="60">
        <v>3300000</v>
      </c>
      <c r="Y28" s="60">
        <v>1026415</v>
      </c>
      <c r="Z28" s="140">
        <v>31.1</v>
      </c>
      <c r="AA28" s="155">
        <v>4694000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/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16887374</v>
      </c>
      <c r="D30" s="155">
        <v>0</v>
      </c>
      <c r="E30" s="156">
        <v>18433026</v>
      </c>
      <c r="F30" s="60">
        <v>18433027</v>
      </c>
      <c r="G30" s="60">
        <v>1814504</v>
      </c>
      <c r="H30" s="60">
        <v>2015956</v>
      </c>
      <c r="I30" s="60">
        <v>1847000</v>
      </c>
      <c r="J30" s="60">
        <v>5677460</v>
      </c>
      <c r="K30" s="60">
        <v>1403485</v>
      </c>
      <c r="L30" s="60">
        <v>1433598</v>
      </c>
      <c r="M30" s="60">
        <v>1318685</v>
      </c>
      <c r="N30" s="60">
        <v>4155768</v>
      </c>
      <c r="O30" s="60">
        <v>1318685</v>
      </c>
      <c r="P30" s="60">
        <v>1316672</v>
      </c>
      <c r="Q30" s="60">
        <v>1189738</v>
      </c>
      <c r="R30" s="60">
        <v>3825095</v>
      </c>
      <c r="S30" s="60">
        <v>1279251</v>
      </c>
      <c r="T30" s="60">
        <v>1242664</v>
      </c>
      <c r="U30" s="60">
        <v>1514343</v>
      </c>
      <c r="V30" s="60">
        <v>4036258</v>
      </c>
      <c r="W30" s="60">
        <v>17694581</v>
      </c>
      <c r="X30" s="60">
        <v>18433027</v>
      </c>
      <c r="Y30" s="60">
        <v>-738446</v>
      </c>
      <c r="Z30" s="140">
        <v>-4.01</v>
      </c>
      <c r="AA30" s="155">
        <v>18433027</v>
      </c>
    </row>
    <row r="31" spans="1:27" ht="13.5">
      <c r="A31" s="183" t="s">
        <v>120</v>
      </c>
      <c r="B31" s="182"/>
      <c r="C31" s="155">
        <v>2114893</v>
      </c>
      <c r="D31" s="155">
        <v>0</v>
      </c>
      <c r="E31" s="156">
        <v>2506310</v>
      </c>
      <c r="F31" s="60">
        <v>3048310</v>
      </c>
      <c r="G31" s="60">
        <v>102456</v>
      </c>
      <c r="H31" s="60">
        <v>160711</v>
      </c>
      <c r="I31" s="60">
        <v>180678</v>
      </c>
      <c r="J31" s="60">
        <v>443845</v>
      </c>
      <c r="K31" s="60">
        <v>467280</v>
      </c>
      <c r="L31" s="60">
        <v>215722</v>
      </c>
      <c r="M31" s="60">
        <v>529467</v>
      </c>
      <c r="N31" s="60">
        <v>1212469</v>
      </c>
      <c r="O31" s="60">
        <v>529467</v>
      </c>
      <c r="P31" s="60">
        <v>138481</v>
      </c>
      <c r="Q31" s="60">
        <v>248375</v>
      </c>
      <c r="R31" s="60">
        <v>916323</v>
      </c>
      <c r="S31" s="60">
        <v>280179</v>
      </c>
      <c r="T31" s="60">
        <v>211581</v>
      </c>
      <c r="U31" s="60">
        <v>-110251</v>
      </c>
      <c r="V31" s="60">
        <v>381509</v>
      </c>
      <c r="W31" s="60">
        <v>2954146</v>
      </c>
      <c r="X31" s="60">
        <v>2506306</v>
      </c>
      <c r="Y31" s="60">
        <v>447840</v>
      </c>
      <c r="Z31" s="140">
        <v>17.87</v>
      </c>
      <c r="AA31" s="155">
        <v>3048310</v>
      </c>
    </row>
    <row r="32" spans="1:27" ht="13.5">
      <c r="A32" s="183" t="s">
        <v>121</v>
      </c>
      <c r="B32" s="182"/>
      <c r="C32" s="155">
        <v>4040941</v>
      </c>
      <c r="D32" s="155">
        <v>0</v>
      </c>
      <c r="E32" s="156">
        <v>2745600</v>
      </c>
      <c r="F32" s="60">
        <v>2746000</v>
      </c>
      <c r="G32" s="60">
        <v>0</v>
      </c>
      <c r="H32" s="60">
        <v>249625</v>
      </c>
      <c r="I32" s="60">
        <v>235068</v>
      </c>
      <c r="J32" s="60">
        <v>484693</v>
      </c>
      <c r="K32" s="60">
        <v>183861</v>
      </c>
      <c r="L32" s="60">
        <v>128158</v>
      </c>
      <c r="M32" s="60">
        <v>185423</v>
      </c>
      <c r="N32" s="60">
        <v>497442</v>
      </c>
      <c r="O32" s="60">
        <v>185423</v>
      </c>
      <c r="P32" s="60">
        <v>0</v>
      </c>
      <c r="Q32" s="60">
        <v>229841</v>
      </c>
      <c r="R32" s="60">
        <v>415264</v>
      </c>
      <c r="S32" s="60">
        <v>230938</v>
      </c>
      <c r="T32" s="60">
        <v>192415</v>
      </c>
      <c r="U32" s="60">
        <v>164414</v>
      </c>
      <c r="V32" s="60">
        <v>587767</v>
      </c>
      <c r="W32" s="60">
        <v>1985166</v>
      </c>
      <c r="X32" s="60">
        <v>2745596</v>
      </c>
      <c r="Y32" s="60">
        <v>-760430</v>
      </c>
      <c r="Z32" s="140">
        <v>-27.7</v>
      </c>
      <c r="AA32" s="155">
        <v>2746000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670000</v>
      </c>
      <c r="F33" s="60">
        <v>860000</v>
      </c>
      <c r="G33" s="60">
        <v>3791</v>
      </c>
      <c r="H33" s="60">
        <v>29503</v>
      </c>
      <c r="I33" s="60">
        <v>38648</v>
      </c>
      <c r="J33" s="60">
        <v>71942</v>
      </c>
      <c r="K33" s="60">
        <v>0</v>
      </c>
      <c r="L33" s="60">
        <v>23302</v>
      </c>
      <c r="M33" s="60">
        <v>30782</v>
      </c>
      <c r="N33" s="60">
        <v>54084</v>
      </c>
      <c r="O33" s="60">
        <v>30782</v>
      </c>
      <c r="P33" s="60">
        <v>15611</v>
      </c>
      <c r="Q33" s="60">
        <v>40049</v>
      </c>
      <c r="R33" s="60">
        <v>86442</v>
      </c>
      <c r="S33" s="60">
        <v>23425</v>
      </c>
      <c r="T33" s="60">
        <v>108999</v>
      </c>
      <c r="U33" s="60">
        <v>32027</v>
      </c>
      <c r="V33" s="60">
        <v>164451</v>
      </c>
      <c r="W33" s="60">
        <v>376919</v>
      </c>
      <c r="X33" s="60">
        <v>670000</v>
      </c>
      <c r="Y33" s="60">
        <v>-293081</v>
      </c>
      <c r="Z33" s="140">
        <v>-43.74</v>
      </c>
      <c r="AA33" s="155">
        <v>860000</v>
      </c>
    </row>
    <row r="34" spans="1:27" ht="13.5">
      <c r="A34" s="183" t="s">
        <v>43</v>
      </c>
      <c r="B34" s="182"/>
      <c r="C34" s="155">
        <v>35859540</v>
      </c>
      <c r="D34" s="155">
        <v>0</v>
      </c>
      <c r="E34" s="156">
        <v>16176480</v>
      </c>
      <c r="F34" s="60">
        <v>23208839</v>
      </c>
      <c r="G34" s="60">
        <v>1234542</v>
      </c>
      <c r="H34" s="60">
        <v>951455</v>
      </c>
      <c r="I34" s="60">
        <v>1251252</v>
      </c>
      <c r="J34" s="60">
        <v>3437249</v>
      </c>
      <c r="K34" s="60">
        <v>1314147</v>
      </c>
      <c r="L34" s="60">
        <v>1528257</v>
      </c>
      <c r="M34" s="60">
        <v>3641714</v>
      </c>
      <c r="N34" s="60">
        <v>6484118</v>
      </c>
      <c r="O34" s="60">
        <v>1456450</v>
      </c>
      <c r="P34" s="60">
        <v>1915865</v>
      </c>
      <c r="Q34" s="60">
        <v>1775876</v>
      </c>
      <c r="R34" s="60">
        <v>5148191</v>
      </c>
      <c r="S34" s="60">
        <v>1112956</v>
      </c>
      <c r="T34" s="60">
        <v>1380533</v>
      </c>
      <c r="U34" s="60">
        <v>1939171</v>
      </c>
      <c r="V34" s="60">
        <v>4432660</v>
      </c>
      <c r="W34" s="60">
        <v>19502218</v>
      </c>
      <c r="X34" s="60">
        <v>16176135</v>
      </c>
      <c r="Y34" s="60">
        <v>3326083</v>
      </c>
      <c r="Z34" s="140">
        <v>20.56</v>
      </c>
      <c r="AA34" s="155">
        <v>23208839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86235845</v>
      </c>
      <c r="D36" s="188">
        <f>SUM(D25:D35)</f>
        <v>0</v>
      </c>
      <c r="E36" s="189">
        <f t="shared" si="1"/>
        <v>72259649</v>
      </c>
      <c r="F36" s="190">
        <f t="shared" si="1"/>
        <v>92779301</v>
      </c>
      <c r="G36" s="190">
        <f t="shared" si="1"/>
        <v>4960357</v>
      </c>
      <c r="H36" s="190">
        <f t="shared" si="1"/>
        <v>5443000</v>
      </c>
      <c r="I36" s="190">
        <f t="shared" si="1"/>
        <v>5603156</v>
      </c>
      <c r="J36" s="190">
        <f t="shared" si="1"/>
        <v>16006513</v>
      </c>
      <c r="K36" s="190">
        <f t="shared" si="1"/>
        <v>5489775</v>
      </c>
      <c r="L36" s="190">
        <f t="shared" si="1"/>
        <v>5533507</v>
      </c>
      <c r="M36" s="190">
        <f t="shared" si="1"/>
        <v>8830056</v>
      </c>
      <c r="N36" s="190">
        <f t="shared" si="1"/>
        <v>19853338</v>
      </c>
      <c r="O36" s="190">
        <f t="shared" si="1"/>
        <v>8830056</v>
      </c>
      <c r="P36" s="190">
        <f t="shared" si="1"/>
        <v>6053377</v>
      </c>
      <c r="Q36" s="190">
        <f t="shared" si="1"/>
        <v>6299891</v>
      </c>
      <c r="R36" s="190">
        <f t="shared" si="1"/>
        <v>21183324</v>
      </c>
      <c r="S36" s="190">
        <f t="shared" si="1"/>
        <v>5104546</v>
      </c>
      <c r="T36" s="190">
        <f t="shared" si="1"/>
        <v>5994222</v>
      </c>
      <c r="U36" s="190">
        <f t="shared" si="1"/>
        <v>6166511</v>
      </c>
      <c r="V36" s="190">
        <f t="shared" si="1"/>
        <v>17265279</v>
      </c>
      <c r="W36" s="190">
        <f t="shared" si="1"/>
        <v>74308454</v>
      </c>
      <c r="X36" s="190">
        <f t="shared" si="1"/>
        <v>72259638</v>
      </c>
      <c r="Y36" s="190">
        <f t="shared" si="1"/>
        <v>2048816</v>
      </c>
      <c r="Z36" s="191">
        <f>+IF(X36&lt;&gt;0,+(Y36/X36)*100,0)</f>
        <v>2.8353532576512492</v>
      </c>
      <c r="AA36" s="188">
        <f>SUM(AA25:AA35)</f>
        <v>92779301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-13878255</v>
      </c>
      <c r="D38" s="199">
        <f>+D22-D36</f>
        <v>0</v>
      </c>
      <c r="E38" s="200">
        <f t="shared" si="2"/>
        <v>6345509</v>
      </c>
      <c r="F38" s="106">
        <f t="shared" si="2"/>
        <v>1181699</v>
      </c>
      <c r="G38" s="106">
        <f t="shared" si="2"/>
        <v>12087529</v>
      </c>
      <c r="H38" s="106">
        <f t="shared" si="2"/>
        <v>-1909166</v>
      </c>
      <c r="I38" s="106">
        <f t="shared" si="2"/>
        <v>-1642445</v>
      </c>
      <c r="J38" s="106">
        <f t="shared" si="2"/>
        <v>8535918</v>
      </c>
      <c r="K38" s="106">
        <f t="shared" si="2"/>
        <v>-1617059</v>
      </c>
      <c r="L38" s="106">
        <f t="shared" si="2"/>
        <v>8477323</v>
      </c>
      <c r="M38" s="106">
        <f t="shared" si="2"/>
        <v>-3865053</v>
      </c>
      <c r="N38" s="106">
        <f t="shared" si="2"/>
        <v>2995211</v>
      </c>
      <c r="O38" s="106">
        <f t="shared" si="2"/>
        <v>-4508134</v>
      </c>
      <c r="P38" s="106">
        <f t="shared" si="2"/>
        <v>-1658313</v>
      </c>
      <c r="Q38" s="106">
        <f t="shared" si="2"/>
        <v>8461492</v>
      </c>
      <c r="R38" s="106">
        <f t="shared" si="2"/>
        <v>2295045</v>
      </c>
      <c r="S38" s="106">
        <f t="shared" si="2"/>
        <v>-1170348</v>
      </c>
      <c r="T38" s="106">
        <f t="shared" si="2"/>
        <v>561602</v>
      </c>
      <c r="U38" s="106">
        <f t="shared" si="2"/>
        <v>-1845524</v>
      </c>
      <c r="V38" s="106">
        <f t="shared" si="2"/>
        <v>-2454270</v>
      </c>
      <c r="W38" s="106">
        <f t="shared" si="2"/>
        <v>11371904</v>
      </c>
      <c r="X38" s="106">
        <f>IF(F22=F36,0,X22-X36)</f>
        <v>6345525</v>
      </c>
      <c r="Y38" s="106">
        <f t="shared" si="2"/>
        <v>5026379</v>
      </c>
      <c r="Z38" s="201">
        <f>+IF(X38&lt;&gt;0,+(Y38/X38)*100,0)</f>
        <v>79.21139700812778</v>
      </c>
      <c r="AA38" s="199">
        <f>+AA22-AA36</f>
        <v>1181699</v>
      </c>
    </row>
    <row r="39" spans="1:27" ht="13.5">
      <c r="A39" s="181" t="s">
        <v>46</v>
      </c>
      <c r="B39" s="185"/>
      <c r="C39" s="155">
        <v>25845206</v>
      </c>
      <c r="D39" s="155">
        <v>0</v>
      </c>
      <c r="E39" s="156">
        <v>15610000</v>
      </c>
      <c r="F39" s="60">
        <v>15610000</v>
      </c>
      <c r="G39" s="60">
        <v>0</v>
      </c>
      <c r="H39" s="60">
        <v>112523</v>
      </c>
      <c r="I39" s="60">
        <v>0</v>
      </c>
      <c r="J39" s="60">
        <v>112523</v>
      </c>
      <c r="K39" s="60">
        <v>1432062</v>
      </c>
      <c r="L39" s="60">
        <v>3565374</v>
      </c>
      <c r="M39" s="60">
        <v>3595139</v>
      </c>
      <c r="N39" s="60">
        <v>8592575</v>
      </c>
      <c r="O39" s="60">
        <v>4238220</v>
      </c>
      <c r="P39" s="60">
        <v>1928760</v>
      </c>
      <c r="Q39" s="60">
        <v>1279156</v>
      </c>
      <c r="R39" s="60">
        <v>7446136</v>
      </c>
      <c r="S39" s="60">
        <v>1075342</v>
      </c>
      <c r="T39" s="60">
        <v>3170749</v>
      </c>
      <c r="U39" s="60">
        <v>0</v>
      </c>
      <c r="V39" s="60">
        <v>4246091</v>
      </c>
      <c r="W39" s="60">
        <v>20397325</v>
      </c>
      <c r="X39" s="60">
        <v>15610000</v>
      </c>
      <c r="Y39" s="60">
        <v>4787325</v>
      </c>
      <c r="Z39" s="140">
        <v>30.67</v>
      </c>
      <c r="AA39" s="155">
        <v>15610000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11966951</v>
      </c>
      <c r="D42" s="206">
        <f>SUM(D38:D41)</f>
        <v>0</v>
      </c>
      <c r="E42" s="207">
        <f t="shared" si="3"/>
        <v>21955509</v>
      </c>
      <c r="F42" s="88">
        <f t="shared" si="3"/>
        <v>16791699</v>
      </c>
      <c r="G42" s="88">
        <f t="shared" si="3"/>
        <v>12087529</v>
      </c>
      <c r="H42" s="88">
        <f t="shared" si="3"/>
        <v>-1796643</v>
      </c>
      <c r="I42" s="88">
        <f t="shared" si="3"/>
        <v>-1642445</v>
      </c>
      <c r="J42" s="88">
        <f t="shared" si="3"/>
        <v>8648441</v>
      </c>
      <c r="K42" s="88">
        <f t="shared" si="3"/>
        <v>-184997</v>
      </c>
      <c r="L42" s="88">
        <f t="shared" si="3"/>
        <v>12042697</v>
      </c>
      <c r="M42" s="88">
        <f t="shared" si="3"/>
        <v>-269914</v>
      </c>
      <c r="N42" s="88">
        <f t="shared" si="3"/>
        <v>11587786</v>
      </c>
      <c r="O42" s="88">
        <f t="shared" si="3"/>
        <v>-269914</v>
      </c>
      <c r="P42" s="88">
        <f t="shared" si="3"/>
        <v>270447</v>
      </c>
      <c r="Q42" s="88">
        <f t="shared" si="3"/>
        <v>9740648</v>
      </c>
      <c r="R42" s="88">
        <f t="shared" si="3"/>
        <v>9741181</v>
      </c>
      <c r="S42" s="88">
        <f t="shared" si="3"/>
        <v>-95006</v>
      </c>
      <c r="T42" s="88">
        <f t="shared" si="3"/>
        <v>3732351</v>
      </c>
      <c r="U42" s="88">
        <f t="shared" si="3"/>
        <v>-1845524</v>
      </c>
      <c r="V42" s="88">
        <f t="shared" si="3"/>
        <v>1791821</v>
      </c>
      <c r="W42" s="88">
        <f t="shared" si="3"/>
        <v>31769229</v>
      </c>
      <c r="X42" s="88">
        <f t="shared" si="3"/>
        <v>21955525</v>
      </c>
      <c r="Y42" s="88">
        <f t="shared" si="3"/>
        <v>9813704</v>
      </c>
      <c r="Z42" s="208">
        <f>+IF(X42&lt;&gt;0,+(Y42/X42)*100,0)</f>
        <v>44.6981067407862</v>
      </c>
      <c r="AA42" s="206">
        <f>SUM(AA38:AA41)</f>
        <v>16791699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11966951</v>
      </c>
      <c r="D44" s="210">
        <f>+D42-D43</f>
        <v>0</v>
      </c>
      <c r="E44" s="211">
        <f t="shared" si="4"/>
        <v>21955509</v>
      </c>
      <c r="F44" s="77">
        <f t="shared" si="4"/>
        <v>16791699</v>
      </c>
      <c r="G44" s="77">
        <f t="shared" si="4"/>
        <v>12087529</v>
      </c>
      <c r="H44" s="77">
        <f t="shared" si="4"/>
        <v>-1796643</v>
      </c>
      <c r="I44" s="77">
        <f t="shared" si="4"/>
        <v>-1642445</v>
      </c>
      <c r="J44" s="77">
        <f t="shared" si="4"/>
        <v>8648441</v>
      </c>
      <c r="K44" s="77">
        <f t="shared" si="4"/>
        <v>-184997</v>
      </c>
      <c r="L44" s="77">
        <f t="shared" si="4"/>
        <v>12042697</v>
      </c>
      <c r="M44" s="77">
        <f t="shared" si="4"/>
        <v>-269914</v>
      </c>
      <c r="N44" s="77">
        <f t="shared" si="4"/>
        <v>11587786</v>
      </c>
      <c r="O44" s="77">
        <f t="shared" si="4"/>
        <v>-269914</v>
      </c>
      <c r="P44" s="77">
        <f t="shared" si="4"/>
        <v>270447</v>
      </c>
      <c r="Q44" s="77">
        <f t="shared" si="4"/>
        <v>9740648</v>
      </c>
      <c r="R44" s="77">
        <f t="shared" si="4"/>
        <v>9741181</v>
      </c>
      <c r="S44" s="77">
        <f t="shared" si="4"/>
        <v>-95006</v>
      </c>
      <c r="T44" s="77">
        <f t="shared" si="4"/>
        <v>3732351</v>
      </c>
      <c r="U44" s="77">
        <f t="shared" si="4"/>
        <v>-1845524</v>
      </c>
      <c r="V44" s="77">
        <f t="shared" si="4"/>
        <v>1791821</v>
      </c>
      <c r="W44" s="77">
        <f t="shared" si="4"/>
        <v>31769229</v>
      </c>
      <c r="X44" s="77">
        <f t="shared" si="4"/>
        <v>21955525</v>
      </c>
      <c r="Y44" s="77">
        <f t="shared" si="4"/>
        <v>9813704</v>
      </c>
      <c r="Z44" s="212">
        <f>+IF(X44&lt;&gt;0,+(Y44/X44)*100,0)</f>
        <v>44.6981067407862</v>
      </c>
      <c r="AA44" s="210">
        <f>+AA42-AA43</f>
        <v>16791699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11966951</v>
      </c>
      <c r="D46" s="206">
        <f>SUM(D44:D45)</f>
        <v>0</v>
      </c>
      <c r="E46" s="207">
        <f t="shared" si="5"/>
        <v>21955509</v>
      </c>
      <c r="F46" s="88">
        <f t="shared" si="5"/>
        <v>16791699</v>
      </c>
      <c r="G46" s="88">
        <f t="shared" si="5"/>
        <v>12087529</v>
      </c>
      <c r="H46" s="88">
        <f t="shared" si="5"/>
        <v>-1796643</v>
      </c>
      <c r="I46" s="88">
        <f t="shared" si="5"/>
        <v>-1642445</v>
      </c>
      <c r="J46" s="88">
        <f t="shared" si="5"/>
        <v>8648441</v>
      </c>
      <c r="K46" s="88">
        <f t="shared" si="5"/>
        <v>-184997</v>
      </c>
      <c r="L46" s="88">
        <f t="shared" si="5"/>
        <v>12042697</v>
      </c>
      <c r="M46" s="88">
        <f t="shared" si="5"/>
        <v>-269914</v>
      </c>
      <c r="N46" s="88">
        <f t="shared" si="5"/>
        <v>11587786</v>
      </c>
      <c r="O46" s="88">
        <f t="shared" si="5"/>
        <v>-269914</v>
      </c>
      <c r="P46" s="88">
        <f t="shared" si="5"/>
        <v>270447</v>
      </c>
      <c r="Q46" s="88">
        <f t="shared" si="5"/>
        <v>9740648</v>
      </c>
      <c r="R46" s="88">
        <f t="shared" si="5"/>
        <v>9741181</v>
      </c>
      <c r="S46" s="88">
        <f t="shared" si="5"/>
        <v>-95006</v>
      </c>
      <c r="T46" s="88">
        <f t="shared" si="5"/>
        <v>3732351</v>
      </c>
      <c r="U46" s="88">
        <f t="shared" si="5"/>
        <v>-1845524</v>
      </c>
      <c r="V46" s="88">
        <f t="shared" si="5"/>
        <v>1791821</v>
      </c>
      <c r="W46" s="88">
        <f t="shared" si="5"/>
        <v>31769229</v>
      </c>
      <c r="X46" s="88">
        <f t="shared" si="5"/>
        <v>21955525</v>
      </c>
      <c r="Y46" s="88">
        <f t="shared" si="5"/>
        <v>9813704</v>
      </c>
      <c r="Z46" s="208">
        <f>+IF(X46&lt;&gt;0,+(Y46/X46)*100,0)</f>
        <v>44.6981067407862</v>
      </c>
      <c r="AA46" s="206">
        <f>SUM(AA44:AA45)</f>
        <v>16791699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11966951</v>
      </c>
      <c r="D48" s="217">
        <f>SUM(D46:D47)</f>
        <v>0</v>
      </c>
      <c r="E48" s="218">
        <f t="shared" si="6"/>
        <v>21955509</v>
      </c>
      <c r="F48" s="219">
        <f t="shared" si="6"/>
        <v>16791699</v>
      </c>
      <c r="G48" s="219">
        <f t="shared" si="6"/>
        <v>12087529</v>
      </c>
      <c r="H48" s="220">
        <f t="shared" si="6"/>
        <v>-1796643</v>
      </c>
      <c r="I48" s="220">
        <f t="shared" si="6"/>
        <v>-1642445</v>
      </c>
      <c r="J48" s="220">
        <f t="shared" si="6"/>
        <v>8648441</v>
      </c>
      <c r="K48" s="220">
        <f t="shared" si="6"/>
        <v>-184997</v>
      </c>
      <c r="L48" s="220">
        <f t="shared" si="6"/>
        <v>12042697</v>
      </c>
      <c r="M48" s="219">
        <f t="shared" si="6"/>
        <v>-269914</v>
      </c>
      <c r="N48" s="219">
        <f t="shared" si="6"/>
        <v>11587786</v>
      </c>
      <c r="O48" s="220">
        <f t="shared" si="6"/>
        <v>-269914</v>
      </c>
      <c r="P48" s="220">
        <f t="shared" si="6"/>
        <v>270447</v>
      </c>
      <c r="Q48" s="220">
        <f t="shared" si="6"/>
        <v>9740648</v>
      </c>
      <c r="R48" s="220">
        <f t="shared" si="6"/>
        <v>9741181</v>
      </c>
      <c r="S48" s="220">
        <f t="shared" si="6"/>
        <v>-95006</v>
      </c>
      <c r="T48" s="219">
        <f t="shared" si="6"/>
        <v>3732351</v>
      </c>
      <c r="U48" s="219">
        <f t="shared" si="6"/>
        <v>-1845524</v>
      </c>
      <c r="V48" s="220">
        <f t="shared" si="6"/>
        <v>1791821</v>
      </c>
      <c r="W48" s="220">
        <f t="shared" si="6"/>
        <v>31769229</v>
      </c>
      <c r="X48" s="220">
        <f t="shared" si="6"/>
        <v>21955525</v>
      </c>
      <c r="Y48" s="220">
        <f t="shared" si="6"/>
        <v>9813704</v>
      </c>
      <c r="Z48" s="221">
        <f>+IF(X48&lt;&gt;0,+(Y48/X48)*100,0)</f>
        <v>44.6981067407862</v>
      </c>
      <c r="AA48" s="222">
        <f>SUM(AA46:AA47)</f>
        <v>16791699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1212366</v>
      </c>
      <c r="D5" s="153">
        <f>SUM(D6:D8)</f>
        <v>0</v>
      </c>
      <c r="E5" s="154">
        <f t="shared" si="0"/>
        <v>205000</v>
      </c>
      <c r="F5" s="100">
        <f t="shared" si="0"/>
        <v>4202000</v>
      </c>
      <c r="G5" s="100">
        <f t="shared" si="0"/>
        <v>0</v>
      </c>
      <c r="H5" s="100">
        <f t="shared" si="0"/>
        <v>0</v>
      </c>
      <c r="I5" s="100">
        <f t="shared" si="0"/>
        <v>3479</v>
      </c>
      <c r="J5" s="100">
        <f t="shared" si="0"/>
        <v>3479</v>
      </c>
      <c r="K5" s="100">
        <f t="shared" si="0"/>
        <v>17775</v>
      </c>
      <c r="L5" s="100">
        <f t="shared" si="0"/>
        <v>27852</v>
      </c>
      <c r="M5" s="100">
        <f t="shared" si="0"/>
        <v>0</v>
      </c>
      <c r="N5" s="100">
        <f t="shared" si="0"/>
        <v>45627</v>
      </c>
      <c r="O5" s="100">
        <f t="shared" si="0"/>
        <v>0</v>
      </c>
      <c r="P5" s="100">
        <f t="shared" si="0"/>
        <v>0</v>
      </c>
      <c r="Q5" s="100">
        <f t="shared" si="0"/>
        <v>4304</v>
      </c>
      <c r="R5" s="100">
        <f t="shared" si="0"/>
        <v>4304</v>
      </c>
      <c r="S5" s="100">
        <f t="shared" si="0"/>
        <v>4423</v>
      </c>
      <c r="T5" s="100">
        <f t="shared" si="0"/>
        <v>2230728</v>
      </c>
      <c r="U5" s="100">
        <f t="shared" si="0"/>
        <v>244736</v>
      </c>
      <c r="V5" s="100">
        <f t="shared" si="0"/>
        <v>2479887</v>
      </c>
      <c r="W5" s="100">
        <f t="shared" si="0"/>
        <v>2533297</v>
      </c>
      <c r="X5" s="100">
        <f t="shared" si="0"/>
        <v>205000</v>
      </c>
      <c r="Y5" s="100">
        <f t="shared" si="0"/>
        <v>2328297</v>
      </c>
      <c r="Z5" s="137">
        <f>+IF(X5&lt;&gt;0,+(Y5/X5)*100,0)</f>
        <v>1135.7546341463415</v>
      </c>
      <c r="AA5" s="153">
        <f>SUM(AA6:AA8)</f>
        <v>4202000</v>
      </c>
    </row>
    <row r="6" spans="1:27" ht="13.5">
      <c r="A6" s="138" t="s">
        <v>75</v>
      </c>
      <c r="B6" s="136"/>
      <c r="C6" s="155">
        <v>826558</v>
      </c>
      <c r="D6" s="155"/>
      <c r="E6" s="156">
        <v>26000</v>
      </c>
      <c r="F6" s="60">
        <v>4026000</v>
      </c>
      <c r="G6" s="60"/>
      <c r="H6" s="60"/>
      <c r="I6" s="60"/>
      <c r="J6" s="60"/>
      <c r="K6" s="60">
        <v>9290</v>
      </c>
      <c r="L6" s="60"/>
      <c r="M6" s="60"/>
      <c r="N6" s="60">
        <v>9290</v>
      </c>
      <c r="O6" s="60"/>
      <c r="P6" s="60"/>
      <c r="Q6" s="60"/>
      <c r="R6" s="60"/>
      <c r="S6" s="60"/>
      <c r="T6" s="60">
        <v>2228228</v>
      </c>
      <c r="U6" s="60">
        <v>228228</v>
      </c>
      <c r="V6" s="60">
        <v>2456456</v>
      </c>
      <c r="W6" s="60">
        <v>2465746</v>
      </c>
      <c r="X6" s="60">
        <v>26000</v>
      </c>
      <c r="Y6" s="60">
        <v>2439746</v>
      </c>
      <c r="Z6" s="140">
        <v>9383.64</v>
      </c>
      <c r="AA6" s="62">
        <v>4026000</v>
      </c>
    </row>
    <row r="7" spans="1:27" ht="13.5">
      <c r="A7" s="138" t="s">
        <v>76</v>
      </c>
      <c r="B7" s="136"/>
      <c r="C7" s="157">
        <v>187812</v>
      </c>
      <c r="D7" s="157"/>
      <c r="E7" s="158">
        <v>60000</v>
      </c>
      <c r="F7" s="159">
        <v>70000</v>
      </c>
      <c r="G7" s="159"/>
      <c r="H7" s="159"/>
      <c r="I7" s="159"/>
      <c r="J7" s="159"/>
      <c r="K7" s="159"/>
      <c r="L7" s="159">
        <v>2980</v>
      </c>
      <c r="M7" s="159"/>
      <c r="N7" s="159">
        <v>2980</v>
      </c>
      <c r="O7" s="159"/>
      <c r="P7" s="159"/>
      <c r="Q7" s="159">
        <v>4304</v>
      </c>
      <c r="R7" s="159">
        <v>4304</v>
      </c>
      <c r="S7" s="159"/>
      <c r="T7" s="159"/>
      <c r="U7" s="159"/>
      <c r="V7" s="159"/>
      <c r="W7" s="159">
        <v>7284</v>
      </c>
      <c r="X7" s="159">
        <v>60000</v>
      </c>
      <c r="Y7" s="159">
        <v>-52716</v>
      </c>
      <c r="Z7" s="141">
        <v>-87.86</v>
      </c>
      <c r="AA7" s="225">
        <v>70000</v>
      </c>
    </row>
    <row r="8" spans="1:27" ht="13.5">
      <c r="A8" s="138" t="s">
        <v>77</v>
      </c>
      <c r="B8" s="136"/>
      <c r="C8" s="155">
        <v>197996</v>
      </c>
      <c r="D8" s="155"/>
      <c r="E8" s="156">
        <v>119000</v>
      </c>
      <c r="F8" s="60">
        <v>106000</v>
      </c>
      <c r="G8" s="60"/>
      <c r="H8" s="60"/>
      <c r="I8" s="60">
        <v>3479</v>
      </c>
      <c r="J8" s="60">
        <v>3479</v>
      </c>
      <c r="K8" s="60">
        <v>8485</v>
      </c>
      <c r="L8" s="60">
        <v>24872</v>
      </c>
      <c r="M8" s="60"/>
      <c r="N8" s="60">
        <v>33357</v>
      </c>
      <c r="O8" s="60"/>
      <c r="P8" s="60"/>
      <c r="Q8" s="60"/>
      <c r="R8" s="60"/>
      <c r="S8" s="60">
        <v>4423</v>
      </c>
      <c r="T8" s="60">
        <v>2500</v>
      </c>
      <c r="U8" s="60">
        <v>16508</v>
      </c>
      <c r="V8" s="60">
        <v>23431</v>
      </c>
      <c r="W8" s="60">
        <v>60267</v>
      </c>
      <c r="X8" s="60">
        <v>119000</v>
      </c>
      <c r="Y8" s="60">
        <v>-58733</v>
      </c>
      <c r="Z8" s="140">
        <v>-49.36</v>
      </c>
      <c r="AA8" s="62">
        <v>106000</v>
      </c>
    </row>
    <row r="9" spans="1:27" ht="13.5">
      <c r="A9" s="135" t="s">
        <v>78</v>
      </c>
      <c r="B9" s="136"/>
      <c r="C9" s="153">
        <f aca="true" t="shared" si="1" ref="C9:Y9">SUM(C10:C14)</f>
        <v>6519</v>
      </c>
      <c r="D9" s="153">
        <f>SUM(D10:D14)</f>
        <v>0</v>
      </c>
      <c r="E9" s="154">
        <f t="shared" si="1"/>
        <v>1483000</v>
      </c>
      <c r="F9" s="100">
        <f t="shared" si="1"/>
        <v>14201000</v>
      </c>
      <c r="G9" s="100">
        <f t="shared" si="1"/>
        <v>0</v>
      </c>
      <c r="H9" s="100">
        <f t="shared" si="1"/>
        <v>8294</v>
      </c>
      <c r="I9" s="100">
        <f t="shared" si="1"/>
        <v>0</v>
      </c>
      <c r="J9" s="100">
        <f t="shared" si="1"/>
        <v>8294</v>
      </c>
      <c r="K9" s="100">
        <f t="shared" si="1"/>
        <v>2253</v>
      </c>
      <c r="L9" s="100">
        <f t="shared" si="1"/>
        <v>83319</v>
      </c>
      <c r="M9" s="100">
        <f t="shared" si="1"/>
        <v>0</v>
      </c>
      <c r="N9" s="100">
        <f t="shared" si="1"/>
        <v>85572</v>
      </c>
      <c r="O9" s="100">
        <f t="shared" si="1"/>
        <v>0</v>
      </c>
      <c r="P9" s="100">
        <f t="shared" si="1"/>
        <v>190089</v>
      </c>
      <c r="Q9" s="100">
        <f t="shared" si="1"/>
        <v>16800</v>
      </c>
      <c r="R9" s="100">
        <f t="shared" si="1"/>
        <v>206889</v>
      </c>
      <c r="S9" s="100">
        <f t="shared" si="1"/>
        <v>987600</v>
      </c>
      <c r="T9" s="100">
        <f t="shared" si="1"/>
        <v>35886</v>
      </c>
      <c r="U9" s="100">
        <f t="shared" si="1"/>
        <v>1024260</v>
      </c>
      <c r="V9" s="100">
        <f t="shared" si="1"/>
        <v>2047746</v>
      </c>
      <c r="W9" s="100">
        <f t="shared" si="1"/>
        <v>2348501</v>
      </c>
      <c r="X9" s="100">
        <f t="shared" si="1"/>
        <v>1483000</v>
      </c>
      <c r="Y9" s="100">
        <f t="shared" si="1"/>
        <v>865501</v>
      </c>
      <c r="Z9" s="137">
        <f>+IF(X9&lt;&gt;0,+(Y9/X9)*100,0)</f>
        <v>58.36149696561025</v>
      </c>
      <c r="AA9" s="102">
        <f>SUM(AA10:AA14)</f>
        <v>14201000</v>
      </c>
    </row>
    <row r="10" spans="1:27" ht="13.5">
      <c r="A10" s="138" t="s">
        <v>79</v>
      </c>
      <c r="B10" s="136"/>
      <c r="C10" s="155">
        <v>6519</v>
      </c>
      <c r="D10" s="155"/>
      <c r="E10" s="156">
        <v>1483000</v>
      </c>
      <c r="F10" s="60">
        <v>14201000</v>
      </c>
      <c r="G10" s="60"/>
      <c r="H10" s="60">
        <v>8294</v>
      </c>
      <c r="I10" s="60"/>
      <c r="J10" s="60">
        <v>8294</v>
      </c>
      <c r="K10" s="60">
        <v>2253</v>
      </c>
      <c r="L10" s="60">
        <v>83319</v>
      </c>
      <c r="M10" s="60"/>
      <c r="N10" s="60">
        <v>85572</v>
      </c>
      <c r="O10" s="60"/>
      <c r="P10" s="60">
        <v>190089</v>
      </c>
      <c r="Q10" s="60">
        <v>16800</v>
      </c>
      <c r="R10" s="60">
        <v>206889</v>
      </c>
      <c r="S10" s="60">
        <v>987600</v>
      </c>
      <c r="T10" s="60">
        <v>35886</v>
      </c>
      <c r="U10" s="60">
        <v>1024260</v>
      </c>
      <c r="V10" s="60">
        <v>2047746</v>
      </c>
      <c r="W10" s="60">
        <v>2348501</v>
      </c>
      <c r="X10" s="60">
        <v>1483000</v>
      </c>
      <c r="Y10" s="60">
        <v>865501</v>
      </c>
      <c r="Z10" s="140">
        <v>58.36</v>
      </c>
      <c r="AA10" s="62">
        <v>14201000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17117428</v>
      </c>
      <c r="D15" s="153">
        <f>SUM(D16:D18)</f>
        <v>0</v>
      </c>
      <c r="E15" s="154">
        <f t="shared" si="2"/>
        <v>12879000</v>
      </c>
      <c r="F15" s="100">
        <f t="shared" si="2"/>
        <v>209000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1674695</v>
      </c>
      <c r="L15" s="100">
        <f t="shared" si="2"/>
        <v>1083563</v>
      </c>
      <c r="M15" s="100">
        <f t="shared" si="2"/>
        <v>3179885</v>
      </c>
      <c r="N15" s="100">
        <f t="shared" si="2"/>
        <v>5938143</v>
      </c>
      <c r="O15" s="100">
        <f t="shared" si="2"/>
        <v>3179885</v>
      </c>
      <c r="P15" s="100">
        <f t="shared" si="2"/>
        <v>1691894</v>
      </c>
      <c r="Q15" s="100">
        <f t="shared" si="2"/>
        <v>1122067</v>
      </c>
      <c r="R15" s="100">
        <f t="shared" si="2"/>
        <v>5993846</v>
      </c>
      <c r="S15" s="100">
        <f t="shared" si="2"/>
        <v>951562</v>
      </c>
      <c r="T15" s="100">
        <f t="shared" si="2"/>
        <v>3564348</v>
      </c>
      <c r="U15" s="100">
        <f t="shared" si="2"/>
        <v>11686856</v>
      </c>
      <c r="V15" s="100">
        <f t="shared" si="2"/>
        <v>16202766</v>
      </c>
      <c r="W15" s="100">
        <f t="shared" si="2"/>
        <v>28134755</v>
      </c>
      <c r="X15" s="100">
        <f t="shared" si="2"/>
        <v>12878847</v>
      </c>
      <c r="Y15" s="100">
        <f t="shared" si="2"/>
        <v>15255908</v>
      </c>
      <c r="Z15" s="137">
        <f>+IF(X15&lt;&gt;0,+(Y15/X15)*100,0)</f>
        <v>118.45709480048951</v>
      </c>
      <c r="AA15" s="102">
        <f>SUM(AA16:AA18)</f>
        <v>209000</v>
      </c>
    </row>
    <row r="16" spans="1:27" ht="13.5">
      <c r="A16" s="138" t="s">
        <v>85</v>
      </c>
      <c r="B16" s="136"/>
      <c r="C16" s="155">
        <v>4968875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12148553</v>
      </c>
      <c r="D17" s="155"/>
      <c r="E17" s="156">
        <v>12879000</v>
      </c>
      <c r="F17" s="60">
        <v>209000</v>
      </c>
      <c r="G17" s="60"/>
      <c r="H17" s="60"/>
      <c r="I17" s="60"/>
      <c r="J17" s="60"/>
      <c r="K17" s="60">
        <v>1674695</v>
      </c>
      <c r="L17" s="60">
        <v>1083563</v>
      </c>
      <c r="M17" s="60">
        <v>3179885</v>
      </c>
      <c r="N17" s="60">
        <v>5938143</v>
      </c>
      <c r="O17" s="60">
        <v>3179885</v>
      </c>
      <c r="P17" s="60">
        <v>1691894</v>
      </c>
      <c r="Q17" s="60">
        <v>1122067</v>
      </c>
      <c r="R17" s="60">
        <v>5993846</v>
      </c>
      <c r="S17" s="60">
        <v>951562</v>
      </c>
      <c r="T17" s="60">
        <v>3564348</v>
      </c>
      <c r="U17" s="60">
        <v>11686856</v>
      </c>
      <c r="V17" s="60">
        <v>16202766</v>
      </c>
      <c r="W17" s="60">
        <v>28134755</v>
      </c>
      <c r="X17" s="60">
        <v>12878847</v>
      </c>
      <c r="Y17" s="60">
        <v>15255908</v>
      </c>
      <c r="Z17" s="140">
        <v>118.46</v>
      </c>
      <c r="AA17" s="62">
        <v>209000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784192</v>
      </c>
      <c r="D19" s="153">
        <f>SUM(D20:D23)</f>
        <v>0</v>
      </c>
      <c r="E19" s="154">
        <f t="shared" si="3"/>
        <v>16536000</v>
      </c>
      <c r="F19" s="100">
        <f t="shared" si="3"/>
        <v>12516000</v>
      </c>
      <c r="G19" s="100">
        <f t="shared" si="3"/>
        <v>874608</v>
      </c>
      <c r="H19" s="100">
        <f t="shared" si="3"/>
        <v>53356</v>
      </c>
      <c r="I19" s="100">
        <f t="shared" si="3"/>
        <v>479939</v>
      </c>
      <c r="J19" s="100">
        <f t="shared" si="3"/>
        <v>1407903</v>
      </c>
      <c r="K19" s="100">
        <f t="shared" si="3"/>
        <v>765066</v>
      </c>
      <c r="L19" s="100">
        <f t="shared" si="3"/>
        <v>101561</v>
      </c>
      <c r="M19" s="100">
        <f t="shared" si="3"/>
        <v>706039</v>
      </c>
      <c r="N19" s="100">
        <f t="shared" si="3"/>
        <v>1572666</v>
      </c>
      <c r="O19" s="100">
        <f t="shared" si="3"/>
        <v>706039</v>
      </c>
      <c r="P19" s="100">
        <f t="shared" si="3"/>
        <v>915408</v>
      </c>
      <c r="Q19" s="100">
        <f t="shared" si="3"/>
        <v>1076918</v>
      </c>
      <c r="R19" s="100">
        <f t="shared" si="3"/>
        <v>2698365</v>
      </c>
      <c r="S19" s="100">
        <f t="shared" si="3"/>
        <v>651179</v>
      </c>
      <c r="T19" s="100">
        <f t="shared" si="3"/>
        <v>500742</v>
      </c>
      <c r="U19" s="100">
        <f t="shared" si="3"/>
        <v>1762153</v>
      </c>
      <c r="V19" s="100">
        <f t="shared" si="3"/>
        <v>2914074</v>
      </c>
      <c r="W19" s="100">
        <f t="shared" si="3"/>
        <v>8593008</v>
      </c>
      <c r="X19" s="100">
        <f t="shared" si="3"/>
        <v>16536480</v>
      </c>
      <c r="Y19" s="100">
        <f t="shared" si="3"/>
        <v>-7943472</v>
      </c>
      <c r="Z19" s="137">
        <f>+IF(X19&lt;&gt;0,+(Y19/X19)*100,0)</f>
        <v>-48.03605120315811</v>
      </c>
      <c r="AA19" s="102">
        <f>SUM(AA20:AA23)</f>
        <v>12516000</v>
      </c>
    </row>
    <row r="20" spans="1:27" ht="13.5">
      <c r="A20" s="138" t="s">
        <v>89</v>
      </c>
      <c r="B20" s="136"/>
      <c r="C20" s="155">
        <v>619312</v>
      </c>
      <c r="D20" s="155"/>
      <c r="E20" s="156">
        <v>16536000</v>
      </c>
      <c r="F20" s="60">
        <v>12516000</v>
      </c>
      <c r="G20" s="60">
        <v>874608</v>
      </c>
      <c r="H20" s="60">
        <v>53356</v>
      </c>
      <c r="I20" s="60">
        <v>479939</v>
      </c>
      <c r="J20" s="60">
        <v>1407903</v>
      </c>
      <c r="K20" s="60">
        <v>765066</v>
      </c>
      <c r="L20" s="60">
        <v>101561</v>
      </c>
      <c r="M20" s="60">
        <v>706039</v>
      </c>
      <c r="N20" s="60">
        <v>1572666</v>
      </c>
      <c r="O20" s="60">
        <v>706039</v>
      </c>
      <c r="P20" s="60">
        <v>915408</v>
      </c>
      <c r="Q20" s="60">
        <v>1076918</v>
      </c>
      <c r="R20" s="60">
        <v>2698365</v>
      </c>
      <c r="S20" s="60">
        <v>651179</v>
      </c>
      <c r="T20" s="60">
        <v>500742</v>
      </c>
      <c r="U20" s="60">
        <v>1762153</v>
      </c>
      <c r="V20" s="60">
        <v>2914074</v>
      </c>
      <c r="W20" s="60">
        <v>8593008</v>
      </c>
      <c r="X20" s="60">
        <v>16536480</v>
      </c>
      <c r="Y20" s="60">
        <v>-7943472</v>
      </c>
      <c r="Z20" s="140">
        <v>-48.04</v>
      </c>
      <c r="AA20" s="62">
        <v>12516000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164880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19120505</v>
      </c>
      <c r="D25" s="217">
        <f>+D5+D9+D15+D19+D24</f>
        <v>0</v>
      </c>
      <c r="E25" s="230">
        <f t="shared" si="4"/>
        <v>31103000</v>
      </c>
      <c r="F25" s="219">
        <f t="shared" si="4"/>
        <v>31128000</v>
      </c>
      <c r="G25" s="219">
        <f t="shared" si="4"/>
        <v>874608</v>
      </c>
      <c r="H25" s="219">
        <f t="shared" si="4"/>
        <v>61650</v>
      </c>
      <c r="I25" s="219">
        <f t="shared" si="4"/>
        <v>483418</v>
      </c>
      <c r="J25" s="219">
        <f t="shared" si="4"/>
        <v>1419676</v>
      </c>
      <c r="K25" s="219">
        <f t="shared" si="4"/>
        <v>2459789</v>
      </c>
      <c r="L25" s="219">
        <f t="shared" si="4"/>
        <v>1296295</v>
      </c>
      <c r="M25" s="219">
        <f t="shared" si="4"/>
        <v>3885924</v>
      </c>
      <c r="N25" s="219">
        <f t="shared" si="4"/>
        <v>7642008</v>
      </c>
      <c r="O25" s="219">
        <f t="shared" si="4"/>
        <v>3885924</v>
      </c>
      <c r="P25" s="219">
        <f t="shared" si="4"/>
        <v>2797391</v>
      </c>
      <c r="Q25" s="219">
        <f t="shared" si="4"/>
        <v>2220089</v>
      </c>
      <c r="R25" s="219">
        <f t="shared" si="4"/>
        <v>8903404</v>
      </c>
      <c r="S25" s="219">
        <f t="shared" si="4"/>
        <v>2594764</v>
      </c>
      <c r="T25" s="219">
        <f t="shared" si="4"/>
        <v>6331704</v>
      </c>
      <c r="U25" s="219">
        <f t="shared" si="4"/>
        <v>14718005</v>
      </c>
      <c r="V25" s="219">
        <f t="shared" si="4"/>
        <v>23644473</v>
      </c>
      <c r="W25" s="219">
        <f t="shared" si="4"/>
        <v>41609561</v>
      </c>
      <c r="X25" s="219">
        <f t="shared" si="4"/>
        <v>31103327</v>
      </c>
      <c r="Y25" s="219">
        <f t="shared" si="4"/>
        <v>10506234</v>
      </c>
      <c r="Z25" s="231">
        <f>+IF(X25&lt;&gt;0,+(Y25/X25)*100,0)</f>
        <v>33.77848935581714</v>
      </c>
      <c r="AA25" s="232">
        <f>+AA5+AA9+AA15+AA19+AA24</f>
        <v>31128000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12767865</v>
      </c>
      <c r="D28" s="155"/>
      <c r="E28" s="156">
        <v>15610000</v>
      </c>
      <c r="F28" s="60">
        <v>15610000</v>
      </c>
      <c r="G28" s="60">
        <v>874608</v>
      </c>
      <c r="H28" s="60"/>
      <c r="I28" s="60">
        <v>483418</v>
      </c>
      <c r="J28" s="60">
        <v>1358026</v>
      </c>
      <c r="K28" s="60">
        <v>563820</v>
      </c>
      <c r="L28" s="60">
        <v>1076770</v>
      </c>
      <c r="M28" s="60">
        <v>3717738</v>
      </c>
      <c r="N28" s="60">
        <v>5358328</v>
      </c>
      <c r="O28" s="60">
        <v>3717738</v>
      </c>
      <c r="P28" s="60">
        <v>1711407</v>
      </c>
      <c r="Q28" s="60"/>
      <c r="R28" s="60">
        <v>5429145</v>
      </c>
      <c r="S28" s="60">
        <v>1602741</v>
      </c>
      <c r="T28" s="60">
        <v>3549909</v>
      </c>
      <c r="U28" s="60">
        <v>12881394</v>
      </c>
      <c r="V28" s="60">
        <v>18034044</v>
      </c>
      <c r="W28" s="60">
        <v>30179543</v>
      </c>
      <c r="X28" s="60"/>
      <c r="Y28" s="60">
        <v>30179543</v>
      </c>
      <c r="Z28" s="140"/>
      <c r="AA28" s="155">
        <v>15610000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12767865</v>
      </c>
      <c r="D32" s="210">
        <f>SUM(D28:D31)</f>
        <v>0</v>
      </c>
      <c r="E32" s="211">
        <f t="shared" si="5"/>
        <v>15610000</v>
      </c>
      <c r="F32" s="77">
        <f t="shared" si="5"/>
        <v>15610000</v>
      </c>
      <c r="G32" s="77">
        <f t="shared" si="5"/>
        <v>874608</v>
      </c>
      <c r="H32" s="77">
        <f t="shared" si="5"/>
        <v>0</v>
      </c>
      <c r="I32" s="77">
        <f t="shared" si="5"/>
        <v>483418</v>
      </c>
      <c r="J32" s="77">
        <f t="shared" si="5"/>
        <v>1358026</v>
      </c>
      <c r="K32" s="77">
        <f t="shared" si="5"/>
        <v>563820</v>
      </c>
      <c r="L32" s="77">
        <f t="shared" si="5"/>
        <v>1076770</v>
      </c>
      <c r="M32" s="77">
        <f t="shared" si="5"/>
        <v>3717738</v>
      </c>
      <c r="N32" s="77">
        <f t="shared" si="5"/>
        <v>5358328</v>
      </c>
      <c r="O32" s="77">
        <f t="shared" si="5"/>
        <v>3717738</v>
      </c>
      <c r="P32" s="77">
        <f t="shared" si="5"/>
        <v>1711407</v>
      </c>
      <c r="Q32" s="77">
        <f t="shared" si="5"/>
        <v>0</v>
      </c>
      <c r="R32" s="77">
        <f t="shared" si="5"/>
        <v>5429145</v>
      </c>
      <c r="S32" s="77">
        <f t="shared" si="5"/>
        <v>1602741</v>
      </c>
      <c r="T32" s="77">
        <f t="shared" si="5"/>
        <v>3549909</v>
      </c>
      <c r="U32" s="77">
        <f t="shared" si="5"/>
        <v>12881394</v>
      </c>
      <c r="V32" s="77">
        <f t="shared" si="5"/>
        <v>18034044</v>
      </c>
      <c r="W32" s="77">
        <f t="shared" si="5"/>
        <v>30179543</v>
      </c>
      <c r="X32" s="77">
        <f t="shared" si="5"/>
        <v>0</v>
      </c>
      <c r="Y32" s="77">
        <f t="shared" si="5"/>
        <v>30179543</v>
      </c>
      <c r="Z32" s="212">
        <f>+IF(X32&lt;&gt;0,+(Y32/X32)*100,0)</f>
        <v>0</v>
      </c>
      <c r="AA32" s="79">
        <f>SUM(AA28:AA31)</f>
        <v>15610000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>
        <v>50000</v>
      </c>
      <c r="V33" s="60">
        <v>50000</v>
      </c>
      <c r="W33" s="60">
        <v>50000</v>
      </c>
      <c r="X33" s="60"/>
      <c r="Y33" s="60">
        <v>50000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6352640</v>
      </c>
      <c r="D35" s="155"/>
      <c r="E35" s="156">
        <v>15493000</v>
      </c>
      <c r="F35" s="60">
        <v>15518000</v>
      </c>
      <c r="G35" s="60"/>
      <c r="H35" s="60">
        <v>61650</v>
      </c>
      <c r="I35" s="60"/>
      <c r="J35" s="60">
        <v>61650</v>
      </c>
      <c r="K35" s="60">
        <v>1895969</v>
      </c>
      <c r="L35" s="60">
        <v>219525</v>
      </c>
      <c r="M35" s="60">
        <v>168186</v>
      </c>
      <c r="N35" s="60">
        <v>2283680</v>
      </c>
      <c r="O35" s="60">
        <v>168186</v>
      </c>
      <c r="P35" s="60">
        <v>1085984</v>
      </c>
      <c r="Q35" s="60">
        <v>2220089</v>
      </c>
      <c r="R35" s="60">
        <v>3474259</v>
      </c>
      <c r="S35" s="60">
        <v>992023</v>
      </c>
      <c r="T35" s="60">
        <v>2781795</v>
      </c>
      <c r="U35" s="60">
        <v>1786611</v>
      </c>
      <c r="V35" s="60">
        <v>5560429</v>
      </c>
      <c r="W35" s="60">
        <v>11380018</v>
      </c>
      <c r="X35" s="60"/>
      <c r="Y35" s="60">
        <v>11380018</v>
      </c>
      <c r="Z35" s="140"/>
      <c r="AA35" s="62">
        <v>15518000</v>
      </c>
    </row>
    <row r="36" spans="1:27" ht="13.5">
      <c r="A36" s="238" t="s">
        <v>139</v>
      </c>
      <c r="B36" s="149"/>
      <c r="C36" s="222">
        <f aca="true" t="shared" si="6" ref="C36:Y36">SUM(C32:C35)</f>
        <v>19120505</v>
      </c>
      <c r="D36" s="222">
        <f>SUM(D32:D35)</f>
        <v>0</v>
      </c>
      <c r="E36" s="218">
        <f t="shared" si="6"/>
        <v>31103000</v>
      </c>
      <c r="F36" s="220">
        <f t="shared" si="6"/>
        <v>31128000</v>
      </c>
      <c r="G36" s="220">
        <f t="shared" si="6"/>
        <v>874608</v>
      </c>
      <c r="H36" s="220">
        <f t="shared" si="6"/>
        <v>61650</v>
      </c>
      <c r="I36" s="220">
        <f t="shared" si="6"/>
        <v>483418</v>
      </c>
      <c r="J36" s="220">
        <f t="shared" si="6"/>
        <v>1419676</v>
      </c>
      <c r="K36" s="220">
        <f t="shared" si="6"/>
        <v>2459789</v>
      </c>
      <c r="L36" s="220">
        <f t="shared" si="6"/>
        <v>1296295</v>
      </c>
      <c r="M36" s="220">
        <f t="shared" si="6"/>
        <v>3885924</v>
      </c>
      <c r="N36" s="220">
        <f t="shared" si="6"/>
        <v>7642008</v>
      </c>
      <c r="O36" s="220">
        <f t="shared" si="6"/>
        <v>3885924</v>
      </c>
      <c r="P36" s="220">
        <f t="shared" si="6"/>
        <v>2797391</v>
      </c>
      <c r="Q36" s="220">
        <f t="shared" si="6"/>
        <v>2220089</v>
      </c>
      <c r="R36" s="220">
        <f t="shared" si="6"/>
        <v>8903404</v>
      </c>
      <c r="S36" s="220">
        <f t="shared" si="6"/>
        <v>2594764</v>
      </c>
      <c r="T36" s="220">
        <f t="shared" si="6"/>
        <v>6331704</v>
      </c>
      <c r="U36" s="220">
        <f t="shared" si="6"/>
        <v>14718005</v>
      </c>
      <c r="V36" s="220">
        <f t="shared" si="6"/>
        <v>23644473</v>
      </c>
      <c r="W36" s="220">
        <f t="shared" si="6"/>
        <v>41609561</v>
      </c>
      <c r="X36" s="220">
        <f t="shared" si="6"/>
        <v>0</v>
      </c>
      <c r="Y36" s="220">
        <f t="shared" si="6"/>
        <v>41609561</v>
      </c>
      <c r="Z36" s="221">
        <f>+IF(X36&lt;&gt;0,+(Y36/X36)*100,0)</f>
        <v>0</v>
      </c>
      <c r="AA36" s="239">
        <f>SUM(AA32:AA35)</f>
        <v>31128000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20266665</v>
      </c>
      <c r="D6" s="155"/>
      <c r="E6" s="59">
        <v>1596000</v>
      </c>
      <c r="F6" s="60">
        <v>1596000</v>
      </c>
      <c r="G6" s="60">
        <v>11914201</v>
      </c>
      <c r="H6" s="60">
        <v>11732235</v>
      </c>
      <c r="I6" s="60">
        <v>9631281</v>
      </c>
      <c r="J6" s="60">
        <v>9631281</v>
      </c>
      <c r="K6" s="60">
        <v>10055263</v>
      </c>
      <c r="L6" s="60">
        <v>16144069</v>
      </c>
      <c r="M6" s="60">
        <v>13401176</v>
      </c>
      <c r="N6" s="60">
        <v>13401176</v>
      </c>
      <c r="O6" s="60">
        <v>13401176</v>
      </c>
      <c r="P6" s="60">
        <v>557150</v>
      </c>
      <c r="Q6" s="60">
        <v>12091180</v>
      </c>
      <c r="R6" s="60">
        <v>12091180</v>
      </c>
      <c r="S6" s="60">
        <v>7859303</v>
      </c>
      <c r="T6" s="60">
        <v>2866364</v>
      </c>
      <c r="U6" s="60">
        <v>6134598</v>
      </c>
      <c r="V6" s="60">
        <v>6134598</v>
      </c>
      <c r="W6" s="60">
        <v>6134598</v>
      </c>
      <c r="X6" s="60">
        <v>1596000</v>
      </c>
      <c r="Y6" s="60">
        <v>4538598</v>
      </c>
      <c r="Z6" s="140">
        <v>284.37</v>
      </c>
      <c r="AA6" s="62">
        <v>1596000</v>
      </c>
    </row>
    <row r="7" spans="1:27" ht="13.5">
      <c r="A7" s="249" t="s">
        <v>144</v>
      </c>
      <c r="B7" s="182"/>
      <c r="C7" s="155">
        <v>25870397</v>
      </c>
      <c r="D7" s="155"/>
      <c r="E7" s="59">
        <v>20000000</v>
      </c>
      <c r="F7" s="60">
        <v>20000000</v>
      </c>
      <c r="G7" s="60"/>
      <c r="H7" s="60"/>
      <c r="I7" s="60"/>
      <c r="J7" s="60"/>
      <c r="K7" s="60"/>
      <c r="L7" s="60">
        <v>49027418</v>
      </c>
      <c r="M7" s="60"/>
      <c r="N7" s="60"/>
      <c r="O7" s="60"/>
      <c r="P7" s="60">
        <v>50245102</v>
      </c>
      <c r="Q7" s="60">
        <v>50494329</v>
      </c>
      <c r="R7" s="60">
        <v>50494329</v>
      </c>
      <c r="S7" s="60">
        <v>50205377</v>
      </c>
      <c r="T7" s="60"/>
      <c r="U7" s="60"/>
      <c r="V7" s="60"/>
      <c r="W7" s="60"/>
      <c r="X7" s="60">
        <v>20000000</v>
      </c>
      <c r="Y7" s="60">
        <v>-20000000</v>
      </c>
      <c r="Z7" s="140">
        <v>-100</v>
      </c>
      <c r="AA7" s="62">
        <v>20000000</v>
      </c>
    </row>
    <row r="8" spans="1:27" ht="13.5">
      <c r="A8" s="249" t="s">
        <v>145</v>
      </c>
      <c r="B8" s="182"/>
      <c r="C8" s="155">
        <v>2835972</v>
      </c>
      <c r="D8" s="155"/>
      <c r="E8" s="59">
        <v>2500000</v>
      </c>
      <c r="F8" s="60">
        <v>37414000</v>
      </c>
      <c r="G8" s="60">
        <v>13612948</v>
      </c>
      <c r="H8" s="60">
        <v>31295013</v>
      </c>
      <c r="I8" s="60">
        <v>14098220</v>
      </c>
      <c r="J8" s="60">
        <v>14098220</v>
      </c>
      <c r="K8" s="60">
        <v>12693718</v>
      </c>
      <c r="L8" s="60">
        <v>29972551</v>
      </c>
      <c r="M8" s="60">
        <v>30649362</v>
      </c>
      <c r="N8" s="60">
        <v>30649362</v>
      </c>
      <c r="O8" s="60">
        <v>30649362</v>
      </c>
      <c r="P8" s="60">
        <v>39868228</v>
      </c>
      <c r="Q8" s="60">
        <v>42610553</v>
      </c>
      <c r="R8" s="60">
        <v>42610553</v>
      </c>
      <c r="S8" s="60">
        <v>39360109</v>
      </c>
      <c r="T8" s="60">
        <v>42139965</v>
      </c>
      <c r="U8" s="60">
        <v>42266069</v>
      </c>
      <c r="V8" s="60">
        <v>42266069</v>
      </c>
      <c r="W8" s="60">
        <v>42266069</v>
      </c>
      <c r="X8" s="60">
        <v>37414000</v>
      </c>
      <c r="Y8" s="60">
        <v>4852069</v>
      </c>
      <c r="Z8" s="140">
        <v>12.97</v>
      </c>
      <c r="AA8" s="62">
        <v>37414000</v>
      </c>
    </row>
    <row r="9" spans="1:27" ht="13.5">
      <c r="A9" s="249" t="s">
        <v>146</v>
      </c>
      <c r="B9" s="182"/>
      <c r="C9" s="155">
        <v>8870202</v>
      </c>
      <c r="D9" s="155"/>
      <c r="E9" s="59">
        <v>1750000</v>
      </c>
      <c r="F9" s="60">
        <v>18750000</v>
      </c>
      <c r="G9" s="60">
        <v>17014131</v>
      </c>
      <c r="H9" s="60">
        <v>17014130</v>
      </c>
      <c r="I9" s="60">
        <v>17014132</v>
      </c>
      <c r="J9" s="60">
        <v>17014132</v>
      </c>
      <c r="K9" s="60">
        <v>17014131</v>
      </c>
      <c r="L9" s="60">
        <v>17014130</v>
      </c>
      <c r="M9" s="60">
        <v>17014131</v>
      </c>
      <c r="N9" s="60">
        <v>17014131</v>
      </c>
      <c r="O9" s="60">
        <v>17014131</v>
      </c>
      <c r="P9" s="60">
        <v>17014131</v>
      </c>
      <c r="Q9" s="60">
        <v>17014131</v>
      </c>
      <c r="R9" s="60">
        <v>17014131</v>
      </c>
      <c r="S9" s="60">
        <v>17014130</v>
      </c>
      <c r="T9" s="60">
        <v>17014131</v>
      </c>
      <c r="U9" s="60">
        <v>17014131</v>
      </c>
      <c r="V9" s="60">
        <v>17014131</v>
      </c>
      <c r="W9" s="60">
        <v>17014131</v>
      </c>
      <c r="X9" s="60">
        <v>18750000</v>
      </c>
      <c r="Y9" s="60">
        <v>-1735869</v>
      </c>
      <c r="Z9" s="140">
        <v>-9.26</v>
      </c>
      <c r="AA9" s="62">
        <v>18750000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620614</v>
      </c>
      <c r="D11" s="155"/>
      <c r="E11" s="59">
        <v>300000</v>
      </c>
      <c r="F11" s="60">
        <v>300000</v>
      </c>
      <c r="G11" s="60">
        <v>621915</v>
      </c>
      <c r="H11" s="60">
        <v>3118751</v>
      </c>
      <c r="I11" s="60">
        <v>927774</v>
      </c>
      <c r="J11" s="60">
        <v>927774</v>
      </c>
      <c r="K11" s="60">
        <v>942894</v>
      </c>
      <c r="L11" s="60">
        <v>1041665</v>
      </c>
      <c r="M11" s="60">
        <v>900516</v>
      </c>
      <c r="N11" s="60">
        <v>900516</v>
      </c>
      <c r="O11" s="60">
        <v>900516</v>
      </c>
      <c r="P11" s="60">
        <v>653703</v>
      </c>
      <c r="Q11" s="60">
        <v>594557</v>
      </c>
      <c r="R11" s="60">
        <v>594557</v>
      </c>
      <c r="S11" s="60">
        <v>720622</v>
      </c>
      <c r="T11" s="60">
        <v>522287</v>
      </c>
      <c r="U11" s="60">
        <v>481154</v>
      </c>
      <c r="V11" s="60">
        <v>481154</v>
      </c>
      <c r="W11" s="60">
        <v>481154</v>
      </c>
      <c r="X11" s="60">
        <v>300000</v>
      </c>
      <c r="Y11" s="60">
        <v>181154</v>
      </c>
      <c r="Z11" s="140">
        <v>60.38</v>
      </c>
      <c r="AA11" s="62">
        <v>300000</v>
      </c>
    </row>
    <row r="12" spans="1:27" ht="13.5">
      <c r="A12" s="250" t="s">
        <v>56</v>
      </c>
      <c r="B12" s="251"/>
      <c r="C12" s="168">
        <f aca="true" t="shared" si="0" ref="C12:Y12">SUM(C6:C11)</f>
        <v>58463850</v>
      </c>
      <c r="D12" s="168">
        <f>SUM(D6:D11)</f>
        <v>0</v>
      </c>
      <c r="E12" s="72">
        <f t="shared" si="0"/>
        <v>26146000</v>
      </c>
      <c r="F12" s="73">
        <f t="shared" si="0"/>
        <v>78060000</v>
      </c>
      <c r="G12" s="73">
        <f t="shared" si="0"/>
        <v>43163195</v>
      </c>
      <c r="H12" s="73">
        <f t="shared" si="0"/>
        <v>63160129</v>
      </c>
      <c r="I12" s="73">
        <f t="shared" si="0"/>
        <v>41671407</v>
      </c>
      <c r="J12" s="73">
        <f t="shared" si="0"/>
        <v>41671407</v>
      </c>
      <c r="K12" s="73">
        <f t="shared" si="0"/>
        <v>40706006</v>
      </c>
      <c r="L12" s="73">
        <f t="shared" si="0"/>
        <v>113199833</v>
      </c>
      <c r="M12" s="73">
        <f t="shared" si="0"/>
        <v>61965185</v>
      </c>
      <c r="N12" s="73">
        <f t="shared" si="0"/>
        <v>61965185</v>
      </c>
      <c r="O12" s="73">
        <f t="shared" si="0"/>
        <v>61965185</v>
      </c>
      <c r="P12" s="73">
        <f t="shared" si="0"/>
        <v>108338314</v>
      </c>
      <c r="Q12" s="73">
        <f t="shared" si="0"/>
        <v>122804750</v>
      </c>
      <c r="R12" s="73">
        <f t="shared" si="0"/>
        <v>122804750</v>
      </c>
      <c r="S12" s="73">
        <f t="shared" si="0"/>
        <v>115159541</v>
      </c>
      <c r="T12" s="73">
        <f t="shared" si="0"/>
        <v>62542747</v>
      </c>
      <c r="U12" s="73">
        <f t="shared" si="0"/>
        <v>65895952</v>
      </c>
      <c r="V12" s="73">
        <f t="shared" si="0"/>
        <v>65895952</v>
      </c>
      <c r="W12" s="73">
        <f t="shared" si="0"/>
        <v>65895952</v>
      </c>
      <c r="X12" s="73">
        <f t="shared" si="0"/>
        <v>78060000</v>
      </c>
      <c r="Y12" s="73">
        <f t="shared" si="0"/>
        <v>-12164048</v>
      </c>
      <c r="Z12" s="170">
        <f>+IF(X12&lt;&gt;0,+(Y12/X12)*100,0)</f>
        <v>-15.582946451447604</v>
      </c>
      <c r="AA12" s="74">
        <f>SUM(AA6:AA11)</f>
        <v>78060000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>
        <v>48994023</v>
      </c>
      <c r="H16" s="159">
        <v>48994022</v>
      </c>
      <c r="I16" s="159">
        <v>48994023</v>
      </c>
      <c r="J16" s="60">
        <v>48994023</v>
      </c>
      <c r="K16" s="159">
        <v>49027419</v>
      </c>
      <c r="L16" s="159"/>
      <c r="M16" s="60">
        <v>49698885</v>
      </c>
      <c r="N16" s="159">
        <v>49698885</v>
      </c>
      <c r="O16" s="159">
        <v>49698885</v>
      </c>
      <c r="P16" s="159"/>
      <c r="Q16" s="60"/>
      <c r="R16" s="159"/>
      <c r="S16" s="159"/>
      <c r="T16" s="60">
        <v>50345841</v>
      </c>
      <c r="U16" s="159">
        <v>43453767</v>
      </c>
      <c r="V16" s="159">
        <v>43453767</v>
      </c>
      <c r="W16" s="159">
        <v>43453767</v>
      </c>
      <c r="X16" s="60"/>
      <c r="Y16" s="159">
        <v>43453767</v>
      </c>
      <c r="Z16" s="141"/>
      <c r="AA16" s="225"/>
    </row>
    <row r="17" spans="1:27" ht="13.5">
      <c r="A17" s="249" t="s">
        <v>152</v>
      </c>
      <c r="B17" s="182"/>
      <c r="C17" s="155">
        <v>2449250</v>
      </c>
      <c r="D17" s="155"/>
      <c r="E17" s="59">
        <v>2490000</v>
      </c>
      <c r="F17" s="60">
        <v>2490000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2490000</v>
      </c>
      <c r="Y17" s="60">
        <v>-2490000</v>
      </c>
      <c r="Z17" s="140">
        <v>-100</v>
      </c>
      <c r="AA17" s="62">
        <v>2490000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143860096</v>
      </c>
      <c r="D19" s="155"/>
      <c r="E19" s="59">
        <v>187403000</v>
      </c>
      <c r="F19" s="60">
        <v>187403000</v>
      </c>
      <c r="G19" s="60">
        <v>146793670</v>
      </c>
      <c r="H19" s="60">
        <v>159370142</v>
      </c>
      <c r="I19" s="60">
        <v>145216050</v>
      </c>
      <c r="J19" s="60">
        <v>145216050</v>
      </c>
      <c r="K19" s="60">
        <v>145303788</v>
      </c>
      <c r="L19" s="60">
        <v>145304098</v>
      </c>
      <c r="M19" s="60">
        <v>142956987</v>
      </c>
      <c r="N19" s="60">
        <v>142956987</v>
      </c>
      <c r="O19" s="60">
        <v>142956987</v>
      </c>
      <c r="P19" s="60">
        <v>142956986</v>
      </c>
      <c r="Q19" s="60">
        <v>141790944</v>
      </c>
      <c r="R19" s="60">
        <v>141790944</v>
      </c>
      <c r="S19" s="60">
        <v>141790943</v>
      </c>
      <c r="T19" s="60">
        <v>141023143</v>
      </c>
      <c r="U19" s="60">
        <v>156721012</v>
      </c>
      <c r="V19" s="60">
        <v>156721012</v>
      </c>
      <c r="W19" s="60">
        <v>156721012</v>
      </c>
      <c r="X19" s="60">
        <v>187403000</v>
      </c>
      <c r="Y19" s="60">
        <v>-30681988</v>
      </c>
      <c r="Z19" s="140">
        <v>-16.37</v>
      </c>
      <c r="AA19" s="62">
        <v>187403000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3971018</v>
      </c>
      <c r="D21" s="155"/>
      <c r="E21" s="59">
        <v>5136000</v>
      </c>
      <c r="F21" s="60">
        <v>5136000</v>
      </c>
      <c r="G21" s="60">
        <v>5136310</v>
      </c>
      <c r="H21" s="60">
        <v>5136310</v>
      </c>
      <c r="I21" s="60">
        <v>5136310</v>
      </c>
      <c r="J21" s="60">
        <v>5136310</v>
      </c>
      <c r="K21" s="60">
        <v>5136310</v>
      </c>
      <c r="L21" s="60">
        <v>5136000</v>
      </c>
      <c r="M21" s="60">
        <v>5136000</v>
      </c>
      <c r="N21" s="60">
        <v>5136000</v>
      </c>
      <c r="O21" s="60">
        <v>5136000</v>
      </c>
      <c r="P21" s="60">
        <v>5136000</v>
      </c>
      <c r="Q21" s="60">
        <v>5136000</v>
      </c>
      <c r="R21" s="60">
        <v>5136000</v>
      </c>
      <c r="S21" s="60">
        <v>5136000</v>
      </c>
      <c r="T21" s="60">
        <v>5136000</v>
      </c>
      <c r="U21" s="60">
        <v>5136000</v>
      </c>
      <c r="V21" s="60">
        <v>5136000</v>
      </c>
      <c r="W21" s="60">
        <v>5136000</v>
      </c>
      <c r="X21" s="60">
        <v>5136000</v>
      </c>
      <c r="Y21" s="60"/>
      <c r="Z21" s="140"/>
      <c r="AA21" s="62">
        <v>5136000</v>
      </c>
    </row>
    <row r="22" spans="1:27" ht="13.5">
      <c r="A22" s="249" t="s">
        <v>157</v>
      </c>
      <c r="B22" s="182"/>
      <c r="C22" s="155">
        <v>159145</v>
      </c>
      <c r="D22" s="155"/>
      <c r="E22" s="59">
        <v>191000</v>
      </c>
      <c r="F22" s="60">
        <v>191000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191000</v>
      </c>
      <c r="Y22" s="60">
        <v>-191000</v>
      </c>
      <c r="Z22" s="140">
        <v>-100</v>
      </c>
      <c r="AA22" s="62">
        <v>191000</v>
      </c>
    </row>
    <row r="23" spans="1:27" ht="13.5">
      <c r="A23" s="249" t="s">
        <v>158</v>
      </c>
      <c r="B23" s="182"/>
      <c r="C23" s="155">
        <v>589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150440098</v>
      </c>
      <c r="D24" s="168">
        <f>SUM(D15:D23)</f>
        <v>0</v>
      </c>
      <c r="E24" s="76">
        <f t="shared" si="1"/>
        <v>195220000</v>
      </c>
      <c r="F24" s="77">
        <f t="shared" si="1"/>
        <v>195220000</v>
      </c>
      <c r="G24" s="77">
        <f t="shared" si="1"/>
        <v>200924003</v>
      </c>
      <c r="H24" s="77">
        <f t="shared" si="1"/>
        <v>213500474</v>
      </c>
      <c r="I24" s="77">
        <f t="shared" si="1"/>
        <v>199346383</v>
      </c>
      <c r="J24" s="77">
        <f t="shared" si="1"/>
        <v>199346383</v>
      </c>
      <c r="K24" s="77">
        <f t="shared" si="1"/>
        <v>199467517</v>
      </c>
      <c r="L24" s="77">
        <f t="shared" si="1"/>
        <v>150440098</v>
      </c>
      <c r="M24" s="77">
        <f t="shared" si="1"/>
        <v>197791872</v>
      </c>
      <c r="N24" s="77">
        <f t="shared" si="1"/>
        <v>197791872</v>
      </c>
      <c r="O24" s="77">
        <f t="shared" si="1"/>
        <v>197791872</v>
      </c>
      <c r="P24" s="77">
        <f t="shared" si="1"/>
        <v>148092986</v>
      </c>
      <c r="Q24" s="77">
        <f t="shared" si="1"/>
        <v>146926944</v>
      </c>
      <c r="R24" s="77">
        <f t="shared" si="1"/>
        <v>146926944</v>
      </c>
      <c r="S24" s="77">
        <f t="shared" si="1"/>
        <v>146926943</v>
      </c>
      <c r="T24" s="77">
        <f t="shared" si="1"/>
        <v>196504984</v>
      </c>
      <c r="U24" s="77">
        <f t="shared" si="1"/>
        <v>205310779</v>
      </c>
      <c r="V24" s="77">
        <f t="shared" si="1"/>
        <v>205310779</v>
      </c>
      <c r="W24" s="77">
        <f t="shared" si="1"/>
        <v>205310779</v>
      </c>
      <c r="X24" s="77">
        <f t="shared" si="1"/>
        <v>195220000</v>
      </c>
      <c r="Y24" s="77">
        <f t="shared" si="1"/>
        <v>10090779</v>
      </c>
      <c r="Z24" s="212">
        <f>+IF(X24&lt;&gt;0,+(Y24/X24)*100,0)</f>
        <v>5.168926851756992</v>
      </c>
      <c r="AA24" s="79">
        <f>SUM(AA15:AA23)</f>
        <v>195220000</v>
      </c>
    </row>
    <row r="25" spans="1:27" ht="13.5">
      <c r="A25" s="250" t="s">
        <v>159</v>
      </c>
      <c r="B25" s="251"/>
      <c r="C25" s="168">
        <f aca="true" t="shared" si="2" ref="C25:Y25">+C12+C24</f>
        <v>208903948</v>
      </c>
      <c r="D25" s="168">
        <f>+D12+D24</f>
        <v>0</v>
      </c>
      <c r="E25" s="72">
        <f t="shared" si="2"/>
        <v>221366000</v>
      </c>
      <c r="F25" s="73">
        <f t="shared" si="2"/>
        <v>273280000</v>
      </c>
      <c r="G25" s="73">
        <f t="shared" si="2"/>
        <v>244087198</v>
      </c>
      <c r="H25" s="73">
        <f t="shared" si="2"/>
        <v>276660603</v>
      </c>
      <c r="I25" s="73">
        <f t="shared" si="2"/>
        <v>241017790</v>
      </c>
      <c r="J25" s="73">
        <f t="shared" si="2"/>
        <v>241017790</v>
      </c>
      <c r="K25" s="73">
        <f t="shared" si="2"/>
        <v>240173523</v>
      </c>
      <c r="L25" s="73">
        <f t="shared" si="2"/>
        <v>263639931</v>
      </c>
      <c r="M25" s="73">
        <f t="shared" si="2"/>
        <v>259757057</v>
      </c>
      <c r="N25" s="73">
        <f t="shared" si="2"/>
        <v>259757057</v>
      </c>
      <c r="O25" s="73">
        <f t="shared" si="2"/>
        <v>259757057</v>
      </c>
      <c r="P25" s="73">
        <f t="shared" si="2"/>
        <v>256431300</v>
      </c>
      <c r="Q25" s="73">
        <f t="shared" si="2"/>
        <v>269731694</v>
      </c>
      <c r="R25" s="73">
        <f t="shared" si="2"/>
        <v>269731694</v>
      </c>
      <c r="S25" s="73">
        <f t="shared" si="2"/>
        <v>262086484</v>
      </c>
      <c r="T25" s="73">
        <f t="shared" si="2"/>
        <v>259047731</v>
      </c>
      <c r="U25" s="73">
        <f t="shared" si="2"/>
        <v>271206731</v>
      </c>
      <c r="V25" s="73">
        <f t="shared" si="2"/>
        <v>271206731</v>
      </c>
      <c r="W25" s="73">
        <f t="shared" si="2"/>
        <v>271206731</v>
      </c>
      <c r="X25" s="73">
        <f t="shared" si="2"/>
        <v>273280000</v>
      </c>
      <c r="Y25" s="73">
        <f t="shared" si="2"/>
        <v>-2073269</v>
      </c>
      <c r="Z25" s="170">
        <f>+IF(X25&lt;&gt;0,+(Y25/X25)*100,0)</f>
        <v>-0.7586610802107728</v>
      </c>
      <c r="AA25" s="74">
        <f>+AA12+AA24</f>
        <v>273280000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1016226</v>
      </c>
      <c r="D31" s="155"/>
      <c r="E31" s="59">
        <v>1082000</v>
      </c>
      <c r="F31" s="60">
        <v>1082000</v>
      </c>
      <c r="G31" s="60">
        <v>1015853</v>
      </c>
      <c r="H31" s="60">
        <v>1009849</v>
      </c>
      <c r="I31" s="60">
        <v>1009956</v>
      </c>
      <c r="J31" s="60">
        <v>1009956</v>
      </c>
      <c r="K31" s="60">
        <v>1014118</v>
      </c>
      <c r="L31" s="60">
        <v>1007846</v>
      </c>
      <c r="M31" s="60">
        <v>1019520</v>
      </c>
      <c r="N31" s="60">
        <v>1019520</v>
      </c>
      <c r="O31" s="60">
        <v>1019520</v>
      </c>
      <c r="P31" s="60">
        <v>1010266</v>
      </c>
      <c r="Q31" s="60">
        <v>1009540</v>
      </c>
      <c r="R31" s="60">
        <v>1009540</v>
      </c>
      <c r="S31" s="60">
        <v>1010371</v>
      </c>
      <c r="T31" s="60">
        <v>4012192</v>
      </c>
      <c r="U31" s="60">
        <v>1018942</v>
      </c>
      <c r="V31" s="60">
        <v>1018942</v>
      </c>
      <c r="W31" s="60">
        <v>1018942</v>
      </c>
      <c r="X31" s="60">
        <v>1082000</v>
      </c>
      <c r="Y31" s="60">
        <v>-63058</v>
      </c>
      <c r="Z31" s="140">
        <v>-5.83</v>
      </c>
      <c r="AA31" s="62">
        <v>1082000</v>
      </c>
    </row>
    <row r="32" spans="1:27" ht="13.5">
      <c r="A32" s="249" t="s">
        <v>164</v>
      </c>
      <c r="B32" s="182"/>
      <c r="C32" s="155">
        <v>3710472</v>
      </c>
      <c r="D32" s="155"/>
      <c r="E32" s="59">
        <v>4500000</v>
      </c>
      <c r="F32" s="60">
        <v>4500000</v>
      </c>
      <c r="G32" s="60">
        <v>10223334</v>
      </c>
      <c r="H32" s="60">
        <v>12804254</v>
      </c>
      <c r="I32" s="60">
        <v>13110940</v>
      </c>
      <c r="J32" s="60">
        <v>13110940</v>
      </c>
      <c r="K32" s="60">
        <v>14732799</v>
      </c>
      <c r="L32" s="60">
        <v>10432912</v>
      </c>
      <c r="M32" s="60">
        <v>10856048</v>
      </c>
      <c r="N32" s="60">
        <v>10856048</v>
      </c>
      <c r="O32" s="60">
        <v>10856048</v>
      </c>
      <c r="P32" s="60">
        <v>10091721</v>
      </c>
      <c r="Q32" s="60">
        <v>11343086</v>
      </c>
      <c r="R32" s="60">
        <v>11343086</v>
      </c>
      <c r="S32" s="60">
        <v>6387132</v>
      </c>
      <c r="T32" s="60">
        <v>5544459</v>
      </c>
      <c r="U32" s="60">
        <v>5890865</v>
      </c>
      <c r="V32" s="60">
        <v>5890865</v>
      </c>
      <c r="W32" s="60">
        <v>5890865</v>
      </c>
      <c r="X32" s="60">
        <v>4500000</v>
      </c>
      <c r="Y32" s="60">
        <v>1390865</v>
      </c>
      <c r="Z32" s="140">
        <v>30.91</v>
      </c>
      <c r="AA32" s="62">
        <v>4500000</v>
      </c>
    </row>
    <row r="33" spans="1:27" ht="13.5">
      <c r="A33" s="249" t="s">
        <v>165</v>
      </c>
      <c r="B33" s="182"/>
      <c r="C33" s="155">
        <v>345937</v>
      </c>
      <c r="D33" s="155"/>
      <c r="E33" s="59">
        <v>400000</v>
      </c>
      <c r="F33" s="60">
        <v>20400000</v>
      </c>
      <c r="G33" s="60">
        <v>17050131</v>
      </c>
      <c r="H33" s="60">
        <v>23293434</v>
      </c>
      <c r="I33" s="60">
        <v>17014129</v>
      </c>
      <c r="J33" s="60">
        <v>17014129</v>
      </c>
      <c r="K33" s="60">
        <v>17014130</v>
      </c>
      <c r="L33" s="60">
        <v>23293435</v>
      </c>
      <c r="M33" s="60">
        <v>23293435</v>
      </c>
      <c r="N33" s="60">
        <v>23293435</v>
      </c>
      <c r="O33" s="60">
        <v>23293435</v>
      </c>
      <c r="P33" s="60">
        <v>23293435</v>
      </c>
      <c r="Q33" s="60">
        <v>23282529</v>
      </c>
      <c r="R33" s="60">
        <v>23282529</v>
      </c>
      <c r="S33" s="60">
        <v>23282530</v>
      </c>
      <c r="T33" s="60">
        <v>23282529</v>
      </c>
      <c r="U33" s="60">
        <v>23262363</v>
      </c>
      <c r="V33" s="60">
        <v>23262363</v>
      </c>
      <c r="W33" s="60">
        <v>23262363</v>
      </c>
      <c r="X33" s="60">
        <v>20400000</v>
      </c>
      <c r="Y33" s="60">
        <v>2862363</v>
      </c>
      <c r="Z33" s="140">
        <v>14.03</v>
      </c>
      <c r="AA33" s="62">
        <v>20400000</v>
      </c>
    </row>
    <row r="34" spans="1:27" ht="13.5">
      <c r="A34" s="250" t="s">
        <v>58</v>
      </c>
      <c r="B34" s="251"/>
      <c r="C34" s="168">
        <f aca="true" t="shared" si="3" ref="C34:Y34">SUM(C29:C33)</f>
        <v>5072635</v>
      </c>
      <c r="D34" s="168">
        <f>SUM(D29:D33)</f>
        <v>0</v>
      </c>
      <c r="E34" s="72">
        <f t="shared" si="3"/>
        <v>5982000</v>
      </c>
      <c r="F34" s="73">
        <f t="shared" si="3"/>
        <v>25982000</v>
      </c>
      <c r="G34" s="73">
        <f t="shared" si="3"/>
        <v>28289318</v>
      </c>
      <c r="H34" s="73">
        <f t="shared" si="3"/>
        <v>37107537</v>
      </c>
      <c r="I34" s="73">
        <f t="shared" si="3"/>
        <v>31135025</v>
      </c>
      <c r="J34" s="73">
        <f t="shared" si="3"/>
        <v>31135025</v>
      </c>
      <c r="K34" s="73">
        <f t="shared" si="3"/>
        <v>32761047</v>
      </c>
      <c r="L34" s="73">
        <f t="shared" si="3"/>
        <v>34734193</v>
      </c>
      <c r="M34" s="73">
        <f t="shared" si="3"/>
        <v>35169003</v>
      </c>
      <c r="N34" s="73">
        <f t="shared" si="3"/>
        <v>35169003</v>
      </c>
      <c r="O34" s="73">
        <f t="shared" si="3"/>
        <v>35169003</v>
      </c>
      <c r="P34" s="73">
        <f t="shared" si="3"/>
        <v>34395422</v>
      </c>
      <c r="Q34" s="73">
        <f t="shared" si="3"/>
        <v>35635155</v>
      </c>
      <c r="R34" s="73">
        <f t="shared" si="3"/>
        <v>35635155</v>
      </c>
      <c r="S34" s="73">
        <f t="shared" si="3"/>
        <v>30680033</v>
      </c>
      <c r="T34" s="73">
        <f t="shared" si="3"/>
        <v>32839180</v>
      </c>
      <c r="U34" s="73">
        <f t="shared" si="3"/>
        <v>30172170</v>
      </c>
      <c r="V34" s="73">
        <f t="shared" si="3"/>
        <v>30172170</v>
      </c>
      <c r="W34" s="73">
        <f t="shared" si="3"/>
        <v>30172170</v>
      </c>
      <c r="X34" s="73">
        <f t="shared" si="3"/>
        <v>25982000</v>
      </c>
      <c r="Y34" s="73">
        <f t="shared" si="3"/>
        <v>4190170</v>
      </c>
      <c r="Z34" s="170">
        <f>+IF(X34&lt;&gt;0,+(Y34/X34)*100,0)</f>
        <v>16.127203448541298</v>
      </c>
      <c r="AA34" s="74">
        <f>SUM(AA29:AA33)</f>
        <v>25982000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6911810</v>
      </c>
      <c r="D38" s="155"/>
      <c r="E38" s="59">
        <v>3304000</v>
      </c>
      <c r="F38" s="60">
        <v>3304000</v>
      </c>
      <c r="G38" s="60">
        <v>5926766</v>
      </c>
      <c r="H38" s="60">
        <v>33578063</v>
      </c>
      <c r="I38" s="60">
        <v>6279305</v>
      </c>
      <c r="J38" s="60">
        <v>6279305</v>
      </c>
      <c r="K38" s="60">
        <v>6279305</v>
      </c>
      <c r="L38" s="60">
        <v>6279304</v>
      </c>
      <c r="M38" s="60">
        <v>6279305</v>
      </c>
      <c r="N38" s="60">
        <v>6279305</v>
      </c>
      <c r="O38" s="60">
        <v>6279305</v>
      </c>
      <c r="P38" s="60"/>
      <c r="Q38" s="60">
        <v>6268398</v>
      </c>
      <c r="R38" s="60">
        <v>6268398</v>
      </c>
      <c r="S38" s="60"/>
      <c r="T38" s="60"/>
      <c r="U38" s="60">
        <v>6248232</v>
      </c>
      <c r="V38" s="60">
        <v>6248232</v>
      </c>
      <c r="W38" s="60">
        <v>6248232</v>
      </c>
      <c r="X38" s="60">
        <v>3304000</v>
      </c>
      <c r="Y38" s="60">
        <v>2944232</v>
      </c>
      <c r="Z38" s="140">
        <v>89.11</v>
      </c>
      <c r="AA38" s="62">
        <v>3304000</v>
      </c>
    </row>
    <row r="39" spans="1:27" ht="13.5">
      <c r="A39" s="250" t="s">
        <v>59</v>
      </c>
      <c r="B39" s="253"/>
      <c r="C39" s="168">
        <f aca="true" t="shared" si="4" ref="C39:Y39">SUM(C37:C38)</f>
        <v>6911810</v>
      </c>
      <c r="D39" s="168">
        <f>SUM(D37:D38)</f>
        <v>0</v>
      </c>
      <c r="E39" s="76">
        <f t="shared" si="4"/>
        <v>3304000</v>
      </c>
      <c r="F39" s="77">
        <f t="shared" si="4"/>
        <v>3304000</v>
      </c>
      <c r="G39" s="77">
        <f t="shared" si="4"/>
        <v>5926766</v>
      </c>
      <c r="H39" s="77">
        <f t="shared" si="4"/>
        <v>33578063</v>
      </c>
      <c r="I39" s="77">
        <f t="shared" si="4"/>
        <v>6279305</v>
      </c>
      <c r="J39" s="77">
        <f t="shared" si="4"/>
        <v>6279305</v>
      </c>
      <c r="K39" s="77">
        <f t="shared" si="4"/>
        <v>6279305</v>
      </c>
      <c r="L39" s="77">
        <f t="shared" si="4"/>
        <v>6279304</v>
      </c>
      <c r="M39" s="77">
        <f t="shared" si="4"/>
        <v>6279305</v>
      </c>
      <c r="N39" s="77">
        <f t="shared" si="4"/>
        <v>6279305</v>
      </c>
      <c r="O39" s="77">
        <f t="shared" si="4"/>
        <v>6279305</v>
      </c>
      <c r="P39" s="77">
        <f t="shared" si="4"/>
        <v>0</v>
      </c>
      <c r="Q39" s="77">
        <f t="shared" si="4"/>
        <v>6268398</v>
      </c>
      <c r="R39" s="77">
        <f t="shared" si="4"/>
        <v>6268398</v>
      </c>
      <c r="S39" s="77">
        <f t="shared" si="4"/>
        <v>0</v>
      </c>
      <c r="T39" s="77">
        <f t="shared" si="4"/>
        <v>0</v>
      </c>
      <c r="U39" s="77">
        <f t="shared" si="4"/>
        <v>6248232</v>
      </c>
      <c r="V39" s="77">
        <f t="shared" si="4"/>
        <v>6248232</v>
      </c>
      <c r="W39" s="77">
        <f t="shared" si="4"/>
        <v>6248232</v>
      </c>
      <c r="X39" s="77">
        <f t="shared" si="4"/>
        <v>3304000</v>
      </c>
      <c r="Y39" s="77">
        <f t="shared" si="4"/>
        <v>2944232</v>
      </c>
      <c r="Z39" s="212">
        <f>+IF(X39&lt;&gt;0,+(Y39/X39)*100,0)</f>
        <v>89.11113801452785</v>
      </c>
      <c r="AA39" s="79">
        <f>SUM(AA37:AA38)</f>
        <v>3304000</v>
      </c>
    </row>
    <row r="40" spans="1:27" ht="13.5">
      <c r="A40" s="250" t="s">
        <v>167</v>
      </c>
      <c r="B40" s="251"/>
      <c r="C40" s="168">
        <f aca="true" t="shared" si="5" ref="C40:Y40">+C34+C39</f>
        <v>11984445</v>
      </c>
      <c r="D40" s="168">
        <f>+D34+D39</f>
        <v>0</v>
      </c>
      <c r="E40" s="72">
        <f t="shared" si="5"/>
        <v>9286000</v>
      </c>
      <c r="F40" s="73">
        <f t="shared" si="5"/>
        <v>29286000</v>
      </c>
      <c r="G40" s="73">
        <f t="shared" si="5"/>
        <v>34216084</v>
      </c>
      <c r="H40" s="73">
        <f t="shared" si="5"/>
        <v>70685600</v>
      </c>
      <c r="I40" s="73">
        <f t="shared" si="5"/>
        <v>37414330</v>
      </c>
      <c r="J40" s="73">
        <f t="shared" si="5"/>
        <v>37414330</v>
      </c>
      <c r="K40" s="73">
        <f t="shared" si="5"/>
        <v>39040352</v>
      </c>
      <c r="L40" s="73">
        <f t="shared" si="5"/>
        <v>41013497</v>
      </c>
      <c r="M40" s="73">
        <f t="shared" si="5"/>
        <v>41448308</v>
      </c>
      <c r="N40" s="73">
        <f t="shared" si="5"/>
        <v>41448308</v>
      </c>
      <c r="O40" s="73">
        <f t="shared" si="5"/>
        <v>41448308</v>
      </c>
      <c r="P40" s="73">
        <f t="shared" si="5"/>
        <v>34395422</v>
      </c>
      <c r="Q40" s="73">
        <f t="shared" si="5"/>
        <v>41903553</v>
      </c>
      <c r="R40" s="73">
        <f t="shared" si="5"/>
        <v>41903553</v>
      </c>
      <c r="S40" s="73">
        <f t="shared" si="5"/>
        <v>30680033</v>
      </c>
      <c r="T40" s="73">
        <f t="shared" si="5"/>
        <v>32839180</v>
      </c>
      <c r="U40" s="73">
        <f t="shared" si="5"/>
        <v>36420402</v>
      </c>
      <c r="V40" s="73">
        <f t="shared" si="5"/>
        <v>36420402</v>
      </c>
      <c r="W40" s="73">
        <f t="shared" si="5"/>
        <v>36420402</v>
      </c>
      <c r="X40" s="73">
        <f t="shared" si="5"/>
        <v>29286000</v>
      </c>
      <c r="Y40" s="73">
        <f t="shared" si="5"/>
        <v>7134402</v>
      </c>
      <c r="Z40" s="170">
        <f>+IF(X40&lt;&gt;0,+(Y40/X40)*100,0)</f>
        <v>24.361135013316943</v>
      </c>
      <c r="AA40" s="74">
        <f>+AA34+AA39</f>
        <v>29286000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196919503</v>
      </c>
      <c r="D42" s="257">
        <f>+D25-D40</f>
        <v>0</v>
      </c>
      <c r="E42" s="258">
        <f t="shared" si="6"/>
        <v>212080000</v>
      </c>
      <c r="F42" s="259">
        <f t="shared" si="6"/>
        <v>243994000</v>
      </c>
      <c r="G42" s="259">
        <f t="shared" si="6"/>
        <v>209871114</v>
      </c>
      <c r="H42" s="259">
        <f t="shared" si="6"/>
        <v>205975003</v>
      </c>
      <c r="I42" s="259">
        <f t="shared" si="6"/>
        <v>203603460</v>
      </c>
      <c r="J42" s="259">
        <f t="shared" si="6"/>
        <v>203603460</v>
      </c>
      <c r="K42" s="259">
        <f t="shared" si="6"/>
        <v>201133171</v>
      </c>
      <c r="L42" s="259">
        <f t="shared" si="6"/>
        <v>222626434</v>
      </c>
      <c r="M42" s="259">
        <f t="shared" si="6"/>
        <v>218308749</v>
      </c>
      <c r="N42" s="259">
        <f t="shared" si="6"/>
        <v>218308749</v>
      </c>
      <c r="O42" s="259">
        <f t="shared" si="6"/>
        <v>218308749</v>
      </c>
      <c r="P42" s="259">
        <f t="shared" si="6"/>
        <v>222035878</v>
      </c>
      <c r="Q42" s="259">
        <f t="shared" si="6"/>
        <v>227828141</v>
      </c>
      <c r="R42" s="259">
        <f t="shared" si="6"/>
        <v>227828141</v>
      </c>
      <c r="S42" s="259">
        <f t="shared" si="6"/>
        <v>231406451</v>
      </c>
      <c r="T42" s="259">
        <f t="shared" si="6"/>
        <v>226208551</v>
      </c>
      <c r="U42" s="259">
        <f t="shared" si="6"/>
        <v>234786329</v>
      </c>
      <c r="V42" s="259">
        <f t="shared" si="6"/>
        <v>234786329</v>
      </c>
      <c r="W42" s="259">
        <f t="shared" si="6"/>
        <v>234786329</v>
      </c>
      <c r="X42" s="259">
        <f t="shared" si="6"/>
        <v>243994000</v>
      </c>
      <c r="Y42" s="259">
        <f t="shared" si="6"/>
        <v>-9207671</v>
      </c>
      <c r="Z42" s="260">
        <f>+IF(X42&lt;&gt;0,+(Y42/X42)*100,0)</f>
        <v>-3.773728452338992</v>
      </c>
      <c r="AA42" s="261">
        <f>+AA25-AA40</f>
        <v>243994000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196919503</v>
      </c>
      <c r="D45" s="155"/>
      <c r="E45" s="59">
        <v>212080000</v>
      </c>
      <c r="F45" s="60">
        <v>243994000</v>
      </c>
      <c r="G45" s="60">
        <v>209871114</v>
      </c>
      <c r="H45" s="60">
        <v>205975003</v>
      </c>
      <c r="I45" s="60">
        <v>203603460</v>
      </c>
      <c r="J45" s="60">
        <v>203603460</v>
      </c>
      <c r="K45" s="60">
        <v>201133171</v>
      </c>
      <c r="L45" s="60">
        <v>222626434</v>
      </c>
      <c r="M45" s="60">
        <v>218308749</v>
      </c>
      <c r="N45" s="60">
        <v>218308749</v>
      </c>
      <c r="O45" s="60">
        <v>218308749</v>
      </c>
      <c r="P45" s="60">
        <v>222035878</v>
      </c>
      <c r="Q45" s="60">
        <v>227828141</v>
      </c>
      <c r="R45" s="60">
        <v>227828141</v>
      </c>
      <c r="S45" s="60">
        <v>231406451</v>
      </c>
      <c r="T45" s="60">
        <v>226208551</v>
      </c>
      <c r="U45" s="60">
        <v>234786329</v>
      </c>
      <c r="V45" s="60">
        <v>234786329</v>
      </c>
      <c r="W45" s="60">
        <v>234786329</v>
      </c>
      <c r="X45" s="60">
        <v>243994000</v>
      </c>
      <c r="Y45" s="60">
        <v>-9207671</v>
      </c>
      <c r="Z45" s="139">
        <v>-3.77</v>
      </c>
      <c r="AA45" s="62">
        <v>243994000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196919503</v>
      </c>
      <c r="D48" s="217">
        <f>SUM(D45:D47)</f>
        <v>0</v>
      </c>
      <c r="E48" s="264">
        <f t="shared" si="7"/>
        <v>212080000</v>
      </c>
      <c r="F48" s="219">
        <f t="shared" si="7"/>
        <v>243994000</v>
      </c>
      <c r="G48" s="219">
        <f t="shared" si="7"/>
        <v>209871114</v>
      </c>
      <c r="H48" s="219">
        <f t="shared" si="7"/>
        <v>205975003</v>
      </c>
      <c r="I48" s="219">
        <f t="shared" si="7"/>
        <v>203603460</v>
      </c>
      <c r="J48" s="219">
        <f t="shared" si="7"/>
        <v>203603460</v>
      </c>
      <c r="K48" s="219">
        <f t="shared" si="7"/>
        <v>201133171</v>
      </c>
      <c r="L48" s="219">
        <f t="shared" si="7"/>
        <v>222626434</v>
      </c>
      <c r="M48" s="219">
        <f t="shared" si="7"/>
        <v>218308749</v>
      </c>
      <c r="N48" s="219">
        <f t="shared" si="7"/>
        <v>218308749</v>
      </c>
      <c r="O48" s="219">
        <f t="shared" si="7"/>
        <v>218308749</v>
      </c>
      <c r="P48" s="219">
        <f t="shared" si="7"/>
        <v>222035878</v>
      </c>
      <c r="Q48" s="219">
        <f t="shared" si="7"/>
        <v>227828141</v>
      </c>
      <c r="R48" s="219">
        <f t="shared" si="7"/>
        <v>227828141</v>
      </c>
      <c r="S48" s="219">
        <f t="shared" si="7"/>
        <v>231406451</v>
      </c>
      <c r="T48" s="219">
        <f t="shared" si="7"/>
        <v>226208551</v>
      </c>
      <c r="U48" s="219">
        <f t="shared" si="7"/>
        <v>234786329</v>
      </c>
      <c r="V48" s="219">
        <f t="shared" si="7"/>
        <v>234786329</v>
      </c>
      <c r="W48" s="219">
        <f t="shared" si="7"/>
        <v>234786329</v>
      </c>
      <c r="X48" s="219">
        <f t="shared" si="7"/>
        <v>243994000</v>
      </c>
      <c r="Y48" s="219">
        <f t="shared" si="7"/>
        <v>-9207671</v>
      </c>
      <c r="Z48" s="265">
        <f>+IF(X48&lt;&gt;0,+(Y48/X48)*100,0)</f>
        <v>-3.773728452338992</v>
      </c>
      <c r="AA48" s="232">
        <f>SUM(AA45:AA47)</f>
        <v>243994000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12183277</v>
      </c>
      <c r="D6" s="155"/>
      <c r="E6" s="59">
        <v>8774451</v>
      </c>
      <c r="F6" s="60">
        <v>8901651</v>
      </c>
      <c r="G6" s="60">
        <v>219931</v>
      </c>
      <c r="H6" s="60">
        <v>270648</v>
      </c>
      <c r="I6" s="60">
        <v>1142097</v>
      </c>
      <c r="J6" s="60">
        <v>1632676</v>
      </c>
      <c r="K6" s="60">
        <v>2063256</v>
      </c>
      <c r="L6" s="60">
        <v>614222</v>
      </c>
      <c r="M6" s="60">
        <v>425739</v>
      </c>
      <c r="N6" s="60">
        <v>3103217</v>
      </c>
      <c r="O6" s="60">
        <v>384033</v>
      </c>
      <c r="P6" s="60">
        <v>10835</v>
      </c>
      <c r="Q6" s="60">
        <v>336323</v>
      </c>
      <c r="R6" s="60">
        <v>731191</v>
      </c>
      <c r="S6" s="60">
        <v>578572</v>
      </c>
      <c r="T6" s="60">
        <v>520869</v>
      </c>
      <c r="U6" s="60">
        <v>773991</v>
      </c>
      <c r="V6" s="60">
        <v>1873432</v>
      </c>
      <c r="W6" s="60">
        <v>7340516</v>
      </c>
      <c r="X6" s="60">
        <v>8901651</v>
      </c>
      <c r="Y6" s="60">
        <v>-1561135</v>
      </c>
      <c r="Z6" s="140">
        <v>-17.54</v>
      </c>
      <c r="AA6" s="62">
        <v>8901651</v>
      </c>
    </row>
    <row r="7" spans="1:27" ht="13.5">
      <c r="A7" s="249" t="s">
        <v>32</v>
      </c>
      <c r="B7" s="182"/>
      <c r="C7" s="155">
        <v>19118537</v>
      </c>
      <c r="D7" s="155"/>
      <c r="E7" s="59">
        <v>19412930</v>
      </c>
      <c r="F7" s="60">
        <v>19412924</v>
      </c>
      <c r="G7" s="60">
        <v>1415696</v>
      </c>
      <c r="H7" s="60">
        <v>1829413</v>
      </c>
      <c r="I7" s="60">
        <v>1933480</v>
      </c>
      <c r="J7" s="60">
        <v>5178589</v>
      </c>
      <c r="K7" s="60">
        <v>1756276</v>
      </c>
      <c r="L7" s="60">
        <v>1624309</v>
      </c>
      <c r="M7" s="60">
        <v>1595185</v>
      </c>
      <c r="N7" s="60">
        <v>4975770</v>
      </c>
      <c r="O7" s="60">
        <v>1504367</v>
      </c>
      <c r="P7" s="60">
        <v>47882</v>
      </c>
      <c r="Q7" s="60">
        <v>1612956</v>
      </c>
      <c r="R7" s="60">
        <v>3165205</v>
      </c>
      <c r="S7" s="60">
        <v>1613311</v>
      </c>
      <c r="T7" s="60">
        <v>1357750</v>
      </c>
      <c r="U7" s="60">
        <v>1701972</v>
      </c>
      <c r="V7" s="60">
        <v>4673033</v>
      </c>
      <c r="W7" s="60">
        <v>17992597</v>
      </c>
      <c r="X7" s="60">
        <v>19412924</v>
      </c>
      <c r="Y7" s="60">
        <v>-1420327</v>
      </c>
      <c r="Z7" s="140">
        <v>-7.32</v>
      </c>
      <c r="AA7" s="62">
        <v>19412924</v>
      </c>
    </row>
    <row r="8" spans="1:27" ht="13.5">
      <c r="A8" s="249" t="s">
        <v>178</v>
      </c>
      <c r="B8" s="182"/>
      <c r="C8" s="155">
        <v>1050924</v>
      </c>
      <c r="D8" s="155"/>
      <c r="E8" s="59">
        <v>6888171</v>
      </c>
      <c r="F8" s="60">
        <v>6903169</v>
      </c>
      <c r="G8" s="60">
        <v>767019</v>
      </c>
      <c r="H8" s="60">
        <v>586487</v>
      </c>
      <c r="I8" s="60">
        <v>908204</v>
      </c>
      <c r="J8" s="60">
        <v>2261710</v>
      </c>
      <c r="K8" s="60">
        <v>890006</v>
      </c>
      <c r="L8" s="60">
        <v>637021</v>
      </c>
      <c r="M8" s="60">
        <v>846102</v>
      </c>
      <c r="N8" s="60">
        <v>2373129</v>
      </c>
      <c r="O8" s="60">
        <v>8737861</v>
      </c>
      <c r="P8" s="60">
        <v>470280</v>
      </c>
      <c r="Q8" s="60">
        <v>2756323</v>
      </c>
      <c r="R8" s="60">
        <v>11964464</v>
      </c>
      <c r="S8" s="60">
        <v>609267</v>
      </c>
      <c r="T8" s="60">
        <v>3713536</v>
      </c>
      <c r="U8" s="60">
        <v>2091862</v>
      </c>
      <c r="V8" s="60">
        <v>6414665</v>
      </c>
      <c r="W8" s="60">
        <v>23013968</v>
      </c>
      <c r="X8" s="60">
        <v>6903169</v>
      </c>
      <c r="Y8" s="60">
        <v>16110799</v>
      </c>
      <c r="Z8" s="140">
        <v>233.38</v>
      </c>
      <c r="AA8" s="62">
        <v>6903169</v>
      </c>
    </row>
    <row r="9" spans="1:27" ht="13.5">
      <c r="A9" s="249" t="s">
        <v>179</v>
      </c>
      <c r="B9" s="182"/>
      <c r="C9" s="155">
        <v>21279256</v>
      </c>
      <c r="D9" s="155"/>
      <c r="E9" s="59">
        <v>37944000</v>
      </c>
      <c r="F9" s="60">
        <v>37944000</v>
      </c>
      <c r="G9" s="60">
        <v>20076000</v>
      </c>
      <c r="H9" s="60">
        <v>1884000</v>
      </c>
      <c r="I9" s="60"/>
      <c r="J9" s="60">
        <v>21960000</v>
      </c>
      <c r="K9" s="60"/>
      <c r="L9" s="60">
        <v>11270000</v>
      </c>
      <c r="M9" s="60">
        <v>661000</v>
      </c>
      <c r="N9" s="60">
        <v>11931000</v>
      </c>
      <c r="O9" s="60"/>
      <c r="P9" s="60">
        <v>713000</v>
      </c>
      <c r="Q9" s="60">
        <v>8579000</v>
      </c>
      <c r="R9" s="60">
        <v>9292000</v>
      </c>
      <c r="S9" s="60"/>
      <c r="T9" s="60"/>
      <c r="U9" s="60"/>
      <c r="V9" s="60"/>
      <c r="W9" s="60">
        <v>43183000</v>
      </c>
      <c r="X9" s="60">
        <v>37944000</v>
      </c>
      <c r="Y9" s="60">
        <v>5239000</v>
      </c>
      <c r="Z9" s="140">
        <v>13.81</v>
      </c>
      <c r="AA9" s="62">
        <v>37944000</v>
      </c>
    </row>
    <row r="10" spans="1:27" ht="13.5">
      <c r="A10" s="249" t="s">
        <v>180</v>
      </c>
      <c r="B10" s="182"/>
      <c r="C10" s="155">
        <v>12487000</v>
      </c>
      <c r="D10" s="155"/>
      <c r="E10" s="59">
        <v>15610000</v>
      </c>
      <c r="F10" s="60">
        <v>15610000</v>
      </c>
      <c r="G10" s="60"/>
      <c r="H10" s="60"/>
      <c r="I10" s="60"/>
      <c r="J10" s="60"/>
      <c r="K10" s="60">
        <v>3000000</v>
      </c>
      <c r="L10" s="60"/>
      <c r="M10" s="60">
        <v>4826000</v>
      </c>
      <c r="N10" s="60">
        <v>7826000</v>
      </c>
      <c r="O10" s="60"/>
      <c r="P10" s="60"/>
      <c r="Q10" s="60">
        <v>2545000</v>
      </c>
      <c r="R10" s="60">
        <v>2545000</v>
      </c>
      <c r="S10" s="60"/>
      <c r="T10" s="60"/>
      <c r="U10" s="60"/>
      <c r="V10" s="60"/>
      <c r="W10" s="60">
        <v>10371000</v>
      </c>
      <c r="X10" s="60">
        <v>15610000</v>
      </c>
      <c r="Y10" s="60">
        <v>-5239000</v>
      </c>
      <c r="Z10" s="140">
        <v>-33.56</v>
      </c>
      <c r="AA10" s="62">
        <v>15610000</v>
      </c>
    </row>
    <row r="11" spans="1:27" ht="13.5">
      <c r="A11" s="249" t="s">
        <v>181</v>
      </c>
      <c r="B11" s="182"/>
      <c r="C11" s="155">
        <v>4209775</v>
      </c>
      <c r="D11" s="155"/>
      <c r="E11" s="59">
        <v>2799996</v>
      </c>
      <c r="F11" s="60">
        <v>2800002</v>
      </c>
      <c r="G11" s="60">
        <v>78062</v>
      </c>
      <c r="H11" s="60">
        <v>233703</v>
      </c>
      <c r="I11" s="60">
        <v>97420</v>
      </c>
      <c r="J11" s="60">
        <v>409185</v>
      </c>
      <c r="K11" s="60">
        <v>89293</v>
      </c>
      <c r="L11" s="60">
        <v>257395</v>
      </c>
      <c r="M11" s="60">
        <v>555444</v>
      </c>
      <c r="N11" s="60">
        <v>902132</v>
      </c>
      <c r="O11" s="60">
        <v>98009</v>
      </c>
      <c r="P11" s="60">
        <v>411770</v>
      </c>
      <c r="Q11" s="60">
        <v>374355</v>
      </c>
      <c r="R11" s="60">
        <v>884134</v>
      </c>
      <c r="S11" s="60">
        <v>223316</v>
      </c>
      <c r="T11" s="60">
        <v>265991</v>
      </c>
      <c r="U11" s="60">
        <v>216535</v>
      </c>
      <c r="V11" s="60">
        <v>705842</v>
      </c>
      <c r="W11" s="60">
        <v>2901293</v>
      </c>
      <c r="X11" s="60">
        <v>2800002</v>
      </c>
      <c r="Y11" s="60">
        <v>101291</v>
      </c>
      <c r="Z11" s="140">
        <v>3.62</v>
      </c>
      <c r="AA11" s="62">
        <v>2800002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-61722398</v>
      </c>
      <c r="D14" s="155"/>
      <c r="E14" s="59">
        <v>-60152167</v>
      </c>
      <c r="F14" s="60">
        <v>-64190475</v>
      </c>
      <c r="G14" s="60">
        <v>-4960359</v>
      </c>
      <c r="H14" s="60">
        <v>-5109011</v>
      </c>
      <c r="I14" s="60">
        <v>-5422481</v>
      </c>
      <c r="J14" s="60">
        <v>-15491851</v>
      </c>
      <c r="K14" s="60">
        <v>-5489775</v>
      </c>
      <c r="L14" s="60">
        <v>-5510205</v>
      </c>
      <c r="M14" s="60">
        <v>-8799274</v>
      </c>
      <c r="N14" s="60">
        <v>-19799254</v>
      </c>
      <c r="O14" s="60">
        <v>-5505733</v>
      </c>
      <c r="P14" s="60">
        <v>-6053377</v>
      </c>
      <c r="Q14" s="60">
        <v>-5455494</v>
      </c>
      <c r="R14" s="60">
        <v>-17014604</v>
      </c>
      <c r="S14" s="60">
        <v>-5081121</v>
      </c>
      <c r="T14" s="60">
        <v>-5029577</v>
      </c>
      <c r="U14" s="60">
        <v>-4333751</v>
      </c>
      <c r="V14" s="60">
        <v>-14444449</v>
      </c>
      <c r="W14" s="60">
        <v>-66750158</v>
      </c>
      <c r="X14" s="60">
        <v>-64190475</v>
      </c>
      <c r="Y14" s="60">
        <v>-2559683</v>
      </c>
      <c r="Z14" s="140">
        <v>3.99</v>
      </c>
      <c r="AA14" s="62">
        <v>-64190475</v>
      </c>
    </row>
    <row r="15" spans="1:27" ht="13.5">
      <c r="A15" s="249" t="s">
        <v>40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42</v>
      </c>
      <c r="B16" s="182"/>
      <c r="C16" s="155"/>
      <c r="D16" s="155"/>
      <c r="E16" s="59"/>
      <c r="F16" s="60">
        <v>-595002</v>
      </c>
      <c r="G16" s="60"/>
      <c r="H16" s="60"/>
      <c r="I16" s="60"/>
      <c r="J16" s="60"/>
      <c r="K16" s="60"/>
      <c r="L16" s="60">
        <v>-23302</v>
      </c>
      <c r="M16" s="60">
        <v>-30782</v>
      </c>
      <c r="N16" s="60">
        <v>-54084</v>
      </c>
      <c r="O16" s="60"/>
      <c r="P16" s="60"/>
      <c r="Q16" s="60">
        <v>-40049</v>
      </c>
      <c r="R16" s="60">
        <v>-40049</v>
      </c>
      <c r="S16" s="60">
        <v>-23425</v>
      </c>
      <c r="T16" s="60">
        <v>-27999</v>
      </c>
      <c r="U16" s="60">
        <v>-280160</v>
      </c>
      <c r="V16" s="60">
        <v>-331584</v>
      </c>
      <c r="W16" s="60">
        <v>-425717</v>
      </c>
      <c r="X16" s="60">
        <v>-595002</v>
      </c>
      <c r="Y16" s="60">
        <v>169285</v>
      </c>
      <c r="Z16" s="140">
        <v>-28.45</v>
      </c>
      <c r="AA16" s="62">
        <v>-595002</v>
      </c>
    </row>
    <row r="17" spans="1:27" ht="13.5">
      <c r="A17" s="250" t="s">
        <v>185</v>
      </c>
      <c r="B17" s="251"/>
      <c r="C17" s="168">
        <f aca="true" t="shared" si="0" ref="C17:Y17">SUM(C6:C16)</f>
        <v>8606371</v>
      </c>
      <c r="D17" s="168">
        <f t="shared" si="0"/>
        <v>0</v>
      </c>
      <c r="E17" s="72">
        <f t="shared" si="0"/>
        <v>31277381</v>
      </c>
      <c r="F17" s="73">
        <f t="shared" si="0"/>
        <v>26786269</v>
      </c>
      <c r="G17" s="73">
        <f t="shared" si="0"/>
        <v>17596349</v>
      </c>
      <c r="H17" s="73">
        <f t="shared" si="0"/>
        <v>-304760</v>
      </c>
      <c r="I17" s="73">
        <f t="shared" si="0"/>
        <v>-1341280</v>
      </c>
      <c r="J17" s="73">
        <f t="shared" si="0"/>
        <v>15950309</v>
      </c>
      <c r="K17" s="73">
        <f t="shared" si="0"/>
        <v>2309056</v>
      </c>
      <c r="L17" s="73">
        <f t="shared" si="0"/>
        <v>8869440</v>
      </c>
      <c r="M17" s="73">
        <f t="shared" si="0"/>
        <v>79414</v>
      </c>
      <c r="N17" s="73">
        <f t="shared" si="0"/>
        <v>11257910</v>
      </c>
      <c r="O17" s="73">
        <f t="shared" si="0"/>
        <v>5218537</v>
      </c>
      <c r="P17" s="73">
        <f t="shared" si="0"/>
        <v>-4399610</v>
      </c>
      <c r="Q17" s="73">
        <f t="shared" si="0"/>
        <v>10708414</v>
      </c>
      <c r="R17" s="73">
        <f t="shared" si="0"/>
        <v>11527341</v>
      </c>
      <c r="S17" s="73">
        <f t="shared" si="0"/>
        <v>-2080080</v>
      </c>
      <c r="T17" s="73">
        <f t="shared" si="0"/>
        <v>800570</v>
      </c>
      <c r="U17" s="73">
        <f t="shared" si="0"/>
        <v>170449</v>
      </c>
      <c r="V17" s="73">
        <f t="shared" si="0"/>
        <v>-1109061</v>
      </c>
      <c r="W17" s="73">
        <f t="shared" si="0"/>
        <v>37626499</v>
      </c>
      <c r="X17" s="73">
        <f t="shared" si="0"/>
        <v>26786269</v>
      </c>
      <c r="Y17" s="73">
        <f t="shared" si="0"/>
        <v>10840230</v>
      </c>
      <c r="Z17" s="170">
        <f>+IF(X17&lt;&gt;0,+(Y17/X17)*100,0)</f>
        <v>40.46935390666016</v>
      </c>
      <c r="AA17" s="74">
        <f>SUM(AA6:AA16)</f>
        <v>26786269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208483</v>
      </c>
      <c r="D21" s="155"/>
      <c r="E21" s="59"/>
      <c r="F21" s="60">
        <v>407030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407030</v>
      </c>
      <c r="Y21" s="159">
        <v>-407030</v>
      </c>
      <c r="Z21" s="141">
        <v>-100</v>
      </c>
      <c r="AA21" s="225">
        <v>407030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-29954968</v>
      </c>
      <c r="D26" s="155"/>
      <c r="E26" s="59">
        <v>-31103327</v>
      </c>
      <c r="F26" s="60">
        <v>-31128327</v>
      </c>
      <c r="G26" s="60"/>
      <c r="H26" s="60">
        <v>-61650</v>
      </c>
      <c r="I26" s="60">
        <v>483000</v>
      </c>
      <c r="J26" s="60">
        <v>421350</v>
      </c>
      <c r="K26" s="60">
        <v>-2459790</v>
      </c>
      <c r="L26" s="60">
        <v>-1296295</v>
      </c>
      <c r="M26" s="60">
        <v>-3885924</v>
      </c>
      <c r="N26" s="60">
        <v>-7642009</v>
      </c>
      <c r="O26" s="60">
        <v>-137913</v>
      </c>
      <c r="P26" s="60">
        <v>-2797391</v>
      </c>
      <c r="Q26" s="60">
        <v>-2220089</v>
      </c>
      <c r="R26" s="60">
        <v>-5155393</v>
      </c>
      <c r="S26" s="60">
        <v>-2594764</v>
      </c>
      <c r="T26" s="60">
        <v>-4331704</v>
      </c>
      <c r="U26" s="60"/>
      <c r="V26" s="60">
        <v>-6926468</v>
      </c>
      <c r="W26" s="60">
        <v>-19302520</v>
      </c>
      <c r="X26" s="60">
        <v>-31128327</v>
      </c>
      <c r="Y26" s="60">
        <v>11825807</v>
      </c>
      <c r="Z26" s="140">
        <v>-37.99</v>
      </c>
      <c r="AA26" s="62">
        <v>-31128327</v>
      </c>
    </row>
    <row r="27" spans="1:27" ht="13.5">
      <c r="A27" s="250" t="s">
        <v>192</v>
      </c>
      <c r="B27" s="251"/>
      <c r="C27" s="168">
        <f aca="true" t="shared" si="1" ref="C27:Y27">SUM(C21:C26)</f>
        <v>-29746485</v>
      </c>
      <c r="D27" s="168">
        <f>SUM(D21:D26)</f>
        <v>0</v>
      </c>
      <c r="E27" s="72">
        <f t="shared" si="1"/>
        <v>-31103327</v>
      </c>
      <c r="F27" s="73">
        <f t="shared" si="1"/>
        <v>-30721297</v>
      </c>
      <c r="G27" s="73">
        <f t="shared" si="1"/>
        <v>0</v>
      </c>
      <c r="H27" s="73">
        <f t="shared" si="1"/>
        <v>-61650</v>
      </c>
      <c r="I27" s="73">
        <f t="shared" si="1"/>
        <v>483000</v>
      </c>
      <c r="J27" s="73">
        <f t="shared" si="1"/>
        <v>421350</v>
      </c>
      <c r="K27" s="73">
        <f t="shared" si="1"/>
        <v>-2459790</v>
      </c>
      <c r="L27" s="73">
        <f t="shared" si="1"/>
        <v>-1296295</v>
      </c>
      <c r="M27" s="73">
        <f t="shared" si="1"/>
        <v>-3885924</v>
      </c>
      <c r="N27" s="73">
        <f t="shared" si="1"/>
        <v>-7642009</v>
      </c>
      <c r="O27" s="73">
        <f t="shared" si="1"/>
        <v>-137913</v>
      </c>
      <c r="P27" s="73">
        <f t="shared" si="1"/>
        <v>-2797391</v>
      </c>
      <c r="Q27" s="73">
        <f t="shared" si="1"/>
        <v>-2220089</v>
      </c>
      <c r="R27" s="73">
        <f t="shared" si="1"/>
        <v>-5155393</v>
      </c>
      <c r="S27" s="73">
        <f t="shared" si="1"/>
        <v>-2594764</v>
      </c>
      <c r="T27" s="73">
        <f t="shared" si="1"/>
        <v>-4331704</v>
      </c>
      <c r="U27" s="73">
        <f t="shared" si="1"/>
        <v>0</v>
      </c>
      <c r="V27" s="73">
        <f t="shared" si="1"/>
        <v>-6926468</v>
      </c>
      <c r="W27" s="73">
        <f t="shared" si="1"/>
        <v>-19302520</v>
      </c>
      <c r="X27" s="73">
        <f t="shared" si="1"/>
        <v>-30721297</v>
      </c>
      <c r="Y27" s="73">
        <f t="shared" si="1"/>
        <v>11418777</v>
      </c>
      <c r="Z27" s="170">
        <f>+IF(X27&lt;&gt;0,+(Y27/X27)*100,0)</f>
        <v>-37.16892877276633</v>
      </c>
      <c r="AA27" s="74">
        <f>SUM(AA21:AA26)</f>
        <v>-30721297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13986</v>
      </c>
      <c r="D33" s="155"/>
      <c r="E33" s="59">
        <v>80004</v>
      </c>
      <c r="F33" s="60">
        <v>79500</v>
      </c>
      <c r="G33" s="60"/>
      <c r="H33" s="159"/>
      <c r="I33" s="159"/>
      <c r="J33" s="159"/>
      <c r="K33" s="60"/>
      <c r="L33" s="60"/>
      <c r="M33" s="60">
        <v>10500</v>
      </c>
      <c r="N33" s="60">
        <v>10500</v>
      </c>
      <c r="O33" s="159">
        <v>2500</v>
      </c>
      <c r="P33" s="159">
        <v>1250</v>
      </c>
      <c r="Q33" s="159">
        <v>2705</v>
      </c>
      <c r="R33" s="60">
        <v>6455</v>
      </c>
      <c r="S33" s="60">
        <v>1250</v>
      </c>
      <c r="T33" s="60"/>
      <c r="U33" s="60"/>
      <c r="V33" s="159">
        <v>1250</v>
      </c>
      <c r="W33" s="159">
        <v>18205</v>
      </c>
      <c r="X33" s="159">
        <v>79500</v>
      </c>
      <c r="Y33" s="60">
        <v>-61295</v>
      </c>
      <c r="Z33" s="140">
        <v>-77.1</v>
      </c>
      <c r="AA33" s="62">
        <v>79500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13986</v>
      </c>
      <c r="D36" s="168">
        <f>SUM(D31:D35)</f>
        <v>0</v>
      </c>
      <c r="E36" s="72">
        <f t="shared" si="2"/>
        <v>80004</v>
      </c>
      <c r="F36" s="73">
        <f t="shared" si="2"/>
        <v>79500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10500</v>
      </c>
      <c r="N36" s="73">
        <f t="shared" si="2"/>
        <v>10500</v>
      </c>
      <c r="O36" s="73">
        <f t="shared" si="2"/>
        <v>2500</v>
      </c>
      <c r="P36" s="73">
        <f t="shared" si="2"/>
        <v>1250</v>
      </c>
      <c r="Q36" s="73">
        <f t="shared" si="2"/>
        <v>2705</v>
      </c>
      <c r="R36" s="73">
        <f t="shared" si="2"/>
        <v>6455</v>
      </c>
      <c r="S36" s="73">
        <f t="shared" si="2"/>
        <v>1250</v>
      </c>
      <c r="T36" s="73">
        <f t="shared" si="2"/>
        <v>0</v>
      </c>
      <c r="U36" s="73">
        <f t="shared" si="2"/>
        <v>0</v>
      </c>
      <c r="V36" s="73">
        <f t="shared" si="2"/>
        <v>1250</v>
      </c>
      <c r="W36" s="73">
        <f t="shared" si="2"/>
        <v>18205</v>
      </c>
      <c r="X36" s="73">
        <f t="shared" si="2"/>
        <v>79500</v>
      </c>
      <c r="Y36" s="73">
        <f t="shared" si="2"/>
        <v>-61295</v>
      </c>
      <c r="Z36" s="170">
        <f>+IF(X36&lt;&gt;0,+(Y36/X36)*100,0)</f>
        <v>-77.1006289308176</v>
      </c>
      <c r="AA36" s="74">
        <f>SUM(AA31:AA35)</f>
        <v>79500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-21126128</v>
      </c>
      <c r="D38" s="153">
        <f>+D17+D27+D36</f>
        <v>0</v>
      </c>
      <c r="E38" s="99">
        <f t="shared" si="3"/>
        <v>254058</v>
      </c>
      <c r="F38" s="100">
        <f t="shared" si="3"/>
        <v>-3855528</v>
      </c>
      <c r="G38" s="100">
        <f t="shared" si="3"/>
        <v>17596349</v>
      </c>
      <c r="H38" s="100">
        <f t="shared" si="3"/>
        <v>-366410</v>
      </c>
      <c r="I38" s="100">
        <f t="shared" si="3"/>
        <v>-858280</v>
      </c>
      <c r="J38" s="100">
        <f t="shared" si="3"/>
        <v>16371659</v>
      </c>
      <c r="K38" s="100">
        <f t="shared" si="3"/>
        <v>-150734</v>
      </c>
      <c r="L38" s="100">
        <f t="shared" si="3"/>
        <v>7573145</v>
      </c>
      <c r="M38" s="100">
        <f t="shared" si="3"/>
        <v>-3796010</v>
      </c>
      <c r="N38" s="100">
        <f t="shared" si="3"/>
        <v>3626401</v>
      </c>
      <c r="O38" s="100">
        <f t="shared" si="3"/>
        <v>5083124</v>
      </c>
      <c r="P38" s="100">
        <f t="shared" si="3"/>
        <v>-7195751</v>
      </c>
      <c r="Q38" s="100">
        <f t="shared" si="3"/>
        <v>8491030</v>
      </c>
      <c r="R38" s="100">
        <f t="shared" si="3"/>
        <v>6378403</v>
      </c>
      <c r="S38" s="100">
        <f t="shared" si="3"/>
        <v>-4673594</v>
      </c>
      <c r="T38" s="100">
        <f t="shared" si="3"/>
        <v>-3531134</v>
      </c>
      <c r="U38" s="100">
        <f t="shared" si="3"/>
        <v>170449</v>
      </c>
      <c r="V38" s="100">
        <f t="shared" si="3"/>
        <v>-8034279</v>
      </c>
      <c r="W38" s="100">
        <f t="shared" si="3"/>
        <v>18342184</v>
      </c>
      <c r="X38" s="100">
        <f t="shared" si="3"/>
        <v>-3855528</v>
      </c>
      <c r="Y38" s="100">
        <f t="shared" si="3"/>
        <v>22197712</v>
      </c>
      <c r="Z38" s="137">
        <f>+IF(X38&lt;&gt;0,+(Y38/X38)*100,0)</f>
        <v>-575.7372790445303</v>
      </c>
      <c r="AA38" s="102">
        <f>+AA17+AA27+AA36</f>
        <v>-3855528</v>
      </c>
    </row>
    <row r="39" spans="1:27" ht="13.5">
      <c r="A39" s="249" t="s">
        <v>200</v>
      </c>
      <c r="B39" s="182"/>
      <c r="C39" s="153">
        <v>67040721</v>
      </c>
      <c r="D39" s="153"/>
      <c r="E39" s="99">
        <v>21341935</v>
      </c>
      <c r="F39" s="100"/>
      <c r="G39" s="100">
        <v>71054282</v>
      </c>
      <c r="H39" s="100">
        <v>88650631</v>
      </c>
      <c r="I39" s="100">
        <v>88284221</v>
      </c>
      <c r="J39" s="100">
        <v>71054282</v>
      </c>
      <c r="K39" s="100">
        <v>87425941</v>
      </c>
      <c r="L39" s="100">
        <v>87275207</v>
      </c>
      <c r="M39" s="100">
        <v>94848352</v>
      </c>
      <c r="N39" s="100">
        <v>87425941</v>
      </c>
      <c r="O39" s="100">
        <v>91052342</v>
      </c>
      <c r="P39" s="100">
        <v>96135466</v>
      </c>
      <c r="Q39" s="100">
        <v>88939715</v>
      </c>
      <c r="R39" s="100">
        <v>91052342</v>
      </c>
      <c r="S39" s="100">
        <v>97430745</v>
      </c>
      <c r="T39" s="100">
        <v>92757151</v>
      </c>
      <c r="U39" s="100">
        <v>89226017</v>
      </c>
      <c r="V39" s="100">
        <v>97430745</v>
      </c>
      <c r="W39" s="100">
        <v>71054282</v>
      </c>
      <c r="X39" s="100"/>
      <c r="Y39" s="100">
        <v>71054282</v>
      </c>
      <c r="Z39" s="137"/>
      <c r="AA39" s="102"/>
    </row>
    <row r="40" spans="1:27" ht="13.5">
      <c r="A40" s="269" t="s">
        <v>201</v>
      </c>
      <c r="B40" s="256"/>
      <c r="C40" s="257">
        <v>45914593</v>
      </c>
      <c r="D40" s="257"/>
      <c r="E40" s="258">
        <v>21595992</v>
      </c>
      <c r="F40" s="259">
        <v>-3855528</v>
      </c>
      <c r="G40" s="259">
        <v>88650631</v>
      </c>
      <c r="H40" s="259">
        <v>88284221</v>
      </c>
      <c r="I40" s="259">
        <v>87425941</v>
      </c>
      <c r="J40" s="259">
        <v>87425941</v>
      </c>
      <c r="K40" s="259">
        <v>87275207</v>
      </c>
      <c r="L40" s="259">
        <v>94848352</v>
      </c>
      <c r="M40" s="259">
        <v>91052342</v>
      </c>
      <c r="N40" s="259">
        <v>91052342</v>
      </c>
      <c r="O40" s="259">
        <v>96135466</v>
      </c>
      <c r="P40" s="259">
        <v>88939715</v>
      </c>
      <c r="Q40" s="259">
        <v>97430745</v>
      </c>
      <c r="R40" s="259">
        <v>96135466</v>
      </c>
      <c r="S40" s="259">
        <v>92757151</v>
      </c>
      <c r="T40" s="259">
        <v>89226017</v>
      </c>
      <c r="U40" s="259">
        <v>89396466</v>
      </c>
      <c r="V40" s="259">
        <v>89396466</v>
      </c>
      <c r="W40" s="259">
        <v>89396466</v>
      </c>
      <c r="X40" s="259">
        <v>-3855528</v>
      </c>
      <c r="Y40" s="259">
        <v>93251994</v>
      </c>
      <c r="Z40" s="260">
        <v>-2418.66</v>
      </c>
      <c r="AA40" s="261">
        <v>-3855528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19120505</v>
      </c>
      <c r="D5" s="200">
        <f t="shared" si="0"/>
        <v>0</v>
      </c>
      <c r="E5" s="106">
        <f t="shared" si="0"/>
        <v>31103000</v>
      </c>
      <c r="F5" s="106">
        <f t="shared" si="0"/>
        <v>31128000</v>
      </c>
      <c r="G5" s="106">
        <f t="shared" si="0"/>
        <v>874608</v>
      </c>
      <c r="H5" s="106">
        <f t="shared" si="0"/>
        <v>61650</v>
      </c>
      <c r="I5" s="106">
        <f t="shared" si="0"/>
        <v>483418</v>
      </c>
      <c r="J5" s="106">
        <f t="shared" si="0"/>
        <v>1419676</v>
      </c>
      <c r="K5" s="106">
        <f t="shared" si="0"/>
        <v>2459789</v>
      </c>
      <c r="L5" s="106">
        <f t="shared" si="0"/>
        <v>1296295</v>
      </c>
      <c r="M5" s="106">
        <f t="shared" si="0"/>
        <v>3885924</v>
      </c>
      <c r="N5" s="106">
        <f t="shared" si="0"/>
        <v>7642008</v>
      </c>
      <c r="O5" s="106">
        <f t="shared" si="0"/>
        <v>3885924</v>
      </c>
      <c r="P5" s="106">
        <f t="shared" si="0"/>
        <v>2797391</v>
      </c>
      <c r="Q5" s="106">
        <f t="shared" si="0"/>
        <v>2220089</v>
      </c>
      <c r="R5" s="106">
        <f t="shared" si="0"/>
        <v>8903404</v>
      </c>
      <c r="S5" s="106">
        <f t="shared" si="0"/>
        <v>2594764</v>
      </c>
      <c r="T5" s="106">
        <f t="shared" si="0"/>
        <v>6331704</v>
      </c>
      <c r="U5" s="106">
        <f t="shared" si="0"/>
        <v>14718005</v>
      </c>
      <c r="V5" s="106">
        <f t="shared" si="0"/>
        <v>23644473</v>
      </c>
      <c r="W5" s="106">
        <f t="shared" si="0"/>
        <v>41609561</v>
      </c>
      <c r="X5" s="106">
        <f t="shared" si="0"/>
        <v>31128000</v>
      </c>
      <c r="Y5" s="106">
        <f t="shared" si="0"/>
        <v>10481561</v>
      </c>
      <c r="Z5" s="201">
        <f>+IF(X5&lt;&gt;0,+(Y5/X5)*100,0)</f>
        <v>33.672452454381904</v>
      </c>
      <c r="AA5" s="199">
        <f>SUM(AA11:AA18)</f>
        <v>31128000</v>
      </c>
    </row>
    <row r="6" spans="1:27" ht="13.5">
      <c r="A6" s="291" t="s">
        <v>205</v>
      </c>
      <c r="B6" s="142"/>
      <c r="C6" s="62">
        <v>12148553</v>
      </c>
      <c r="D6" s="156"/>
      <c r="E6" s="60">
        <v>12610000</v>
      </c>
      <c r="F6" s="60">
        <v>12610000</v>
      </c>
      <c r="G6" s="60"/>
      <c r="H6" s="60"/>
      <c r="I6" s="60"/>
      <c r="J6" s="60"/>
      <c r="K6" s="60">
        <v>1674695</v>
      </c>
      <c r="L6" s="60">
        <v>1076770</v>
      </c>
      <c r="M6" s="60">
        <v>3153631</v>
      </c>
      <c r="N6" s="60">
        <v>5905096</v>
      </c>
      <c r="O6" s="60">
        <v>3153631</v>
      </c>
      <c r="P6" s="60">
        <v>1691894</v>
      </c>
      <c r="Q6" s="60">
        <v>1122067</v>
      </c>
      <c r="R6" s="60">
        <v>5967592</v>
      </c>
      <c r="S6" s="60">
        <v>951562</v>
      </c>
      <c r="T6" s="60">
        <v>3549909</v>
      </c>
      <c r="U6" s="60">
        <v>11636856</v>
      </c>
      <c r="V6" s="60">
        <v>16138327</v>
      </c>
      <c r="W6" s="60">
        <v>28011015</v>
      </c>
      <c r="X6" s="60">
        <v>12610000</v>
      </c>
      <c r="Y6" s="60">
        <v>15401015</v>
      </c>
      <c r="Z6" s="140">
        <v>122.13</v>
      </c>
      <c r="AA6" s="155">
        <v>12610000</v>
      </c>
    </row>
    <row r="7" spans="1:27" ht="13.5">
      <c r="A7" s="291" t="s">
        <v>206</v>
      </c>
      <c r="B7" s="142"/>
      <c r="C7" s="62">
        <v>619312</v>
      </c>
      <c r="D7" s="156"/>
      <c r="E7" s="60">
        <v>16536000</v>
      </c>
      <c r="F7" s="60"/>
      <c r="G7" s="60"/>
      <c r="H7" s="60">
        <v>53356</v>
      </c>
      <c r="I7" s="60">
        <v>479939</v>
      </c>
      <c r="J7" s="60">
        <v>533295</v>
      </c>
      <c r="K7" s="60">
        <v>563820</v>
      </c>
      <c r="L7" s="60"/>
      <c r="M7" s="60">
        <v>564107</v>
      </c>
      <c r="N7" s="60">
        <v>1127927</v>
      </c>
      <c r="O7" s="60">
        <v>564107</v>
      </c>
      <c r="P7" s="60">
        <v>915408</v>
      </c>
      <c r="Q7" s="60">
        <v>1076918</v>
      </c>
      <c r="R7" s="60">
        <v>2556433</v>
      </c>
      <c r="S7" s="60">
        <v>651179</v>
      </c>
      <c r="T7" s="60">
        <v>500742</v>
      </c>
      <c r="U7" s="60">
        <v>1762153</v>
      </c>
      <c r="V7" s="60">
        <v>2914074</v>
      </c>
      <c r="W7" s="60">
        <v>7131729</v>
      </c>
      <c r="X7" s="60"/>
      <c r="Y7" s="60">
        <v>7131729</v>
      </c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187656</v>
      </c>
      <c r="D10" s="156"/>
      <c r="E10" s="60"/>
      <c r="F10" s="60">
        <v>6000000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>
        <v>2223218</v>
      </c>
      <c r="U10" s="60">
        <v>223218</v>
      </c>
      <c r="V10" s="60">
        <v>2446436</v>
      </c>
      <c r="W10" s="60">
        <v>2446436</v>
      </c>
      <c r="X10" s="60">
        <v>6000000</v>
      </c>
      <c r="Y10" s="60">
        <v>-3553564</v>
      </c>
      <c r="Z10" s="140">
        <v>-59.23</v>
      </c>
      <c r="AA10" s="155">
        <v>6000000</v>
      </c>
    </row>
    <row r="11" spans="1:27" ht="13.5">
      <c r="A11" s="292" t="s">
        <v>210</v>
      </c>
      <c r="B11" s="142"/>
      <c r="C11" s="293">
        <f aca="true" t="shared" si="1" ref="C11:Y11">SUM(C6:C10)</f>
        <v>12955521</v>
      </c>
      <c r="D11" s="294">
        <f t="shared" si="1"/>
        <v>0</v>
      </c>
      <c r="E11" s="295">
        <f t="shared" si="1"/>
        <v>29146000</v>
      </c>
      <c r="F11" s="295">
        <f t="shared" si="1"/>
        <v>18610000</v>
      </c>
      <c r="G11" s="295">
        <f t="shared" si="1"/>
        <v>0</v>
      </c>
      <c r="H11" s="295">
        <f t="shared" si="1"/>
        <v>53356</v>
      </c>
      <c r="I11" s="295">
        <f t="shared" si="1"/>
        <v>479939</v>
      </c>
      <c r="J11" s="295">
        <f t="shared" si="1"/>
        <v>533295</v>
      </c>
      <c r="K11" s="295">
        <f t="shared" si="1"/>
        <v>2238515</v>
      </c>
      <c r="L11" s="295">
        <f t="shared" si="1"/>
        <v>1076770</v>
      </c>
      <c r="M11" s="295">
        <f t="shared" si="1"/>
        <v>3717738</v>
      </c>
      <c r="N11" s="295">
        <f t="shared" si="1"/>
        <v>7033023</v>
      </c>
      <c r="O11" s="295">
        <f t="shared" si="1"/>
        <v>3717738</v>
      </c>
      <c r="P11" s="295">
        <f t="shared" si="1"/>
        <v>2607302</v>
      </c>
      <c r="Q11" s="295">
        <f t="shared" si="1"/>
        <v>2198985</v>
      </c>
      <c r="R11" s="295">
        <f t="shared" si="1"/>
        <v>8524025</v>
      </c>
      <c r="S11" s="295">
        <f t="shared" si="1"/>
        <v>1602741</v>
      </c>
      <c r="T11" s="295">
        <f t="shared" si="1"/>
        <v>6273869</v>
      </c>
      <c r="U11" s="295">
        <f t="shared" si="1"/>
        <v>13622227</v>
      </c>
      <c r="V11" s="295">
        <f t="shared" si="1"/>
        <v>21498837</v>
      </c>
      <c r="W11" s="295">
        <f t="shared" si="1"/>
        <v>37589180</v>
      </c>
      <c r="X11" s="295">
        <f t="shared" si="1"/>
        <v>18610000</v>
      </c>
      <c r="Y11" s="295">
        <f t="shared" si="1"/>
        <v>18979180</v>
      </c>
      <c r="Z11" s="296">
        <f>+IF(X11&lt;&gt;0,+(Y11/X11)*100,0)</f>
        <v>101.98377216550243</v>
      </c>
      <c r="AA11" s="297">
        <f>SUM(AA6:AA10)</f>
        <v>18610000</v>
      </c>
    </row>
    <row r="12" spans="1:27" ht="13.5">
      <c r="A12" s="298" t="s">
        <v>211</v>
      </c>
      <c r="B12" s="136"/>
      <c r="C12" s="62">
        <v>27443</v>
      </c>
      <c r="D12" s="156"/>
      <c r="E12" s="60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</v>
      </c>
      <c r="Y12" s="60">
        <v>-100000</v>
      </c>
      <c r="Z12" s="140">
        <v>-100</v>
      </c>
      <c r="AA12" s="155">
        <v>100000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5997931</v>
      </c>
      <c r="D15" s="156"/>
      <c r="E15" s="60">
        <v>1857000</v>
      </c>
      <c r="F15" s="60">
        <v>12418000</v>
      </c>
      <c r="G15" s="60">
        <v>874608</v>
      </c>
      <c r="H15" s="60">
        <v>8294</v>
      </c>
      <c r="I15" s="60">
        <v>3479</v>
      </c>
      <c r="J15" s="60">
        <v>886381</v>
      </c>
      <c r="K15" s="60">
        <v>221274</v>
      </c>
      <c r="L15" s="60">
        <v>219525</v>
      </c>
      <c r="M15" s="60">
        <v>168186</v>
      </c>
      <c r="N15" s="60">
        <v>608985</v>
      </c>
      <c r="O15" s="60">
        <v>168186</v>
      </c>
      <c r="P15" s="60">
        <v>190089</v>
      </c>
      <c r="Q15" s="60">
        <v>21104</v>
      </c>
      <c r="R15" s="60">
        <v>379379</v>
      </c>
      <c r="S15" s="60">
        <v>992023</v>
      </c>
      <c r="T15" s="60">
        <v>57835</v>
      </c>
      <c r="U15" s="60">
        <v>1095778</v>
      </c>
      <c r="V15" s="60">
        <v>2145636</v>
      </c>
      <c r="W15" s="60">
        <v>4020381</v>
      </c>
      <c r="X15" s="60">
        <v>12418000</v>
      </c>
      <c r="Y15" s="60">
        <v>-8397619</v>
      </c>
      <c r="Z15" s="140">
        <v>-67.62</v>
      </c>
      <c r="AA15" s="155">
        <v>12418000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139610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12148553</v>
      </c>
      <c r="D36" s="156">
        <f t="shared" si="4"/>
        <v>0</v>
      </c>
      <c r="E36" s="60">
        <f t="shared" si="4"/>
        <v>12610000</v>
      </c>
      <c r="F36" s="60">
        <f t="shared" si="4"/>
        <v>12610000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1674695</v>
      </c>
      <c r="L36" s="60">
        <f t="shared" si="4"/>
        <v>1076770</v>
      </c>
      <c r="M36" s="60">
        <f t="shared" si="4"/>
        <v>3153631</v>
      </c>
      <c r="N36" s="60">
        <f t="shared" si="4"/>
        <v>5905096</v>
      </c>
      <c r="O36" s="60">
        <f t="shared" si="4"/>
        <v>3153631</v>
      </c>
      <c r="P36" s="60">
        <f t="shared" si="4"/>
        <v>1691894</v>
      </c>
      <c r="Q36" s="60">
        <f t="shared" si="4"/>
        <v>1122067</v>
      </c>
      <c r="R36" s="60">
        <f t="shared" si="4"/>
        <v>5967592</v>
      </c>
      <c r="S36" s="60">
        <f t="shared" si="4"/>
        <v>951562</v>
      </c>
      <c r="T36" s="60">
        <f t="shared" si="4"/>
        <v>3549909</v>
      </c>
      <c r="U36" s="60">
        <f t="shared" si="4"/>
        <v>11636856</v>
      </c>
      <c r="V36" s="60">
        <f t="shared" si="4"/>
        <v>16138327</v>
      </c>
      <c r="W36" s="60">
        <f t="shared" si="4"/>
        <v>28011015</v>
      </c>
      <c r="X36" s="60">
        <f t="shared" si="4"/>
        <v>12610000</v>
      </c>
      <c r="Y36" s="60">
        <f t="shared" si="4"/>
        <v>15401015</v>
      </c>
      <c r="Z36" s="140">
        <f aca="true" t="shared" si="5" ref="Z36:Z49">+IF(X36&lt;&gt;0,+(Y36/X36)*100,0)</f>
        <v>122.13334655035686</v>
      </c>
      <c r="AA36" s="155">
        <f>AA6+AA21</f>
        <v>12610000</v>
      </c>
    </row>
    <row r="37" spans="1:27" ht="13.5">
      <c r="A37" s="291" t="s">
        <v>206</v>
      </c>
      <c r="B37" s="142"/>
      <c r="C37" s="62">
        <f t="shared" si="4"/>
        <v>619312</v>
      </c>
      <c r="D37" s="156">
        <f t="shared" si="4"/>
        <v>0</v>
      </c>
      <c r="E37" s="60">
        <f t="shared" si="4"/>
        <v>16536000</v>
      </c>
      <c r="F37" s="60">
        <f t="shared" si="4"/>
        <v>0</v>
      </c>
      <c r="G37" s="60">
        <f t="shared" si="4"/>
        <v>0</v>
      </c>
      <c r="H37" s="60">
        <f t="shared" si="4"/>
        <v>53356</v>
      </c>
      <c r="I37" s="60">
        <f t="shared" si="4"/>
        <v>479939</v>
      </c>
      <c r="J37" s="60">
        <f t="shared" si="4"/>
        <v>533295</v>
      </c>
      <c r="K37" s="60">
        <f t="shared" si="4"/>
        <v>563820</v>
      </c>
      <c r="L37" s="60">
        <f t="shared" si="4"/>
        <v>0</v>
      </c>
      <c r="M37" s="60">
        <f t="shared" si="4"/>
        <v>564107</v>
      </c>
      <c r="N37" s="60">
        <f t="shared" si="4"/>
        <v>1127927</v>
      </c>
      <c r="O37" s="60">
        <f t="shared" si="4"/>
        <v>564107</v>
      </c>
      <c r="P37" s="60">
        <f t="shared" si="4"/>
        <v>915408</v>
      </c>
      <c r="Q37" s="60">
        <f t="shared" si="4"/>
        <v>1076918</v>
      </c>
      <c r="R37" s="60">
        <f t="shared" si="4"/>
        <v>2556433</v>
      </c>
      <c r="S37" s="60">
        <f t="shared" si="4"/>
        <v>651179</v>
      </c>
      <c r="T37" s="60">
        <f t="shared" si="4"/>
        <v>500742</v>
      </c>
      <c r="U37" s="60">
        <f t="shared" si="4"/>
        <v>1762153</v>
      </c>
      <c r="V37" s="60">
        <f t="shared" si="4"/>
        <v>2914074</v>
      </c>
      <c r="W37" s="60">
        <f t="shared" si="4"/>
        <v>7131729</v>
      </c>
      <c r="X37" s="60">
        <f t="shared" si="4"/>
        <v>0</v>
      </c>
      <c r="Y37" s="60">
        <f t="shared" si="4"/>
        <v>7131729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187656</v>
      </c>
      <c r="D40" s="156">
        <f t="shared" si="4"/>
        <v>0</v>
      </c>
      <c r="E40" s="60">
        <f t="shared" si="4"/>
        <v>0</v>
      </c>
      <c r="F40" s="60">
        <f t="shared" si="4"/>
        <v>6000000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2223218</v>
      </c>
      <c r="U40" s="60">
        <f t="shared" si="4"/>
        <v>223218</v>
      </c>
      <c r="V40" s="60">
        <f t="shared" si="4"/>
        <v>2446436</v>
      </c>
      <c r="W40" s="60">
        <f t="shared" si="4"/>
        <v>2446436</v>
      </c>
      <c r="X40" s="60">
        <f t="shared" si="4"/>
        <v>6000000</v>
      </c>
      <c r="Y40" s="60">
        <f t="shared" si="4"/>
        <v>-3553564</v>
      </c>
      <c r="Z40" s="140">
        <f t="shared" si="5"/>
        <v>-59.22606666666667</v>
      </c>
      <c r="AA40" s="155">
        <f>AA10+AA25</f>
        <v>6000000</v>
      </c>
    </row>
    <row r="41" spans="1:27" ht="13.5">
      <c r="A41" s="292" t="s">
        <v>210</v>
      </c>
      <c r="B41" s="142"/>
      <c r="C41" s="293">
        <f aca="true" t="shared" si="6" ref="C41:Y41">SUM(C36:C40)</f>
        <v>12955521</v>
      </c>
      <c r="D41" s="294">
        <f t="shared" si="6"/>
        <v>0</v>
      </c>
      <c r="E41" s="295">
        <f t="shared" si="6"/>
        <v>29146000</v>
      </c>
      <c r="F41" s="295">
        <f t="shared" si="6"/>
        <v>18610000</v>
      </c>
      <c r="G41" s="295">
        <f t="shared" si="6"/>
        <v>0</v>
      </c>
      <c r="H41" s="295">
        <f t="shared" si="6"/>
        <v>53356</v>
      </c>
      <c r="I41" s="295">
        <f t="shared" si="6"/>
        <v>479939</v>
      </c>
      <c r="J41" s="295">
        <f t="shared" si="6"/>
        <v>533295</v>
      </c>
      <c r="K41" s="295">
        <f t="shared" si="6"/>
        <v>2238515</v>
      </c>
      <c r="L41" s="295">
        <f t="shared" si="6"/>
        <v>1076770</v>
      </c>
      <c r="M41" s="295">
        <f t="shared" si="6"/>
        <v>3717738</v>
      </c>
      <c r="N41" s="295">
        <f t="shared" si="6"/>
        <v>7033023</v>
      </c>
      <c r="O41" s="295">
        <f t="shared" si="6"/>
        <v>3717738</v>
      </c>
      <c r="P41" s="295">
        <f t="shared" si="6"/>
        <v>2607302</v>
      </c>
      <c r="Q41" s="295">
        <f t="shared" si="6"/>
        <v>2198985</v>
      </c>
      <c r="R41" s="295">
        <f t="shared" si="6"/>
        <v>8524025</v>
      </c>
      <c r="S41" s="295">
        <f t="shared" si="6"/>
        <v>1602741</v>
      </c>
      <c r="T41" s="295">
        <f t="shared" si="6"/>
        <v>6273869</v>
      </c>
      <c r="U41" s="295">
        <f t="shared" si="6"/>
        <v>13622227</v>
      </c>
      <c r="V41" s="295">
        <f t="shared" si="6"/>
        <v>21498837</v>
      </c>
      <c r="W41" s="295">
        <f t="shared" si="6"/>
        <v>37589180</v>
      </c>
      <c r="X41" s="295">
        <f t="shared" si="6"/>
        <v>18610000</v>
      </c>
      <c r="Y41" s="295">
        <f t="shared" si="6"/>
        <v>18979180</v>
      </c>
      <c r="Z41" s="296">
        <f t="shared" si="5"/>
        <v>101.98377216550243</v>
      </c>
      <c r="AA41" s="297">
        <f>SUM(AA36:AA40)</f>
        <v>18610000</v>
      </c>
    </row>
    <row r="42" spans="1:27" ht="13.5">
      <c r="A42" s="298" t="s">
        <v>211</v>
      </c>
      <c r="B42" s="136"/>
      <c r="C42" s="95">
        <f aca="true" t="shared" si="7" ref="C42:Y48">C12+C27</f>
        <v>27443</v>
      </c>
      <c r="D42" s="129">
        <f t="shared" si="7"/>
        <v>0</v>
      </c>
      <c r="E42" s="54">
        <f t="shared" si="7"/>
        <v>100000</v>
      </c>
      <c r="F42" s="54">
        <f t="shared" si="7"/>
        <v>100000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100000</v>
      </c>
      <c r="Y42" s="54">
        <f t="shared" si="7"/>
        <v>-100000</v>
      </c>
      <c r="Z42" s="184">
        <f t="shared" si="5"/>
        <v>-100</v>
      </c>
      <c r="AA42" s="130">
        <f aca="true" t="shared" si="8" ref="AA42:AA48">AA12+AA27</f>
        <v>100000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5997931</v>
      </c>
      <c r="D45" s="129">
        <f t="shared" si="7"/>
        <v>0</v>
      </c>
      <c r="E45" s="54">
        <f t="shared" si="7"/>
        <v>1857000</v>
      </c>
      <c r="F45" s="54">
        <f t="shared" si="7"/>
        <v>12418000</v>
      </c>
      <c r="G45" s="54">
        <f t="shared" si="7"/>
        <v>874608</v>
      </c>
      <c r="H45" s="54">
        <f t="shared" si="7"/>
        <v>8294</v>
      </c>
      <c r="I45" s="54">
        <f t="shared" si="7"/>
        <v>3479</v>
      </c>
      <c r="J45" s="54">
        <f t="shared" si="7"/>
        <v>886381</v>
      </c>
      <c r="K45" s="54">
        <f t="shared" si="7"/>
        <v>221274</v>
      </c>
      <c r="L45" s="54">
        <f t="shared" si="7"/>
        <v>219525</v>
      </c>
      <c r="M45" s="54">
        <f t="shared" si="7"/>
        <v>168186</v>
      </c>
      <c r="N45" s="54">
        <f t="shared" si="7"/>
        <v>608985</v>
      </c>
      <c r="O45" s="54">
        <f t="shared" si="7"/>
        <v>168186</v>
      </c>
      <c r="P45" s="54">
        <f t="shared" si="7"/>
        <v>190089</v>
      </c>
      <c r="Q45" s="54">
        <f t="shared" si="7"/>
        <v>21104</v>
      </c>
      <c r="R45" s="54">
        <f t="shared" si="7"/>
        <v>379379</v>
      </c>
      <c r="S45" s="54">
        <f t="shared" si="7"/>
        <v>992023</v>
      </c>
      <c r="T45" s="54">
        <f t="shared" si="7"/>
        <v>57835</v>
      </c>
      <c r="U45" s="54">
        <f t="shared" si="7"/>
        <v>1095778</v>
      </c>
      <c r="V45" s="54">
        <f t="shared" si="7"/>
        <v>2145636</v>
      </c>
      <c r="W45" s="54">
        <f t="shared" si="7"/>
        <v>4020381</v>
      </c>
      <c r="X45" s="54">
        <f t="shared" si="7"/>
        <v>12418000</v>
      </c>
      <c r="Y45" s="54">
        <f t="shared" si="7"/>
        <v>-8397619</v>
      </c>
      <c r="Z45" s="184">
        <f t="shared" si="5"/>
        <v>-67.62456917377999</v>
      </c>
      <c r="AA45" s="130">
        <f t="shared" si="8"/>
        <v>12418000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139610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19120505</v>
      </c>
      <c r="D49" s="218">
        <f t="shared" si="9"/>
        <v>0</v>
      </c>
      <c r="E49" s="220">
        <f t="shared" si="9"/>
        <v>31103000</v>
      </c>
      <c r="F49" s="220">
        <f t="shared" si="9"/>
        <v>31128000</v>
      </c>
      <c r="G49" s="220">
        <f t="shared" si="9"/>
        <v>874608</v>
      </c>
      <c r="H49" s="220">
        <f t="shared" si="9"/>
        <v>61650</v>
      </c>
      <c r="I49" s="220">
        <f t="shared" si="9"/>
        <v>483418</v>
      </c>
      <c r="J49" s="220">
        <f t="shared" si="9"/>
        <v>1419676</v>
      </c>
      <c r="K49" s="220">
        <f t="shared" si="9"/>
        <v>2459789</v>
      </c>
      <c r="L49" s="220">
        <f t="shared" si="9"/>
        <v>1296295</v>
      </c>
      <c r="M49" s="220">
        <f t="shared" si="9"/>
        <v>3885924</v>
      </c>
      <c r="N49" s="220">
        <f t="shared" si="9"/>
        <v>7642008</v>
      </c>
      <c r="O49" s="220">
        <f t="shared" si="9"/>
        <v>3885924</v>
      </c>
      <c r="P49" s="220">
        <f t="shared" si="9"/>
        <v>2797391</v>
      </c>
      <c r="Q49" s="220">
        <f t="shared" si="9"/>
        <v>2220089</v>
      </c>
      <c r="R49" s="220">
        <f t="shared" si="9"/>
        <v>8903404</v>
      </c>
      <c r="S49" s="220">
        <f t="shared" si="9"/>
        <v>2594764</v>
      </c>
      <c r="T49" s="220">
        <f t="shared" si="9"/>
        <v>6331704</v>
      </c>
      <c r="U49" s="220">
        <f t="shared" si="9"/>
        <v>14718005</v>
      </c>
      <c r="V49" s="220">
        <f t="shared" si="9"/>
        <v>23644473</v>
      </c>
      <c r="W49" s="220">
        <f t="shared" si="9"/>
        <v>41609561</v>
      </c>
      <c r="X49" s="220">
        <f t="shared" si="9"/>
        <v>31128000</v>
      </c>
      <c r="Y49" s="220">
        <f t="shared" si="9"/>
        <v>10481561</v>
      </c>
      <c r="Z49" s="221">
        <f t="shared" si="5"/>
        <v>33.672452454381904</v>
      </c>
      <c r="AA49" s="222">
        <f>SUM(AA41:AA48)</f>
        <v>31128000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2506310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465300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>
        <v>400000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865300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50000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1591010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2114893</v>
      </c>
      <c r="D66" s="274"/>
      <c r="E66" s="275">
        <v>2506310</v>
      </c>
      <c r="F66" s="275">
        <v>3048310</v>
      </c>
      <c r="G66" s="275">
        <v>208849</v>
      </c>
      <c r="H66" s="275">
        <v>158462</v>
      </c>
      <c r="I66" s="275">
        <v>180678</v>
      </c>
      <c r="J66" s="275">
        <v>547989</v>
      </c>
      <c r="K66" s="275">
        <v>467281</v>
      </c>
      <c r="L66" s="275">
        <v>215722</v>
      </c>
      <c r="M66" s="275">
        <v>529467</v>
      </c>
      <c r="N66" s="275">
        <v>1212470</v>
      </c>
      <c r="O66" s="275">
        <v>492164</v>
      </c>
      <c r="P66" s="275">
        <v>138481</v>
      </c>
      <c r="Q66" s="275">
        <v>245077</v>
      </c>
      <c r="R66" s="275">
        <v>875722</v>
      </c>
      <c r="S66" s="275">
        <v>280182</v>
      </c>
      <c r="T66" s="275">
        <v>220062</v>
      </c>
      <c r="U66" s="275">
        <v>-110250</v>
      </c>
      <c r="V66" s="275">
        <v>389994</v>
      </c>
      <c r="W66" s="275">
        <v>3026175</v>
      </c>
      <c r="X66" s="275">
        <v>3048310</v>
      </c>
      <c r="Y66" s="275">
        <v>-22135</v>
      </c>
      <c r="Z66" s="140">
        <v>-0.73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2114893</v>
      </c>
      <c r="D69" s="218">
        <f t="shared" si="12"/>
        <v>0</v>
      </c>
      <c r="E69" s="220">
        <f t="shared" si="12"/>
        <v>2506310</v>
      </c>
      <c r="F69" s="220">
        <f t="shared" si="12"/>
        <v>3048310</v>
      </c>
      <c r="G69" s="220">
        <f t="shared" si="12"/>
        <v>208849</v>
      </c>
      <c r="H69" s="220">
        <f t="shared" si="12"/>
        <v>158462</v>
      </c>
      <c r="I69" s="220">
        <f t="shared" si="12"/>
        <v>180678</v>
      </c>
      <c r="J69" s="220">
        <f t="shared" si="12"/>
        <v>547989</v>
      </c>
      <c r="K69" s="220">
        <f t="shared" si="12"/>
        <v>467281</v>
      </c>
      <c r="L69" s="220">
        <f t="shared" si="12"/>
        <v>215722</v>
      </c>
      <c r="M69" s="220">
        <f t="shared" si="12"/>
        <v>529467</v>
      </c>
      <c r="N69" s="220">
        <f t="shared" si="12"/>
        <v>1212470</v>
      </c>
      <c r="O69" s="220">
        <f t="shared" si="12"/>
        <v>492164</v>
      </c>
      <c r="P69" s="220">
        <f t="shared" si="12"/>
        <v>138481</v>
      </c>
      <c r="Q69" s="220">
        <f t="shared" si="12"/>
        <v>245077</v>
      </c>
      <c r="R69" s="220">
        <f t="shared" si="12"/>
        <v>875722</v>
      </c>
      <c r="S69" s="220">
        <f t="shared" si="12"/>
        <v>280182</v>
      </c>
      <c r="T69" s="220">
        <f t="shared" si="12"/>
        <v>220062</v>
      </c>
      <c r="U69" s="220">
        <f t="shared" si="12"/>
        <v>-110250</v>
      </c>
      <c r="V69" s="220">
        <f t="shared" si="12"/>
        <v>389994</v>
      </c>
      <c r="W69" s="220">
        <f t="shared" si="12"/>
        <v>3026175</v>
      </c>
      <c r="X69" s="220">
        <f t="shared" si="12"/>
        <v>3048310</v>
      </c>
      <c r="Y69" s="220">
        <f t="shared" si="12"/>
        <v>-22135</v>
      </c>
      <c r="Z69" s="221">
        <f>+IF(X69&lt;&gt;0,+(Y69/X69)*100,0)</f>
        <v>-0.7261400579337403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12955521</v>
      </c>
      <c r="D5" s="344">
        <f t="shared" si="0"/>
        <v>0</v>
      </c>
      <c r="E5" s="343">
        <f t="shared" si="0"/>
        <v>29146000</v>
      </c>
      <c r="F5" s="345">
        <f t="shared" si="0"/>
        <v>18610000</v>
      </c>
      <c r="G5" s="345">
        <f t="shared" si="0"/>
        <v>0</v>
      </c>
      <c r="H5" s="343">
        <f t="shared" si="0"/>
        <v>53356</v>
      </c>
      <c r="I5" s="343">
        <f t="shared" si="0"/>
        <v>479939</v>
      </c>
      <c r="J5" s="345">
        <f t="shared" si="0"/>
        <v>533295</v>
      </c>
      <c r="K5" s="345">
        <f t="shared" si="0"/>
        <v>2238515</v>
      </c>
      <c r="L5" s="343">
        <f t="shared" si="0"/>
        <v>1076770</v>
      </c>
      <c r="M5" s="343">
        <f t="shared" si="0"/>
        <v>3717738</v>
      </c>
      <c r="N5" s="345">
        <f t="shared" si="0"/>
        <v>7033023</v>
      </c>
      <c r="O5" s="345">
        <f t="shared" si="0"/>
        <v>3717738</v>
      </c>
      <c r="P5" s="343">
        <f t="shared" si="0"/>
        <v>2607302</v>
      </c>
      <c r="Q5" s="343">
        <f t="shared" si="0"/>
        <v>2198985</v>
      </c>
      <c r="R5" s="345">
        <f t="shared" si="0"/>
        <v>8524025</v>
      </c>
      <c r="S5" s="345">
        <f t="shared" si="0"/>
        <v>1602741</v>
      </c>
      <c r="T5" s="343">
        <f t="shared" si="0"/>
        <v>6273869</v>
      </c>
      <c r="U5" s="343">
        <f t="shared" si="0"/>
        <v>13622227</v>
      </c>
      <c r="V5" s="345">
        <f t="shared" si="0"/>
        <v>21498837</v>
      </c>
      <c r="W5" s="345">
        <f t="shared" si="0"/>
        <v>37589180</v>
      </c>
      <c r="X5" s="343">
        <f t="shared" si="0"/>
        <v>18610000</v>
      </c>
      <c r="Y5" s="345">
        <f t="shared" si="0"/>
        <v>18979180</v>
      </c>
      <c r="Z5" s="346">
        <f>+IF(X5&lt;&gt;0,+(Y5/X5)*100,0)</f>
        <v>101.98377216550243</v>
      </c>
      <c r="AA5" s="347">
        <f>+AA6+AA8+AA11+AA13+AA15</f>
        <v>18610000</v>
      </c>
    </row>
    <row r="6" spans="1:27" ht="13.5">
      <c r="A6" s="348" t="s">
        <v>205</v>
      </c>
      <c r="B6" s="142"/>
      <c r="C6" s="60">
        <f>+C7</f>
        <v>12148553</v>
      </c>
      <c r="D6" s="327">
        <f aca="true" t="shared" si="1" ref="D6:AA6">+D7</f>
        <v>0</v>
      </c>
      <c r="E6" s="60">
        <f t="shared" si="1"/>
        <v>12610000</v>
      </c>
      <c r="F6" s="59">
        <f t="shared" si="1"/>
        <v>12610000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1674695</v>
      </c>
      <c r="L6" s="60">
        <f t="shared" si="1"/>
        <v>1076770</v>
      </c>
      <c r="M6" s="60">
        <f t="shared" si="1"/>
        <v>3153631</v>
      </c>
      <c r="N6" s="59">
        <f t="shared" si="1"/>
        <v>5905096</v>
      </c>
      <c r="O6" s="59">
        <f t="shared" si="1"/>
        <v>3153631</v>
      </c>
      <c r="P6" s="60">
        <f t="shared" si="1"/>
        <v>1691894</v>
      </c>
      <c r="Q6" s="60">
        <f t="shared" si="1"/>
        <v>1122067</v>
      </c>
      <c r="R6" s="59">
        <f t="shared" si="1"/>
        <v>5967592</v>
      </c>
      <c r="S6" s="59">
        <f t="shared" si="1"/>
        <v>951562</v>
      </c>
      <c r="T6" s="60">
        <f t="shared" si="1"/>
        <v>3549909</v>
      </c>
      <c r="U6" s="60">
        <f t="shared" si="1"/>
        <v>11636856</v>
      </c>
      <c r="V6" s="59">
        <f t="shared" si="1"/>
        <v>16138327</v>
      </c>
      <c r="W6" s="59">
        <f t="shared" si="1"/>
        <v>28011015</v>
      </c>
      <c r="X6" s="60">
        <f t="shared" si="1"/>
        <v>12610000</v>
      </c>
      <c r="Y6" s="59">
        <f t="shared" si="1"/>
        <v>15401015</v>
      </c>
      <c r="Z6" s="61">
        <f>+IF(X6&lt;&gt;0,+(Y6/X6)*100,0)</f>
        <v>122.13334655035686</v>
      </c>
      <c r="AA6" s="62">
        <f t="shared" si="1"/>
        <v>12610000</v>
      </c>
    </row>
    <row r="7" spans="1:27" ht="13.5">
      <c r="A7" s="291" t="s">
        <v>229</v>
      </c>
      <c r="B7" s="142"/>
      <c r="C7" s="60">
        <v>12148553</v>
      </c>
      <c r="D7" s="327"/>
      <c r="E7" s="60">
        <v>12610000</v>
      </c>
      <c r="F7" s="59">
        <v>12610000</v>
      </c>
      <c r="G7" s="59"/>
      <c r="H7" s="60"/>
      <c r="I7" s="60"/>
      <c r="J7" s="59"/>
      <c r="K7" s="59">
        <v>1674695</v>
      </c>
      <c r="L7" s="60">
        <v>1076770</v>
      </c>
      <c r="M7" s="60">
        <v>3153631</v>
      </c>
      <c r="N7" s="59">
        <v>5905096</v>
      </c>
      <c r="O7" s="59">
        <v>3153631</v>
      </c>
      <c r="P7" s="60">
        <v>1691894</v>
      </c>
      <c r="Q7" s="60">
        <v>1122067</v>
      </c>
      <c r="R7" s="59">
        <v>5967592</v>
      </c>
      <c r="S7" s="59">
        <v>951562</v>
      </c>
      <c r="T7" s="60">
        <v>3549909</v>
      </c>
      <c r="U7" s="60">
        <v>11636856</v>
      </c>
      <c r="V7" s="59">
        <v>16138327</v>
      </c>
      <c r="W7" s="59">
        <v>28011015</v>
      </c>
      <c r="X7" s="60">
        <v>12610000</v>
      </c>
      <c r="Y7" s="59">
        <v>15401015</v>
      </c>
      <c r="Z7" s="61">
        <v>122.13</v>
      </c>
      <c r="AA7" s="62">
        <v>12610000</v>
      </c>
    </row>
    <row r="8" spans="1:27" ht="13.5">
      <c r="A8" s="348" t="s">
        <v>206</v>
      </c>
      <c r="B8" s="142"/>
      <c r="C8" s="60">
        <f aca="true" t="shared" si="2" ref="C8:Y8">SUM(C9:C10)</f>
        <v>619312</v>
      </c>
      <c r="D8" s="327">
        <f t="shared" si="2"/>
        <v>0</v>
      </c>
      <c r="E8" s="60">
        <f t="shared" si="2"/>
        <v>16536000</v>
      </c>
      <c r="F8" s="59">
        <f t="shared" si="2"/>
        <v>0</v>
      </c>
      <c r="G8" s="59">
        <f t="shared" si="2"/>
        <v>0</v>
      </c>
      <c r="H8" s="60">
        <f t="shared" si="2"/>
        <v>53356</v>
      </c>
      <c r="I8" s="60">
        <f t="shared" si="2"/>
        <v>479939</v>
      </c>
      <c r="J8" s="59">
        <f t="shared" si="2"/>
        <v>533295</v>
      </c>
      <c r="K8" s="59">
        <f t="shared" si="2"/>
        <v>563820</v>
      </c>
      <c r="L8" s="60">
        <f t="shared" si="2"/>
        <v>0</v>
      </c>
      <c r="M8" s="60">
        <f t="shared" si="2"/>
        <v>564107</v>
      </c>
      <c r="N8" s="59">
        <f t="shared" si="2"/>
        <v>1127927</v>
      </c>
      <c r="O8" s="59">
        <f t="shared" si="2"/>
        <v>564107</v>
      </c>
      <c r="P8" s="60">
        <f t="shared" si="2"/>
        <v>915408</v>
      </c>
      <c r="Q8" s="60">
        <f t="shared" si="2"/>
        <v>1076918</v>
      </c>
      <c r="R8" s="59">
        <f t="shared" si="2"/>
        <v>2556433</v>
      </c>
      <c r="S8" s="59">
        <f t="shared" si="2"/>
        <v>651179</v>
      </c>
      <c r="T8" s="60">
        <f t="shared" si="2"/>
        <v>500742</v>
      </c>
      <c r="U8" s="60">
        <f t="shared" si="2"/>
        <v>1762153</v>
      </c>
      <c r="V8" s="59">
        <f t="shared" si="2"/>
        <v>2914074</v>
      </c>
      <c r="W8" s="59">
        <f t="shared" si="2"/>
        <v>7131729</v>
      </c>
      <c r="X8" s="60">
        <f t="shared" si="2"/>
        <v>0</v>
      </c>
      <c r="Y8" s="59">
        <f t="shared" si="2"/>
        <v>7131729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619312</v>
      </c>
      <c r="D9" s="327"/>
      <c r="E9" s="60">
        <v>16536000</v>
      </c>
      <c r="F9" s="59"/>
      <c r="G9" s="59"/>
      <c r="H9" s="60"/>
      <c r="I9" s="60">
        <v>479939</v>
      </c>
      <c r="J9" s="59">
        <v>479939</v>
      </c>
      <c r="K9" s="59">
        <v>563820</v>
      </c>
      <c r="L9" s="60"/>
      <c r="M9" s="60">
        <v>564107</v>
      </c>
      <c r="N9" s="59">
        <v>1127927</v>
      </c>
      <c r="O9" s="59">
        <v>564107</v>
      </c>
      <c r="P9" s="60">
        <v>915408</v>
      </c>
      <c r="Q9" s="60">
        <v>1076918</v>
      </c>
      <c r="R9" s="59">
        <v>2556433</v>
      </c>
      <c r="S9" s="59">
        <v>651179</v>
      </c>
      <c r="T9" s="60">
        <v>500742</v>
      </c>
      <c r="U9" s="60">
        <v>1762153</v>
      </c>
      <c r="V9" s="59">
        <v>2914074</v>
      </c>
      <c r="W9" s="59">
        <v>7078373</v>
      </c>
      <c r="X9" s="60"/>
      <c r="Y9" s="59">
        <v>7078373</v>
      </c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>
        <v>53356</v>
      </c>
      <c r="I10" s="60"/>
      <c r="J10" s="59">
        <v>53356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53356</v>
      </c>
      <c r="X10" s="60"/>
      <c r="Y10" s="59">
        <v>53356</v>
      </c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187656</v>
      </c>
      <c r="D15" s="327">
        <f t="shared" si="5"/>
        <v>0</v>
      </c>
      <c r="E15" s="60">
        <f t="shared" si="5"/>
        <v>0</v>
      </c>
      <c r="F15" s="59">
        <f t="shared" si="5"/>
        <v>6000000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2223218</v>
      </c>
      <c r="U15" s="60">
        <f t="shared" si="5"/>
        <v>223218</v>
      </c>
      <c r="V15" s="59">
        <f t="shared" si="5"/>
        <v>2446436</v>
      </c>
      <c r="W15" s="59">
        <f t="shared" si="5"/>
        <v>2446436</v>
      </c>
      <c r="X15" s="60">
        <f t="shared" si="5"/>
        <v>6000000</v>
      </c>
      <c r="Y15" s="59">
        <f t="shared" si="5"/>
        <v>-3553564</v>
      </c>
      <c r="Z15" s="61">
        <f>+IF(X15&lt;&gt;0,+(Y15/X15)*100,0)</f>
        <v>-59.22606666666667</v>
      </c>
      <c r="AA15" s="62">
        <f>SUM(AA16:AA20)</f>
        <v>6000000</v>
      </c>
    </row>
    <row r="16" spans="1:27" ht="13.5">
      <c r="A16" s="291" t="s">
        <v>234</v>
      </c>
      <c r="B16" s="300"/>
      <c r="C16" s="60">
        <v>164880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>
        <v>22776</v>
      </c>
      <c r="D17" s="327"/>
      <c r="E17" s="60"/>
      <c r="F17" s="59">
        <v>6000000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6000000</v>
      </c>
      <c r="Y17" s="59">
        <v>-6000000</v>
      </c>
      <c r="Z17" s="61">
        <v>-100</v>
      </c>
      <c r="AA17" s="62">
        <v>6000000</v>
      </c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>
        <v>2223218</v>
      </c>
      <c r="U20" s="60">
        <v>223218</v>
      </c>
      <c r="V20" s="59">
        <v>2446436</v>
      </c>
      <c r="W20" s="59">
        <v>2446436</v>
      </c>
      <c r="X20" s="60"/>
      <c r="Y20" s="59">
        <v>2446436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27443</v>
      </c>
      <c r="D22" s="331">
        <f t="shared" si="6"/>
        <v>0</v>
      </c>
      <c r="E22" s="330">
        <f t="shared" si="6"/>
        <v>100000</v>
      </c>
      <c r="F22" s="332">
        <f t="shared" si="6"/>
        <v>100000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100000</v>
      </c>
      <c r="Y22" s="332">
        <f t="shared" si="6"/>
        <v>-100000</v>
      </c>
      <c r="Z22" s="323">
        <f>+IF(X22&lt;&gt;0,+(Y22/X22)*100,0)</f>
        <v>-100</v>
      </c>
      <c r="AA22" s="337">
        <f>SUM(AA23:AA32)</f>
        <v>100000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>
        <v>22273</v>
      </c>
      <c r="D25" s="327"/>
      <c r="E25" s="60"/>
      <c r="F25" s="59">
        <v>100000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100000</v>
      </c>
      <c r="Y25" s="59">
        <v>-100000</v>
      </c>
      <c r="Z25" s="61">
        <v>-100</v>
      </c>
      <c r="AA25" s="62">
        <v>100000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>
        <v>5170</v>
      </c>
      <c r="D32" s="327"/>
      <c r="E32" s="60">
        <v>100000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5997931</v>
      </c>
      <c r="D40" s="331">
        <f t="shared" si="9"/>
        <v>0</v>
      </c>
      <c r="E40" s="330">
        <f t="shared" si="9"/>
        <v>1857000</v>
      </c>
      <c r="F40" s="332">
        <f t="shared" si="9"/>
        <v>12418000</v>
      </c>
      <c r="G40" s="332">
        <f t="shared" si="9"/>
        <v>874608</v>
      </c>
      <c r="H40" s="330">
        <f t="shared" si="9"/>
        <v>8294</v>
      </c>
      <c r="I40" s="330">
        <f t="shared" si="9"/>
        <v>3479</v>
      </c>
      <c r="J40" s="332">
        <f t="shared" si="9"/>
        <v>886381</v>
      </c>
      <c r="K40" s="332">
        <f t="shared" si="9"/>
        <v>221274</v>
      </c>
      <c r="L40" s="330">
        <f t="shared" si="9"/>
        <v>219525</v>
      </c>
      <c r="M40" s="330">
        <f t="shared" si="9"/>
        <v>168186</v>
      </c>
      <c r="N40" s="332">
        <f t="shared" si="9"/>
        <v>608985</v>
      </c>
      <c r="O40" s="332">
        <f t="shared" si="9"/>
        <v>168186</v>
      </c>
      <c r="P40" s="330">
        <f t="shared" si="9"/>
        <v>190089</v>
      </c>
      <c r="Q40" s="330">
        <f t="shared" si="9"/>
        <v>21104</v>
      </c>
      <c r="R40" s="332">
        <f t="shared" si="9"/>
        <v>379379</v>
      </c>
      <c r="S40" s="332">
        <f t="shared" si="9"/>
        <v>992023</v>
      </c>
      <c r="T40" s="330">
        <f t="shared" si="9"/>
        <v>57835</v>
      </c>
      <c r="U40" s="330">
        <f t="shared" si="9"/>
        <v>1095778</v>
      </c>
      <c r="V40" s="332">
        <f t="shared" si="9"/>
        <v>2145636</v>
      </c>
      <c r="W40" s="332">
        <f t="shared" si="9"/>
        <v>4020381</v>
      </c>
      <c r="X40" s="330">
        <f t="shared" si="9"/>
        <v>12418000</v>
      </c>
      <c r="Y40" s="332">
        <f t="shared" si="9"/>
        <v>-8397619</v>
      </c>
      <c r="Z40" s="323">
        <f>+IF(X40&lt;&gt;0,+(Y40/X40)*100,0)</f>
        <v>-67.62456917377999</v>
      </c>
      <c r="AA40" s="337">
        <f>SUM(AA41:AA49)</f>
        <v>12418000</v>
      </c>
    </row>
    <row r="41" spans="1:27" ht="13.5">
      <c r="A41" s="348" t="s">
        <v>248</v>
      </c>
      <c r="B41" s="142"/>
      <c r="C41" s="349">
        <v>3294504</v>
      </c>
      <c r="D41" s="350"/>
      <c r="E41" s="349"/>
      <c r="F41" s="351">
        <v>1200000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>
        <v>179144</v>
      </c>
      <c r="Q41" s="349"/>
      <c r="R41" s="351">
        <v>179144</v>
      </c>
      <c r="S41" s="351">
        <v>987600</v>
      </c>
      <c r="T41" s="349"/>
      <c r="U41" s="349"/>
      <c r="V41" s="351">
        <v>987600</v>
      </c>
      <c r="W41" s="351">
        <v>1166744</v>
      </c>
      <c r="X41" s="349">
        <v>1200000</v>
      </c>
      <c r="Y41" s="351">
        <v>-33256</v>
      </c>
      <c r="Z41" s="352">
        <v>-2.77</v>
      </c>
      <c r="AA41" s="353">
        <v>1200000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76128</v>
      </c>
      <c r="D43" s="356"/>
      <c r="E43" s="305"/>
      <c r="F43" s="357">
        <v>6958000</v>
      </c>
      <c r="G43" s="357"/>
      <c r="H43" s="305"/>
      <c r="I43" s="305"/>
      <c r="J43" s="357"/>
      <c r="K43" s="357">
        <v>201246</v>
      </c>
      <c r="L43" s="305">
        <v>108354</v>
      </c>
      <c r="M43" s="305">
        <v>141932</v>
      </c>
      <c r="N43" s="357">
        <v>451532</v>
      </c>
      <c r="O43" s="357">
        <v>141932</v>
      </c>
      <c r="P43" s="305"/>
      <c r="Q43" s="305"/>
      <c r="R43" s="357">
        <v>141932</v>
      </c>
      <c r="S43" s="357"/>
      <c r="T43" s="305">
        <v>33439</v>
      </c>
      <c r="U43" s="305">
        <v>98990</v>
      </c>
      <c r="V43" s="357">
        <v>132429</v>
      </c>
      <c r="W43" s="357">
        <v>725893</v>
      </c>
      <c r="X43" s="305">
        <v>6958000</v>
      </c>
      <c r="Y43" s="357">
        <v>-6232107</v>
      </c>
      <c r="Z43" s="358">
        <v>-89.57</v>
      </c>
      <c r="AA43" s="303">
        <v>6958000</v>
      </c>
    </row>
    <row r="44" spans="1:27" ht="13.5">
      <c r="A44" s="348" t="s">
        <v>251</v>
      </c>
      <c r="B44" s="136"/>
      <c r="C44" s="60">
        <v>107643</v>
      </c>
      <c r="D44" s="355"/>
      <c r="E44" s="54"/>
      <c r="F44" s="53">
        <v>234000</v>
      </c>
      <c r="G44" s="53"/>
      <c r="H44" s="54">
        <v>8294</v>
      </c>
      <c r="I44" s="54">
        <v>3479</v>
      </c>
      <c r="J44" s="53">
        <v>11773</v>
      </c>
      <c r="K44" s="53">
        <v>9290</v>
      </c>
      <c r="L44" s="54">
        <v>27852</v>
      </c>
      <c r="M44" s="54">
        <v>26254</v>
      </c>
      <c r="N44" s="53">
        <v>63396</v>
      </c>
      <c r="O44" s="53">
        <v>26254</v>
      </c>
      <c r="P44" s="54">
        <v>10945</v>
      </c>
      <c r="Q44" s="54">
        <v>21104</v>
      </c>
      <c r="R44" s="53">
        <v>58303</v>
      </c>
      <c r="S44" s="53">
        <v>4423</v>
      </c>
      <c r="T44" s="54"/>
      <c r="U44" s="54"/>
      <c r="V44" s="53">
        <v>4423</v>
      </c>
      <c r="W44" s="53">
        <v>137895</v>
      </c>
      <c r="X44" s="54">
        <v>234000</v>
      </c>
      <c r="Y44" s="53">
        <v>-96105</v>
      </c>
      <c r="Z44" s="94">
        <v>-41.07</v>
      </c>
      <c r="AA44" s="95">
        <v>234000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86500</v>
      </c>
      <c r="D47" s="355"/>
      <c r="E47" s="54"/>
      <c r="F47" s="53">
        <v>4000000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4000000</v>
      </c>
      <c r="Y47" s="53">
        <v>-4000000</v>
      </c>
      <c r="Z47" s="94">
        <v>-100</v>
      </c>
      <c r="AA47" s="95">
        <v>4000000</v>
      </c>
    </row>
    <row r="48" spans="1:27" ht="13.5">
      <c r="A48" s="348" t="s">
        <v>255</v>
      </c>
      <c r="B48" s="136"/>
      <c r="C48" s="60">
        <v>2433156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5010</v>
      </c>
      <c r="U48" s="54"/>
      <c r="V48" s="53">
        <v>5010</v>
      </c>
      <c r="W48" s="53">
        <v>5010</v>
      </c>
      <c r="X48" s="54"/>
      <c r="Y48" s="53">
        <v>5010</v>
      </c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1857000</v>
      </c>
      <c r="F49" s="53">
        <v>26000</v>
      </c>
      <c r="G49" s="53">
        <v>874608</v>
      </c>
      <c r="H49" s="54"/>
      <c r="I49" s="54"/>
      <c r="J49" s="53">
        <v>874608</v>
      </c>
      <c r="K49" s="53">
        <v>10738</v>
      </c>
      <c r="L49" s="54">
        <v>83319</v>
      </c>
      <c r="M49" s="54"/>
      <c r="N49" s="53">
        <v>94057</v>
      </c>
      <c r="O49" s="53"/>
      <c r="P49" s="54"/>
      <c r="Q49" s="54"/>
      <c r="R49" s="53"/>
      <c r="S49" s="53"/>
      <c r="T49" s="54">
        <v>19386</v>
      </c>
      <c r="U49" s="54">
        <v>996788</v>
      </c>
      <c r="V49" s="53">
        <v>1016174</v>
      </c>
      <c r="W49" s="53">
        <v>1984839</v>
      </c>
      <c r="X49" s="54">
        <v>26000</v>
      </c>
      <c r="Y49" s="53">
        <v>1958839</v>
      </c>
      <c r="Z49" s="94">
        <v>7534</v>
      </c>
      <c r="AA49" s="95">
        <v>26000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139610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139610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19120505</v>
      </c>
      <c r="D60" s="333">
        <f t="shared" si="14"/>
        <v>0</v>
      </c>
      <c r="E60" s="219">
        <f t="shared" si="14"/>
        <v>31103000</v>
      </c>
      <c r="F60" s="264">
        <f t="shared" si="14"/>
        <v>31128000</v>
      </c>
      <c r="G60" s="264">
        <f t="shared" si="14"/>
        <v>874608</v>
      </c>
      <c r="H60" s="219">
        <f t="shared" si="14"/>
        <v>61650</v>
      </c>
      <c r="I60" s="219">
        <f t="shared" si="14"/>
        <v>483418</v>
      </c>
      <c r="J60" s="264">
        <f t="shared" si="14"/>
        <v>1419676</v>
      </c>
      <c r="K60" s="264">
        <f t="shared" si="14"/>
        <v>2459789</v>
      </c>
      <c r="L60" s="219">
        <f t="shared" si="14"/>
        <v>1296295</v>
      </c>
      <c r="M60" s="219">
        <f t="shared" si="14"/>
        <v>3885924</v>
      </c>
      <c r="N60" s="264">
        <f t="shared" si="14"/>
        <v>7642008</v>
      </c>
      <c r="O60" s="264">
        <f t="shared" si="14"/>
        <v>3885924</v>
      </c>
      <c r="P60" s="219">
        <f t="shared" si="14"/>
        <v>2797391</v>
      </c>
      <c r="Q60" s="219">
        <f t="shared" si="14"/>
        <v>2220089</v>
      </c>
      <c r="R60" s="264">
        <f t="shared" si="14"/>
        <v>8903404</v>
      </c>
      <c r="S60" s="264">
        <f t="shared" si="14"/>
        <v>2594764</v>
      </c>
      <c r="T60" s="219">
        <f t="shared" si="14"/>
        <v>6331704</v>
      </c>
      <c r="U60" s="219">
        <f t="shared" si="14"/>
        <v>14718005</v>
      </c>
      <c r="V60" s="264">
        <f t="shared" si="14"/>
        <v>23644473</v>
      </c>
      <c r="W60" s="264">
        <f t="shared" si="14"/>
        <v>41609561</v>
      </c>
      <c r="X60" s="219">
        <f t="shared" si="14"/>
        <v>31128000</v>
      </c>
      <c r="Y60" s="264">
        <f t="shared" si="14"/>
        <v>10481561</v>
      </c>
      <c r="Z60" s="324">
        <f>+IF(X60&lt;&gt;0,+(Y60/X60)*100,0)</f>
        <v>33.672452454381904</v>
      </c>
      <c r="AA60" s="232">
        <f>+AA57+AA54+AA51+AA40+AA37+AA34+AA22+AA5</f>
        <v>31128000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2015-08-05T14:02:53Z</dcterms:created>
  <dcterms:modified xsi:type="dcterms:W3CDTF">2015-08-05T14:05:39Z</dcterms:modified>
  <cp:category/>
  <cp:version/>
  <cp:contentType/>
  <cp:contentStatus/>
</cp:coreProperties>
</file>