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<sst xmlns="http://schemas.openxmlformats.org/spreadsheetml/2006/main" count="857" uniqueCount="303">
  <si>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Limpopo: Greater Giyani(LIM331) - Table C1 Schedule Quarterly Budget Statement Summary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</si>
  <si>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</si>
  <si>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</si>
  <si>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</si>
  <si>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</si>
  <si>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</si>
  <si>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</si>
  <si>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</si>
  <si>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</si>
  <si>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</si>
  <si>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</si>
  <si>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</si>
  <si>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</si>
  <si>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</si>
  <si>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</si>
  <si>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</si>
  <si>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</si>
  <si>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</si>
  <si>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</si>
  <si>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</si>
  <si>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</si>
  <si>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</si>
  <si>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</si>
  <si>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</si>
  <si>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</si>
  <si>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</si>
  <si>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</si>
  <si>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</si>
  <si>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</si>
  <si>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</si>
  <si>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</si>
  <si>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</si>
  <si>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</si>
  <si>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</si>
  <si>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</si>
  <si>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</si>
  <si>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</si>
  <si>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</si>
  <si>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</si>
  <si>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</si>
  <si>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</si>
  <si>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</si>
  <si>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</si>
  <si>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</si>
  <si>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</si>
  <si>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</si>
  <si>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</si>
  <si>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</si>
  <si>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</si>
  <si>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</si>
  <si>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</si>
  <si>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</si>
  <si>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</si>
  <si>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</si>
  <si>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</si>
  <si>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</si>
  <si>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</si>
  <si>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</si>
  <si>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</si>
  <si>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</si>
  <si>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</si>
  <si>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</si>
  <si>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</si>
  <si>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</si>
  <si>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</si>
  <si>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</si>
  <si>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</si>
  <si>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</si>
  <si>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</si>
  <si>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</si>
  <si>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Greater Giyani(LIM331) - Table C2 Quarterly Budget Statement - Financial Performance (standard classification) for 4th Quarter ended 30 June 2015 (Figures Finalised as at 2015/07/31)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</si>
  <si>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</si>
  <si>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</si>
  <si>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</si>
  <si>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</si>
  <si>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</si>
  <si>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</si>
  <si>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</si>
  <si>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</si>
  <si>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</si>
  <si>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</si>
  <si>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</si>
  <si>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</si>
  <si>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</si>
  <si>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</si>
  <si>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</si>
  <si>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</si>
  <si>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</si>
  <si>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</si>
  <si>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</si>
  <si>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</si>
  <si>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</si>
  <si>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</si>
  <si>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</si>
  <si>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</si>
  <si>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</si>
  <si>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</si>
  <si>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</si>
  <si>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</si>
  <si>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</si>
  <si>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Limpopo: Greater Giyani(LIM331) - Table C4 Quarterly Budget Statement - Financial Performance (revenue and expenditure) for 4th Quarter ended 30 June 2015 (Figures Finalised as at 2015/07/31)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</si>
  <si>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</si>
  <si>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</si>
  <si>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</si>
  <si>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</si>
  <si>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</si>
  <si>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</si>
  <si>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</si>
  <si>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</si>
  <si>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</si>
  <si>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</si>
  <si>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</si>
  <si>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</si>
  <si>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</si>
  <si>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</si>
  <si>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</si>
  <si>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</si>
  <si>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</si>
  <si>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</si>
  <si>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</si>
  <si>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</si>
  <si>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</si>
  <si>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</si>
  <si>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</si>
  <si>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</si>
  <si>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</si>
  <si>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</si>
  <si>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</si>
  <si>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</si>
  <si>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Limpopo: Greater Giyani(LIM331) - Table C5 Quarterly Budget Statement - Capital Expenditure by Standard Classification and Funding for 4th Quarter ended 30 June 2015 (Figures Finalised as at 2015/07/31)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</si>
  <si>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</si>
  <si>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</si>
  <si>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</si>
  <si>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</si>
  <si>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</si>
  <si>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</si>
  <si>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</si>
  <si>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</si>
  <si>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</si>
  <si>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</si>
  <si>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Limpopo: Greater Giyani(LIM331) - Table C6 Quarterly Budget Statement - Financial Position for 4th Quarter ended 30 June 2015 (Figures Finalised as at 2015/07/31)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</si>
  <si>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</si>
  <si>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</si>
  <si>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</si>
  <si>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</si>
  <si>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</si>
  <si>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</si>
  <si>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</si>
  <si>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</si>
  <si>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</si>
  <si>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</si>
  <si>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</si>
  <si>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</si>
  <si>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</si>
  <si>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</si>
  <si>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</si>
  <si>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</si>
  <si>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</si>
  <si>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</si>
  <si>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</si>
  <si>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</si>
  <si>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</si>
  <si>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</si>
  <si>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</si>
  <si>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</si>
  <si>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</si>
  <si>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</si>
  <si>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</si>
  <si>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</si>
  <si>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</si>
  <si>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</si>
  <si>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</si>
  <si>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</si>
  <si>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</si>
  <si>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Limpopo: Greater Giyani(LIM331) - Table C7 Quarterly Budget Statement - Cash Flows for 4th Quarter ended 30 June 2015 (Figures Finalised as at 2015/07/31)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</si>
  <si>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</si>
  <si>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</si>
  <si>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</si>
  <si>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</si>
  <si>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</si>
  <si>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</si>
  <si>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</si>
  <si>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</si>
  <si>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</si>
  <si>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</si>
  <si>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</si>
  <si>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</si>
  <si>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</si>
  <si>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</si>
  <si>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</si>
  <si>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</si>
  <si>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</si>
  <si>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</si>
  <si>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</si>
  <si>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</si>
  <si>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</si>
  <si>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</si>
  <si>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</si>
  <si>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</si>
  <si>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</si>
  <si>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</si>
  <si>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</si>
  <si>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Limpopo: Greater Giyani(LIM331) - Table C9 Quarterly Budget Statement - Capital Expenditure by Asset Clas for 4th Quarter ended 30 June 2015 (Figures Finalised as at 2015/07/31)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</si>
  <si>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</si>
  <si>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</si>
  <si>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</si>
  <si>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</si>
  <si>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</si>
  <si>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</si>
  <si>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</si>
  <si>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</si>
  <si>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</si>
  <si>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</si>
  <si>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</si>
  <si>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</si>
  <si>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</si>
  <si>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</si>
  <si>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</si>
  <si>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</si>
  <si>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</si>
  <si>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</si>
  <si>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</si>
  <si>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</si>
  <si>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</si>
  <si>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</si>
  <si>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</si>
  <si>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</si>
  <si>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Limpopo: Greater Giyani(LIM331) - Table SC13a Quarterly Budget Statement - Capital Expenditure on New Assets by Asset Class for 4th Quarter ended 30 June 2015 (Figures Finalised as at 2015/07/31)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</si>
  <si>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</si>
  <si>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</si>
  <si>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</si>
  <si>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</si>
  <si>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</si>
  <si>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</si>
  <si>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</si>
  <si>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</si>
  <si>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</si>
  <si>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</si>
  <si>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</si>
  <si>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</si>
  <si>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</si>
  <si>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</si>
  <si>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</si>
  <si>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</si>
  <si>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</si>
  <si>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</si>
  <si>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</si>
  <si>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</si>
  <si>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</si>
  <si>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</si>
  <si>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</si>
  <si>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</si>
  <si>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</si>
  <si>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</si>
  <si>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</si>
  <si>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</si>
  <si>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</si>
  <si>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</si>
  <si>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</si>
  <si>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</si>
  <si>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</si>
  <si>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</si>
  <si>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</si>
  <si>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Limpopo: Greater Giyani(LIM331) - Table SC13B Quarterly Budget Statement - Capital Expenditure on Renewal of existing assets by Asset Class for 4th Quarter ended 30 June 2015 (Figures Finalised as at 2015/07/31)</t>
  </si>
  <si>
    <t>Capital Expenditure on Renewal of Existing Assets by Asset Class/Sub-class</t>
  </si>
  <si>
    <t>Total Capital Expenditure on Renewal of Existing Assets</t>
  </si>
  <si>
    <t>Limpopo: Greater Giyani(LIM331) - Table SC13C Quarterly Budget Statement - Repairs and Maintenance Expenditure by Asset Class for 4th Quarter ended 30 June 2015 (Figures Finalised as at 2015/07/31)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</si>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</sst>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27155717</v>
      </c>
      <c r="C5" s="19">
        <v>0</v>
      </c>
      <c r="D5" s="59">
        <v>30000000</v>
      </c>
      <c r="E5" s="60">
        <v>41600000</v>
      </c>
      <c r="F5" s="60">
        <v>2370281</v>
      </c>
      <c r="G5" s="60">
        <v>2395844</v>
      </c>
      <c r="H5" s="60">
        <v>2393138</v>
      </c>
      <c r="I5" s="60">
        <v>7159263</v>
      </c>
      <c r="J5" s="60">
        <v>2380454</v>
      </c>
      <c r="K5" s="60">
        <v>2396425</v>
      </c>
      <c r="L5" s="60">
        <v>2390484</v>
      </c>
      <c r="M5" s="60">
        <v>7167363</v>
      </c>
      <c r="N5" s="60">
        <v>0</v>
      </c>
      <c r="O5" s="60">
        <v>2318879</v>
      </c>
      <c r="P5" s="60">
        <v>2399170</v>
      </c>
      <c r="Q5" s="60">
        <v>4718049</v>
      </c>
      <c r="R5" s="60">
        <v>2394230</v>
      </c>
      <c r="S5" s="60">
        <v>2394945</v>
      </c>
      <c r="T5" s="60">
        <v>2387101</v>
      </c>
      <c r="U5" s="60">
        <v>7176276</v>
      </c>
      <c r="V5" s="60">
        <v>26220951</v>
      </c>
      <c r="W5" s="60">
        <v>30000000</v>
      </c>
      <c r="X5" s="60">
        <v>-3779049</v>
      </c>
      <c r="Y5" s="61">
        <v>-12.6</v>
      </c>
      <c r="Z5" s="62">
        <v>41600000</v>
      </c>
    </row>
    <row r="6" spans="1:26" ht="13.5">
      <c r="A6" s="58" t="s">
        <v>32</v>
      </c>
      <c r="B6" s="19">
        <v>3830578</v>
      </c>
      <c r="C6" s="19">
        <v>0</v>
      </c>
      <c r="D6" s="59">
        <v>3955000</v>
      </c>
      <c r="E6" s="60">
        <v>3736700</v>
      </c>
      <c r="F6" s="60">
        <v>337389</v>
      </c>
      <c r="G6" s="60">
        <v>339366</v>
      </c>
      <c r="H6" s="60">
        <v>338006</v>
      </c>
      <c r="I6" s="60">
        <v>1014761</v>
      </c>
      <c r="J6" s="60">
        <v>338884</v>
      </c>
      <c r="K6" s="60">
        <v>339819</v>
      </c>
      <c r="L6" s="60">
        <v>339551</v>
      </c>
      <c r="M6" s="60">
        <v>1018254</v>
      </c>
      <c r="N6" s="60">
        <v>0</v>
      </c>
      <c r="O6" s="60">
        <v>305792</v>
      </c>
      <c r="P6" s="60">
        <v>338108</v>
      </c>
      <c r="Q6" s="60">
        <v>643900</v>
      </c>
      <c r="R6" s="60">
        <v>250205</v>
      </c>
      <c r="S6" s="60">
        <v>426277</v>
      </c>
      <c r="T6" s="60">
        <v>334623</v>
      </c>
      <c r="U6" s="60">
        <v>1011105</v>
      </c>
      <c r="V6" s="60">
        <v>3688020</v>
      </c>
      <c r="W6" s="60">
        <v>3955000</v>
      </c>
      <c r="X6" s="60">
        <v>-266980</v>
      </c>
      <c r="Y6" s="61">
        <v>-6.75</v>
      </c>
      <c r="Z6" s="62">
        <v>3736700</v>
      </c>
    </row>
    <row r="7" spans="1:26" ht="13.5">
      <c r="A7" s="58" t="s">
        <v>33</v>
      </c>
      <c r="B7" s="19">
        <v>5784133</v>
      </c>
      <c r="C7" s="19">
        <v>0</v>
      </c>
      <c r="D7" s="59">
        <v>5500000</v>
      </c>
      <c r="E7" s="60">
        <v>6400000</v>
      </c>
      <c r="F7" s="60">
        <v>576353</v>
      </c>
      <c r="G7" s="60">
        <v>564175</v>
      </c>
      <c r="H7" s="60">
        <v>728622</v>
      </c>
      <c r="I7" s="60">
        <v>1869150</v>
      </c>
      <c r="J7" s="60">
        <v>676050</v>
      </c>
      <c r="K7" s="60">
        <v>418019</v>
      </c>
      <c r="L7" s="60">
        <v>754933</v>
      </c>
      <c r="M7" s="60">
        <v>1849002</v>
      </c>
      <c r="N7" s="60">
        <v>0</v>
      </c>
      <c r="O7" s="60">
        <v>447919</v>
      </c>
      <c r="P7" s="60">
        <v>703457</v>
      </c>
      <c r="Q7" s="60">
        <v>1151376</v>
      </c>
      <c r="R7" s="60">
        <v>398841</v>
      </c>
      <c r="S7" s="60">
        <v>987302</v>
      </c>
      <c r="T7" s="60">
        <v>449659</v>
      </c>
      <c r="U7" s="60">
        <v>1835802</v>
      </c>
      <c r="V7" s="60">
        <v>6705330</v>
      </c>
      <c r="W7" s="60">
        <v>5500000</v>
      </c>
      <c r="X7" s="60">
        <v>1205330</v>
      </c>
      <c r="Y7" s="61">
        <v>21.92</v>
      </c>
      <c r="Z7" s="62">
        <v>6400000</v>
      </c>
    </row>
    <row r="8" spans="1:26" ht="13.5">
      <c r="A8" s="58" t="s">
        <v>34</v>
      </c>
      <c r="B8" s="19">
        <v>151384638</v>
      </c>
      <c r="C8" s="19">
        <v>0</v>
      </c>
      <c r="D8" s="59">
        <v>178190000</v>
      </c>
      <c r="E8" s="60">
        <v>178190000</v>
      </c>
      <c r="F8" s="60">
        <v>70401000</v>
      </c>
      <c r="G8" s="60">
        <v>1526000</v>
      </c>
      <c r="H8" s="60">
        <v>0</v>
      </c>
      <c r="I8" s="60">
        <v>71927000</v>
      </c>
      <c r="J8" s="60">
        <v>0</v>
      </c>
      <c r="K8" s="60">
        <v>56114000</v>
      </c>
      <c r="L8" s="60">
        <v>0</v>
      </c>
      <c r="M8" s="60">
        <v>56114000</v>
      </c>
      <c r="N8" s="60">
        <v>0</v>
      </c>
      <c r="O8" s="60">
        <v>444000</v>
      </c>
      <c r="P8" s="60">
        <v>47076000</v>
      </c>
      <c r="Q8" s="60">
        <v>47520000</v>
      </c>
      <c r="R8" s="60">
        <v>0</v>
      </c>
      <c r="S8" s="60">
        <v>0</v>
      </c>
      <c r="T8" s="60">
        <v>0</v>
      </c>
      <c r="U8" s="60">
        <v>0</v>
      </c>
      <c r="V8" s="60">
        <v>175561000</v>
      </c>
      <c r="W8" s="60">
        <v>178190000</v>
      </c>
      <c r="X8" s="60">
        <v>-2629000</v>
      </c>
      <c r="Y8" s="61">
        <v>-1.48</v>
      </c>
      <c r="Z8" s="62">
        <v>178190000</v>
      </c>
    </row>
    <row r="9" spans="1:26" ht="13.5">
      <c r="A9" s="58" t="s">
        <v>35</v>
      </c>
      <c r="B9" s="19">
        <v>13432923</v>
      </c>
      <c r="C9" s="19">
        <v>0</v>
      </c>
      <c r="D9" s="59">
        <v>22664947</v>
      </c>
      <c r="E9" s="60">
        <v>15782300</v>
      </c>
      <c r="F9" s="60">
        <v>2428299</v>
      </c>
      <c r="G9" s="60">
        <v>973190</v>
      </c>
      <c r="H9" s="60">
        <v>1204082</v>
      </c>
      <c r="I9" s="60">
        <v>4605571</v>
      </c>
      <c r="J9" s="60">
        <v>1712547</v>
      </c>
      <c r="K9" s="60">
        <v>1480645</v>
      </c>
      <c r="L9" s="60">
        <v>2361508</v>
      </c>
      <c r="M9" s="60">
        <v>5554700</v>
      </c>
      <c r="N9" s="60">
        <v>0</v>
      </c>
      <c r="O9" s="60">
        <v>1960956</v>
      </c>
      <c r="P9" s="60">
        <v>1846925</v>
      </c>
      <c r="Q9" s="60">
        <v>3807881</v>
      </c>
      <c r="R9" s="60">
        <v>887028</v>
      </c>
      <c r="S9" s="60">
        <v>240369</v>
      </c>
      <c r="T9" s="60">
        <v>1793310</v>
      </c>
      <c r="U9" s="60">
        <v>2920707</v>
      </c>
      <c r="V9" s="60">
        <v>16888859</v>
      </c>
      <c r="W9" s="60">
        <v>22664947</v>
      </c>
      <c r="X9" s="60">
        <v>-5776088</v>
      </c>
      <c r="Y9" s="61">
        <v>-25.48</v>
      </c>
      <c r="Z9" s="62">
        <v>15782300</v>
      </c>
    </row>
    <row r="10" spans="1:26" ht="25.5">
      <c r="A10" s="63" t="s">
        <v>278</v>
      </c>
      <c r="B10" s="64">
        <f>SUM(B5:B9)</f>
        <v>201587989</v>
      </c>
      <c r="C10" s="64">
        <f>SUM(C5:C9)</f>
        <v>0</v>
      </c>
      <c r="D10" s="65">
        <f aca="true" t="shared" si="0" ref="D10:Z10">SUM(D5:D9)</f>
        <v>240309947</v>
      </c>
      <c r="E10" s="66">
        <f t="shared" si="0"/>
        <v>245709000</v>
      </c>
      <c r="F10" s="66">
        <f t="shared" si="0"/>
        <v>76113322</v>
      </c>
      <c r="G10" s="66">
        <f t="shared" si="0"/>
        <v>5798575</v>
      </c>
      <c r="H10" s="66">
        <f t="shared" si="0"/>
        <v>4663848</v>
      </c>
      <c r="I10" s="66">
        <f t="shared" si="0"/>
        <v>86575745</v>
      </c>
      <c r="J10" s="66">
        <f t="shared" si="0"/>
        <v>5107935</v>
      </c>
      <c r="K10" s="66">
        <f t="shared" si="0"/>
        <v>60748908</v>
      </c>
      <c r="L10" s="66">
        <f t="shared" si="0"/>
        <v>5846476</v>
      </c>
      <c r="M10" s="66">
        <f t="shared" si="0"/>
        <v>71703319</v>
      </c>
      <c r="N10" s="66">
        <f t="shared" si="0"/>
        <v>0</v>
      </c>
      <c r="O10" s="66">
        <f t="shared" si="0"/>
        <v>5477546</v>
      </c>
      <c r="P10" s="66">
        <f t="shared" si="0"/>
        <v>52363660</v>
      </c>
      <c r="Q10" s="66">
        <f t="shared" si="0"/>
        <v>57841206</v>
      </c>
      <c r="R10" s="66">
        <f t="shared" si="0"/>
        <v>3930304</v>
      </c>
      <c r="S10" s="66">
        <f t="shared" si="0"/>
        <v>4048893</v>
      </c>
      <c r="T10" s="66">
        <f t="shared" si="0"/>
        <v>4964693</v>
      </c>
      <c r="U10" s="66">
        <f t="shared" si="0"/>
        <v>12943890</v>
      </c>
      <c r="V10" s="66">
        <f t="shared" si="0"/>
        <v>229064160</v>
      </c>
      <c r="W10" s="66">
        <f t="shared" si="0"/>
        <v>240309947</v>
      </c>
      <c r="X10" s="66">
        <f t="shared" si="0"/>
        <v>-11245787</v>
      </c>
      <c r="Y10" s="67">
        <f>+IF(W10&lt;&gt;0,(X10/W10)*100,0)</f>
        <v>-4.6797010029718</v>
      </c>
      <c r="Z10" s="68">
        <f t="shared" si="0"/>
        <v>245709000</v>
      </c>
    </row>
    <row r="11" spans="1:26" ht="13.5">
      <c r="A11" s="58" t="s">
        <v>37</v>
      </c>
      <c r="B11" s="19">
        <v>89400044</v>
      </c>
      <c r="C11" s="19">
        <v>0</v>
      </c>
      <c r="D11" s="59">
        <v>94994660</v>
      </c>
      <c r="E11" s="60">
        <v>95446656</v>
      </c>
      <c r="F11" s="60">
        <v>7609552</v>
      </c>
      <c r="G11" s="60">
        <v>7433092</v>
      </c>
      <c r="H11" s="60">
        <v>7390711</v>
      </c>
      <c r="I11" s="60">
        <v>22433355</v>
      </c>
      <c r="J11" s="60">
        <v>7485515</v>
      </c>
      <c r="K11" s="60">
        <v>7291575</v>
      </c>
      <c r="L11" s="60">
        <v>7943609</v>
      </c>
      <c r="M11" s="60">
        <v>22720699</v>
      </c>
      <c r="N11" s="60">
        <v>0</v>
      </c>
      <c r="O11" s="60">
        <v>7643552</v>
      </c>
      <c r="P11" s="60">
        <v>7462611</v>
      </c>
      <c r="Q11" s="60">
        <v>15106163</v>
      </c>
      <c r="R11" s="60">
        <v>7615902</v>
      </c>
      <c r="S11" s="60">
        <v>7678769</v>
      </c>
      <c r="T11" s="60">
        <v>8065581</v>
      </c>
      <c r="U11" s="60">
        <v>23360252</v>
      </c>
      <c r="V11" s="60">
        <v>83620469</v>
      </c>
      <c r="W11" s="60">
        <v>94994662</v>
      </c>
      <c r="X11" s="60">
        <v>-11374193</v>
      </c>
      <c r="Y11" s="61">
        <v>-11.97</v>
      </c>
      <c r="Z11" s="62">
        <v>95446656</v>
      </c>
    </row>
    <row r="12" spans="1:26" ht="13.5">
      <c r="A12" s="58" t="s">
        <v>38</v>
      </c>
      <c r="B12" s="19">
        <v>16980056</v>
      </c>
      <c r="C12" s="19">
        <v>0</v>
      </c>
      <c r="D12" s="59">
        <v>16944916</v>
      </c>
      <c r="E12" s="60">
        <v>16944232</v>
      </c>
      <c r="F12" s="60">
        <v>1351579</v>
      </c>
      <c r="G12" s="60">
        <v>1351579</v>
      </c>
      <c r="H12" s="60">
        <v>1415911</v>
      </c>
      <c r="I12" s="60">
        <v>4119069</v>
      </c>
      <c r="J12" s="60">
        <v>1380697</v>
      </c>
      <c r="K12" s="60">
        <v>1361547</v>
      </c>
      <c r="L12" s="60">
        <v>1361549</v>
      </c>
      <c r="M12" s="60">
        <v>4103793</v>
      </c>
      <c r="N12" s="60">
        <v>0</v>
      </c>
      <c r="O12" s="60">
        <v>1342707</v>
      </c>
      <c r="P12" s="60">
        <v>1342722</v>
      </c>
      <c r="Q12" s="60">
        <v>2685429</v>
      </c>
      <c r="R12" s="60">
        <v>1416125</v>
      </c>
      <c r="S12" s="60">
        <v>1454740</v>
      </c>
      <c r="T12" s="60">
        <v>1454744</v>
      </c>
      <c r="U12" s="60">
        <v>4325609</v>
      </c>
      <c r="V12" s="60">
        <v>15233900</v>
      </c>
      <c r="W12" s="60">
        <v>16944232</v>
      </c>
      <c r="X12" s="60">
        <v>-1710332</v>
      </c>
      <c r="Y12" s="61">
        <v>-10.09</v>
      </c>
      <c r="Z12" s="62">
        <v>16944232</v>
      </c>
    </row>
    <row r="13" spans="1:26" ht="13.5">
      <c r="A13" s="58" t="s">
        <v>279</v>
      </c>
      <c r="B13" s="19">
        <v>22503056</v>
      </c>
      <c r="C13" s="19">
        <v>0</v>
      </c>
      <c r="D13" s="59">
        <v>30000000</v>
      </c>
      <c r="E13" s="60">
        <v>30000000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30000000</v>
      </c>
      <c r="X13" s="60">
        <v>-30000000</v>
      </c>
      <c r="Y13" s="61">
        <v>-100</v>
      </c>
      <c r="Z13" s="62">
        <v>30000000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450000</v>
      </c>
      <c r="X14" s="60">
        <v>-450000</v>
      </c>
      <c r="Y14" s="61">
        <v>-100</v>
      </c>
      <c r="Z14" s="62">
        <v>0</v>
      </c>
    </row>
    <row r="15" spans="1:26" ht="13.5">
      <c r="A15" s="58" t="s">
        <v>41</v>
      </c>
      <c r="B15" s="19">
        <v>14690113</v>
      </c>
      <c r="C15" s="19">
        <v>0</v>
      </c>
      <c r="D15" s="59">
        <v>7555000</v>
      </c>
      <c r="E15" s="60">
        <v>6982496</v>
      </c>
      <c r="F15" s="60">
        <v>160544</v>
      </c>
      <c r="G15" s="60">
        <v>42909</v>
      </c>
      <c r="H15" s="60">
        <v>938521</v>
      </c>
      <c r="I15" s="60">
        <v>1141974</v>
      </c>
      <c r="J15" s="60">
        <v>226320</v>
      </c>
      <c r="K15" s="60">
        <v>387042</v>
      </c>
      <c r="L15" s="60">
        <v>156718</v>
      </c>
      <c r="M15" s="60">
        <v>770080</v>
      </c>
      <c r="N15" s="60">
        <v>0</v>
      </c>
      <c r="O15" s="60">
        <v>400885</v>
      </c>
      <c r="P15" s="60">
        <v>179089</v>
      </c>
      <c r="Q15" s="60">
        <v>579974</v>
      </c>
      <c r="R15" s="60">
        <v>61497</v>
      </c>
      <c r="S15" s="60">
        <v>139971</v>
      </c>
      <c r="T15" s="60">
        <v>374348</v>
      </c>
      <c r="U15" s="60">
        <v>575816</v>
      </c>
      <c r="V15" s="60">
        <v>3067844</v>
      </c>
      <c r="W15" s="60">
        <v>7555000</v>
      </c>
      <c r="X15" s="60">
        <v>-4487156</v>
      </c>
      <c r="Y15" s="61">
        <v>-59.39</v>
      </c>
      <c r="Z15" s="62">
        <v>6982496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76334173</v>
      </c>
      <c r="C17" s="19">
        <v>0</v>
      </c>
      <c r="D17" s="59">
        <v>85943874</v>
      </c>
      <c r="E17" s="60">
        <v>89440903</v>
      </c>
      <c r="F17" s="60">
        <v>3540965</v>
      </c>
      <c r="G17" s="60">
        <v>4104764</v>
      </c>
      <c r="H17" s="60">
        <v>4155903</v>
      </c>
      <c r="I17" s="60">
        <v>11801632</v>
      </c>
      <c r="J17" s="60">
        <v>4778714</v>
      </c>
      <c r="K17" s="60">
        <v>4266574</v>
      </c>
      <c r="L17" s="60">
        <v>4838393</v>
      </c>
      <c r="M17" s="60">
        <v>13883681</v>
      </c>
      <c r="N17" s="60">
        <v>0</v>
      </c>
      <c r="O17" s="60">
        <v>3498741</v>
      </c>
      <c r="P17" s="60">
        <v>5700652</v>
      </c>
      <c r="Q17" s="60">
        <v>9199393</v>
      </c>
      <c r="R17" s="60">
        <v>4201946</v>
      </c>
      <c r="S17" s="60">
        <v>5525291</v>
      </c>
      <c r="T17" s="60">
        <v>10084542</v>
      </c>
      <c r="U17" s="60">
        <v>19811779</v>
      </c>
      <c r="V17" s="60">
        <v>54696485</v>
      </c>
      <c r="W17" s="60">
        <v>85493874</v>
      </c>
      <c r="X17" s="60">
        <v>-30797389</v>
      </c>
      <c r="Y17" s="61">
        <v>-36.02</v>
      </c>
      <c r="Z17" s="62">
        <v>89440903</v>
      </c>
    </row>
    <row r="18" spans="1:26" ht="13.5">
      <c r="A18" s="70" t="s">
        <v>44</v>
      </c>
      <c r="B18" s="71">
        <f>SUM(B11:B17)</f>
        <v>219907442</v>
      </c>
      <c r="C18" s="71">
        <f>SUM(C11:C17)</f>
        <v>0</v>
      </c>
      <c r="D18" s="72">
        <f aca="true" t="shared" si="1" ref="D18:Z18">SUM(D11:D17)</f>
        <v>235438450</v>
      </c>
      <c r="E18" s="73">
        <f t="shared" si="1"/>
        <v>238814287</v>
      </c>
      <c r="F18" s="73">
        <f t="shared" si="1"/>
        <v>12662640</v>
      </c>
      <c r="G18" s="73">
        <f t="shared" si="1"/>
        <v>12932344</v>
      </c>
      <c r="H18" s="73">
        <f t="shared" si="1"/>
        <v>13901046</v>
      </c>
      <c r="I18" s="73">
        <f t="shared" si="1"/>
        <v>39496030</v>
      </c>
      <c r="J18" s="73">
        <f t="shared" si="1"/>
        <v>13871246</v>
      </c>
      <c r="K18" s="73">
        <f t="shared" si="1"/>
        <v>13306738</v>
      </c>
      <c r="L18" s="73">
        <f t="shared" si="1"/>
        <v>14300269</v>
      </c>
      <c r="M18" s="73">
        <f t="shared" si="1"/>
        <v>41478253</v>
      </c>
      <c r="N18" s="73">
        <f t="shared" si="1"/>
        <v>0</v>
      </c>
      <c r="O18" s="73">
        <f t="shared" si="1"/>
        <v>12885885</v>
      </c>
      <c r="P18" s="73">
        <f t="shared" si="1"/>
        <v>14685074</v>
      </c>
      <c r="Q18" s="73">
        <f t="shared" si="1"/>
        <v>27570959</v>
      </c>
      <c r="R18" s="73">
        <f t="shared" si="1"/>
        <v>13295470</v>
      </c>
      <c r="S18" s="73">
        <f t="shared" si="1"/>
        <v>14798771</v>
      </c>
      <c r="T18" s="73">
        <f t="shared" si="1"/>
        <v>19979215</v>
      </c>
      <c r="U18" s="73">
        <f t="shared" si="1"/>
        <v>48073456</v>
      </c>
      <c r="V18" s="73">
        <f t="shared" si="1"/>
        <v>156618698</v>
      </c>
      <c r="W18" s="73">
        <f t="shared" si="1"/>
        <v>235437768</v>
      </c>
      <c r="X18" s="73">
        <f t="shared" si="1"/>
        <v>-78819070</v>
      </c>
      <c r="Y18" s="67">
        <f>+IF(W18&lt;&gt;0,(X18/W18)*100,0)</f>
        <v>-33.47766616611826</v>
      </c>
      <c r="Z18" s="74">
        <f t="shared" si="1"/>
        <v>238814287</v>
      </c>
    </row>
    <row r="19" spans="1:26" ht="13.5">
      <c r="A19" s="70" t="s">
        <v>45</v>
      </c>
      <c r="B19" s="75">
        <f>+B10-B18</f>
        <v>-18319453</v>
      </c>
      <c r="C19" s="75">
        <f>+C10-C18</f>
        <v>0</v>
      </c>
      <c r="D19" s="76">
        <f aca="true" t="shared" si="2" ref="D19:Z19">+D10-D18</f>
        <v>4871497</v>
      </c>
      <c r="E19" s="77">
        <f t="shared" si="2"/>
        <v>6894713</v>
      </c>
      <c r="F19" s="77">
        <f t="shared" si="2"/>
        <v>63450682</v>
      </c>
      <c r="G19" s="77">
        <f t="shared" si="2"/>
        <v>-7133769</v>
      </c>
      <c r="H19" s="77">
        <f t="shared" si="2"/>
        <v>-9237198</v>
      </c>
      <c r="I19" s="77">
        <f t="shared" si="2"/>
        <v>47079715</v>
      </c>
      <c r="J19" s="77">
        <f t="shared" si="2"/>
        <v>-8763311</v>
      </c>
      <c r="K19" s="77">
        <f t="shared" si="2"/>
        <v>47442170</v>
      </c>
      <c r="L19" s="77">
        <f t="shared" si="2"/>
        <v>-8453793</v>
      </c>
      <c r="M19" s="77">
        <f t="shared" si="2"/>
        <v>30225066</v>
      </c>
      <c r="N19" s="77">
        <f t="shared" si="2"/>
        <v>0</v>
      </c>
      <c r="O19" s="77">
        <f t="shared" si="2"/>
        <v>-7408339</v>
      </c>
      <c r="P19" s="77">
        <f t="shared" si="2"/>
        <v>37678586</v>
      </c>
      <c r="Q19" s="77">
        <f t="shared" si="2"/>
        <v>30270247</v>
      </c>
      <c r="R19" s="77">
        <f t="shared" si="2"/>
        <v>-9365166</v>
      </c>
      <c r="S19" s="77">
        <f t="shared" si="2"/>
        <v>-10749878</v>
      </c>
      <c r="T19" s="77">
        <f t="shared" si="2"/>
        <v>-15014522</v>
      </c>
      <c r="U19" s="77">
        <f t="shared" si="2"/>
        <v>-35129566</v>
      </c>
      <c r="V19" s="77">
        <f t="shared" si="2"/>
        <v>72445462</v>
      </c>
      <c r="W19" s="77">
        <f>IF(E10=E18,0,W10-W18)</f>
        <v>4872179</v>
      </c>
      <c r="X19" s="77">
        <f t="shared" si="2"/>
        <v>67573283</v>
      </c>
      <c r="Y19" s="78">
        <f>+IF(W19&lt;&gt;0,(X19/W19)*100,0)</f>
        <v>1386.9211907033794</v>
      </c>
      <c r="Z19" s="79">
        <f t="shared" si="2"/>
        <v>6894713</v>
      </c>
    </row>
    <row r="20" spans="1:26" ht="13.5">
      <c r="A20" s="58" t="s">
        <v>46</v>
      </c>
      <c r="B20" s="19">
        <v>64626290</v>
      </c>
      <c r="C20" s="19">
        <v>0</v>
      </c>
      <c r="D20" s="59">
        <v>66046000</v>
      </c>
      <c r="E20" s="60">
        <v>81028000</v>
      </c>
      <c r="F20" s="60">
        <v>35678000</v>
      </c>
      <c r="G20" s="60">
        <v>0</v>
      </c>
      <c r="H20" s="60">
        <v>2500000</v>
      </c>
      <c r="I20" s="60">
        <v>38178000</v>
      </c>
      <c r="J20" s="60">
        <v>0</v>
      </c>
      <c r="K20" s="60">
        <v>2500000</v>
      </c>
      <c r="L20" s="60">
        <v>18901000</v>
      </c>
      <c r="M20" s="60">
        <v>21401000</v>
      </c>
      <c r="N20" s="60">
        <v>0</v>
      </c>
      <c r="O20" s="60">
        <v>0</v>
      </c>
      <c r="P20" s="60">
        <v>21449000</v>
      </c>
      <c r="Q20" s="60">
        <v>21449000</v>
      </c>
      <c r="R20" s="60">
        <v>0</v>
      </c>
      <c r="S20" s="60">
        <v>0</v>
      </c>
      <c r="T20" s="60">
        <v>0</v>
      </c>
      <c r="U20" s="60">
        <v>0</v>
      </c>
      <c r="V20" s="60">
        <v>81028000</v>
      </c>
      <c r="W20" s="60">
        <v>66046000</v>
      </c>
      <c r="X20" s="60">
        <v>14982000</v>
      </c>
      <c r="Y20" s="61">
        <v>22.68</v>
      </c>
      <c r="Z20" s="62">
        <v>81028000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46306837</v>
      </c>
      <c r="C22" s="86">
        <f>SUM(C19:C21)</f>
        <v>0</v>
      </c>
      <c r="D22" s="87">
        <f aca="true" t="shared" si="3" ref="D22:Z22">SUM(D19:D21)</f>
        <v>70917497</v>
      </c>
      <c r="E22" s="88">
        <f t="shared" si="3"/>
        <v>87922713</v>
      </c>
      <c r="F22" s="88">
        <f t="shared" si="3"/>
        <v>99128682</v>
      </c>
      <c r="G22" s="88">
        <f t="shared" si="3"/>
        <v>-7133769</v>
      </c>
      <c r="H22" s="88">
        <f t="shared" si="3"/>
        <v>-6737198</v>
      </c>
      <c r="I22" s="88">
        <f t="shared" si="3"/>
        <v>85257715</v>
      </c>
      <c r="J22" s="88">
        <f t="shared" si="3"/>
        <v>-8763311</v>
      </c>
      <c r="K22" s="88">
        <f t="shared" si="3"/>
        <v>49942170</v>
      </c>
      <c r="L22" s="88">
        <f t="shared" si="3"/>
        <v>10447207</v>
      </c>
      <c r="M22" s="88">
        <f t="shared" si="3"/>
        <v>51626066</v>
      </c>
      <c r="N22" s="88">
        <f t="shared" si="3"/>
        <v>0</v>
      </c>
      <c r="O22" s="88">
        <f t="shared" si="3"/>
        <v>-7408339</v>
      </c>
      <c r="P22" s="88">
        <f t="shared" si="3"/>
        <v>59127586</v>
      </c>
      <c r="Q22" s="88">
        <f t="shared" si="3"/>
        <v>51719247</v>
      </c>
      <c r="R22" s="88">
        <f t="shared" si="3"/>
        <v>-9365166</v>
      </c>
      <c r="S22" s="88">
        <f t="shared" si="3"/>
        <v>-10749878</v>
      </c>
      <c r="T22" s="88">
        <f t="shared" si="3"/>
        <v>-15014522</v>
      </c>
      <c r="U22" s="88">
        <f t="shared" si="3"/>
        <v>-35129566</v>
      </c>
      <c r="V22" s="88">
        <f t="shared" si="3"/>
        <v>153473462</v>
      </c>
      <c r="W22" s="88">
        <f t="shared" si="3"/>
        <v>70918179</v>
      </c>
      <c r="X22" s="88">
        <f t="shared" si="3"/>
        <v>82555283</v>
      </c>
      <c r="Y22" s="89">
        <f>+IF(W22&lt;&gt;0,(X22/W22)*100,0)</f>
        <v>116.40919742172173</v>
      </c>
      <c r="Z22" s="90">
        <f t="shared" si="3"/>
        <v>87922713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46306837</v>
      </c>
      <c r="C24" s="75">
        <f>SUM(C22:C23)</f>
        <v>0</v>
      </c>
      <c r="D24" s="76">
        <f aca="true" t="shared" si="4" ref="D24:Z24">SUM(D22:D23)</f>
        <v>70917497</v>
      </c>
      <c r="E24" s="77">
        <f t="shared" si="4"/>
        <v>87922713</v>
      </c>
      <c r="F24" s="77">
        <f t="shared" si="4"/>
        <v>99128682</v>
      </c>
      <c r="G24" s="77">
        <f t="shared" si="4"/>
        <v>-7133769</v>
      </c>
      <c r="H24" s="77">
        <f t="shared" si="4"/>
        <v>-6737198</v>
      </c>
      <c r="I24" s="77">
        <f t="shared" si="4"/>
        <v>85257715</v>
      </c>
      <c r="J24" s="77">
        <f t="shared" si="4"/>
        <v>-8763311</v>
      </c>
      <c r="K24" s="77">
        <f t="shared" si="4"/>
        <v>49942170</v>
      </c>
      <c r="L24" s="77">
        <f t="shared" si="4"/>
        <v>10447207</v>
      </c>
      <c r="M24" s="77">
        <f t="shared" si="4"/>
        <v>51626066</v>
      </c>
      <c r="N24" s="77">
        <f t="shared" si="4"/>
        <v>0</v>
      </c>
      <c r="O24" s="77">
        <f t="shared" si="4"/>
        <v>-7408339</v>
      </c>
      <c r="P24" s="77">
        <f t="shared" si="4"/>
        <v>59127586</v>
      </c>
      <c r="Q24" s="77">
        <f t="shared" si="4"/>
        <v>51719247</v>
      </c>
      <c r="R24" s="77">
        <f t="shared" si="4"/>
        <v>-9365166</v>
      </c>
      <c r="S24" s="77">
        <f t="shared" si="4"/>
        <v>-10749878</v>
      </c>
      <c r="T24" s="77">
        <f t="shared" si="4"/>
        <v>-15014522</v>
      </c>
      <c r="U24" s="77">
        <f t="shared" si="4"/>
        <v>-35129566</v>
      </c>
      <c r="V24" s="77">
        <f t="shared" si="4"/>
        <v>153473462</v>
      </c>
      <c r="W24" s="77">
        <f t="shared" si="4"/>
        <v>70918179</v>
      </c>
      <c r="X24" s="77">
        <f t="shared" si="4"/>
        <v>82555283</v>
      </c>
      <c r="Y24" s="78">
        <f>+IF(W24&lt;&gt;0,(X24/W24)*100,0)</f>
        <v>116.40919742172173</v>
      </c>
      <c r="Z24" s="79">
        <f t="shared" si="4"/>
        <v>87922713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70825979</v>
      </c>
      <c r="C27" s="22">
        <v>0</v>
      </c>
      <c r="D27" s="99">
        <v>100918479</v>
      </c>
      <c r="E27" s="100">
        <v>117922706</v>
      </c>
      <c r="F27" s="100">
        <v>89474</v>
      </c>
      <c r="G27" s="100">
        <v>7592729</v>
      </c>
      <c r="H27" s="100">
        <v>4405905</v>
      </c>
      <c r="I27" s="100">
        <v>12088108</v>
      </c>
      <c r="J27" s="100">
        <v>8051097</v>
      </c>
      <c r="K27" s="100">
        <v>4383763</v>
      </c>
      <c r="L27" s="100">
        <v>12322202</v>
      </c>
      <c r="M27" s="100">
        <v>24757062</v>
      </c>
      <c r="N27" s="100">
        <v>0</v>
      </c>
      <c r="O27" s="100">
        <v>5959167</v>
      </c>
      <c r="P27" s="100">
        <v>12766896</v>
      </c>
      <c r="Q27" s="100">
        <v>18726063</v>
      </c>
      <c r="R27" s="100">
        <v>11119128</v>
      </c>
      <c r="S27" s="100">
        <v>10215087</v>
      </c>
      <c r="T27" s="100">
        <v>19923267</v>
      </c>
      <c r="U27" s="100">
        <v>41257482</v>
      </c>
      <c r="V27" s="100">
        <v>96828715</v>
      </c>
      <c r="W27" s="100">
        <v>117922706</v>
      </c>
      <c r="X27" s="100">
        <v>-21093991</v>
      </c>
      <c r="Y27" s="101">
        <v>-17.89</v>
      </c>
      <c r="Z27" s="102">
        <v>117922706</v>
      </c>
    </row>
    <row r="28" spans="1:26" ht="13.5">
      <c r="A28" s="103" t="s">
        <v>46</v>
      </c>
      <c r="B28" s="19">
        <v>48722198</v>
      </c>
      <c r="C28" s="19">
        <v>0</v>
      </c>
      <c r="D28" s="59">
        <v>63804894</v>
      </c>
      <c r="E28" s="60">
        <v>79265840</v>
      </c>
      <c r="F28" s="60">
        <v>0</v>
      </c>
      <c r="G28" s="60">
        <v>7086059</v>
      </c>
      <c r="H28" s="60">
        <v>3266930</v>
      </c>
      <c r="I28" s="60">
        <v>10352989</v>
      </c>
      <c r="J28" s="60">
        <v>7894174</v>
      </c>
      <c r="K28" s="60">
        <v>3275953</v>
      </c>
      <c r="L28" s="60">
        <v>11024523</v>
      </c>
      <c r="M28" s="60">
        <v>22194650</v>
      </c>
      <c r="N28" s="60">
        <v>0</v>
      </c>
      <c r="O28" s="60">
        <v>3775270</v>
      </c>
      <c r="P28" s="60">
        <v>9277852</v>
      </c>
      <c r="Q28" s="60">
        <v>13053122</v>
      </c>
      <c r="R28" s="60">
        <v>8039944</v>
      </c>
      <c r="S28" s="60">
        <v>3677876</v>
      </c>
      <c r="T28" s="60">
        <v>8799492</v>
      </c>
      <c r="U28" s="60">
        <v>20517312</v>
      </c>
      <c r="V28" s="60">
        <v>66118073</v>
      </c>
      <c r="W28" s="60">
        <v>79265840</v>
      </c>
      <c r="X28" s="60">
        <v>-13147767</v>
      </c>
      <c r="Y28" s="61">
        <v>-16.59</v>
      </c>
      <c r="Z28" s="62">
        <v>79265840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22103781</v>
      </c>
      <c r="C31" s="19">
        <v>0</v>
      </c>
      <c r="D31" s="59">
        <v>37113585</v>
      </c>
      <c r="E31" s="60">
        <v>38656866</v>
      </c>
      <c r="F31" s="60">
        <v>89474</v>
      </c>
      <c r="G31" s="60">
        <v>506670</v>
      </c>
      <c r="H31" s="60">
        <v>1138975</v>
      </c>
      <c r="I31" s="60">
        <v>1735119</v>
      </c>
      <c r="J31" s="60">
        <v>156923</v>
      </c>
      <c r="K31" s="60">
        <v>1107810</v>
      </c>
      <c r="L31" s="60">
        <v>1297679</v>
      </c>
      <c r="M31" s="60">
        <v>2562412</v>
      </c>
      <c r="N31" s="60">
        <v>0</v>
      </c>
      <c r="O31" s="60">
        <v>2183897</v>
      </c>
      <c r="P31" s="60">
        <v>3489044</v>
      </c>
      <c r="Q31" s="60">
        <v>5672941</v>
      </c>
      <c r="R31" s="60">
        <v>3079184</v>
      </c>
      <c r="S31" s="60">
        <v>6537211</v>
      </c>
      <c r="T31" s="60">
        <v>11123775</v>
      </c>
      <c r="U31" s="60">
        <v>20740170</v>
      </c>
      <c r="V31" s="60">
        <v>30710642</v>
      </c>
      <c r="W31" s="60">
        <v>38656866</v>
      </c>
      <c r="X31" s="60">
        <v>-7946224</v>
      </c>
      <c r="Y31" s="61">
        <v>-20.56</v>
      </c>
      <c r="Z31" s="62">
        <v>38656866</v>
      </c>
    </row>
    <row r="32" spans="1:26" ht="13.5">
      <c r="A32" s="70" t="s">
        <v>54</v>
      </c>
      <c r="B32" s="22">
        <f>SUM(B28:B31)</f>
        <v>70825979</v>
      </c>
      <c r="C32" s="22">
        <f>SUM(C28:C31)</f>
        <v>0</v>
      </c>
      <c r="D32" s="99">
        <f aca="true" t="shared" si="5" ref="D32:Z32">SUM(D28:D31)</f>
        <v>100918479</v>
      </c>
      <c r="E32" s="100">
        <f t="shared" si="5"/>
        <v>117922706</v>
      </c>
      <c r="F32" s="100">
        <f t="shared" si="5"/>
        <v>89474</v>
      </c>
      <c r="G32" s="100">
        <f t="shared" si="5"/>
        <v>7592729</v>
      </c>
      <c r="H32" s="100">
        <f t="shared" si="5"/>
        <v>4405905</v>
      </c>
      <c r="I32" s="100">
        <f t="shared" si="5"/>
        <v>12088108</v>
      </c>
      <c r="J32" s="100">
        <f t="shared" si="5"/>
        <v>8051097</v>
      </c>
      <c r="K32" s="100">
        <f t="shared" si="5"/>
        <v>4383763</v>
      </c>
      <c r="L32" s="100">
        <f t="shared" si="5"/>
        <v>12322202</v>
      </c>
      <c r="M32" s="100">
        <f t="shared" si="5"/>
        <v>24757062</v>
      </c>
      <c r="N32" s="100">
        <f t="shared" si="5"/>
        <v>0</v>
      </c>
      <c r="O32" s="100">
        <f t="shared" si="5"/>
        <v>5959167</v>
      </c>
      <c r="P32" s="100">
        <f t="shared" si="5"/>
        <v>12766896</v>
      </c>
      <c r="Q32" s="100">
        <f t="shared" si="5"/>
        <v>18726063</v>
      </c>
      <c r="R32" s="100">
        <f t="shared" si="5"/>
        <v>11119128</v>
      </c>
      <c r="S32" s="100">
        <f t="shared" si="5"/>
        <v>10215087</v>
      </c>
      <c r="T32" s="100">
        <f t="shared" si="5"/>
        <v>19923267</v>
      </c>
      <c r="U32" s="100">
        <f t="shared" si="5"/>
        <v>41257482</v>
      </c>
      <c r="V32" s="100">
        <f t="shared" si="5"/>
        <v>96828715</v>
      </c>
      <c r="W32" s="100">
        <f t="shared" si="5"/>
        <v>117922706</v>
      </c>
      <c r="X32" s="100">
        <f t="shared" si="5"/>
        <v>-21093991</v>
      </c>
      <c r="Y32" s="101">
        <f>+IF(W32&lt;&gt;0,(X32/W32)*100,0)</f>
        <v>-17.88798079311375</v>
      </c>
      <c r="Z32" s="102">
        <f t="shared" si="5"/>
        <v>117922706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95460725</v>
      </c>
      <c r="C35" s="19">
        <v>0</v>
      </c>
      <c r="D35" s="59">
        <v>104611000</v>
      </c>
      <c r="E35" s="60">
        <v>104611000</v>
      </c>
      <c r="F35" s="60">
        <v>381647842</v>
      </c>
      <c r="G35" s="60">
        <v>364524607</v>
      </c>
      <c r="H35" s="60">
        <v>350379484</v>
      </c>
      <c r="I35" s="60">
        <v>350379484</v>
      </c>
      <c r="J35" s="60">
        <v>344484015</v>
      </c>
      <c r="K35" s="60">
        <v>342600388</v>
      </c>
      <c r="L35" s="60">
        <v>333149231</v>
      </c>
      <c r="M35" s="60">
        <v>333149231</v>
      </c>
      <c r="N35" s="60">
        <v>0</v>
      </c>
      <c r="O35" s="60">
        <v>473681566</v>
      </c>
      <c r="P35" s="60">
        <v>436369380</v>
      </c>
      <c r="Q35" s="60">
        <v>436369380</v>
      </c>
      <c r="R35" s="60">
        <v>427438534</v>
      </c>
      <c r="S35" s="60">
        <v>487203833</v>
      </c>
      <c r="T35" s="60">
        <v>478289476</v>
      </c>
      <c r="U35" s="60">
        <v>478289476</v>
      </c>
      <c r="V35" s="60">
        <v>478289476</v>
      </c>
      <c r="W35" s="60">
        <v>104611000</v>
      </c>
      <c r="X35" s="60">
        <v>373678476</v>
      </c>
      <c r="Y35" s="61">
        <v>357.21</v>
      </c>
      <c r="Z35" s="62">
        <v>104611000</v>
      </c>
    </row>
    <row r="36" spans="1:26" ht="13.5">
      <c r="A36" s="58" t="s">
        <v>57</v>
      </c>
      <c r="B36" s="19">
        <v>257376598</v>
      </c>
      <c r="C36" s="19">
        <v>0</v>
      </c>
      <c r="D36" s="59">
        <v>374849000</v>
      </c>
      <c r="E36" s="60">
        <v>374849000</v>
      </c>
      <c r="F36" s="60">
        <v>214341907</v>
      </c>
      <c r="G36" s="60">
        <v>279505874</v>
      </c>
      <c r="H36" s="60">
        <v>279505874</v>
      </c>
      <c r="I36" s="60">
        <v>279505874</v>
      </c>
      <c r="J36" s="60">
        <v>257376596</v>
      </c>
      <c r="K36" s="60">
        <v>257376596</v>
      </c>
      <c r="L36" s="60">
        <v>257376596</v>
      </c>
      <c r="M36" s="60">
        <v>257376596</v>
      </c>
      <c r="N36" s="60">
        <v>0</v>
      </c>
      <c r="O36" s="60">
        <v>257376596</v>
      </c>
      <c r="P36" s="60">
        <v>257376596</v>
      </c>
      <c r="Q36" s="60">
        <v>257376596</v>
      </c>
      <c r="R36" s="60">
        <v>257376596</v>
      </c>
      <c r="S36" s="60">
        <v>257376597</v>
      </c>
      <c r="T36" s="60">
        <v>257376597</v>
      </c>
      <c r="U36" s="60">
        <v>257376597</v>
      </c>
      <c r="V36" s="60">
        <v>257376597</v>
      </c>
      <c r="W36" s="60">
        <v>374849000</v>
      </c>
      <c r="X36" s="60">
        <v>-117472403</v>
      </c>
      <c r="Y36" s="61">
        <v>-31.34</v>
      </c>
      <c r="Z36" s="62">
        <v>374849000</v>
      </c>
    </row>
    <row r="37" spans="1:26" ht="13.5">
      <c r="A37" s="58" t="s">
        <v>58</v>
      </c>
      <c r="B37" s="19">
        <v>34055900</v>
      </c>
      <c r="C37" s="19">
        <v>0</v>
      </c>
      <c r="D37" s="59">
        <v>56607000</v>
      </c>
      <c r="E37" s="60">
        <v>56607000</v>
      </c>
      <c r="F37" s="60">
        <v>333576874</v>
      </c>
      <c r="G37" s="60">
        <v>342183374</v>
      </c>
      <c r="H37" s="60">
        <v>341104261</v>
      </c>
      <c r="I37" s="60">
        <v>341104261</v>
      </c>
      <c r="J37" s="60">
        <v>350396165</v>
      </c>
      <c r="K37" s="60">
        <v>359736032</v>
      </c>
      <c r="L37" s="60">
        <v>369105372</v>
      </c>
      <c r="M37" s="60">
        <v>369105372</v>
      </c>
      <c r="N37" s="60">
        <v>0</v>
      </c>
      <c r="O37" s="60">
        <v>365586370</v>
      </c>
      <c r="P37" s="60">
        <v>346926208</v>
      </c>
      <c r="Q37" s="60">
        <v>346926208</v>
      </c>
      <c r="R37" s="60">
        <v>356456140</v>
      </c>
      <c r="S37" s="60">
        <v>387444931</v>
      </c>
      <c r="T37" s="60">
        <v>411424951</v>
      </c>
      <c r="U37" s="60">
        <v>411424951</v>
      </c>
      <c r="V37" s="60">
        <v>411424951</v>
      </c>
      <c r="W37" s="60">
        <v>56607000</v>
      </c>
      <c r="X37" s="60">
        <v>354817951</v>
      </c>
      <c r="Y37" s="61">
        <v>626.81</v>
      </c>
      <c r="Z37" s="62">
        <v>56607000</v>
      </c>
    </row>
    <row r="38" spans="1:26" ht="13.5">
      <c r="A38" s="58" t="s">
        <v>59</v>
      </c>
      <c r="B38" s="19">
        <v>17062412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/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301719011</v>
      </c>
      <c r="C39" s="19">
        <v>0</v>
      </c>
      <c r="D39" s="59">
        <v>422853000</v>
      </c>
      <c r="E39" s="60">
        <v>422853000</v>
      </c>
      <c r="F39" s="60">
        <v>262412875</v>
      </c>
      <c r="G39" s="60">
        <v>301847107</v>
      </c>
      <c r="H39" s="60">
        <v>288781097</v>
      </c>
      <c r="I39" s="60">
        <v>288781097</v>
      </c>
      <c r="J39" s="60">
        <v>251464446</v>
      </c>
      <c r="K39" s="60">
        <v>240240952</v>
      </c>
      <c r="L39" s="60">
        <v>221420455</v>
      </c>
      <c r="M39" s="60">
        <v>221420455</v>
      </c>
      <c r="N39" s="60">
        <v>0</v>
      </c>
      <c r="O39" s="60">
        <v>365471792</v>
      </c>
      <c r="P39" s="60">
        <v>346819768</v>
      </c>
      <c r="Q39" s="60">
        <v>346819768</v>
      </c>
      <c r="R39" s="60">
        <v>328358990</v>
      </c>
      <c r="S39" s="60">
        <v>357135499</v>
      </c>
      <c r="T39" s="60">
        <v>324241122</v>
      </c>
      <c r="U39" s="60">
        <v>324241122</v>
      </c>
      <c r="V39" s="60">
        <v>324241122</v>
      </c>
      <c r="W39" s="60">
        <v>422853000</v>
      </c>
      <c r="X39" s="60">
        <v>-98611878</v>
      </c>
      <c r="Y39" s="61">
        <v>-23.32</v>
      </c>
      <c r="Z39" s="62">
        <v>422853000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72647978</v>
      </c>
      <c r="C42" s="19">
        <v>0</v>
      </c>
      <c r="D42" s="59">
        <v>99231679</v>
      </c>
      <c r="E42" s="60">
        <v>118572557</v>
      </c>
      <c r="F42" s="60">
        <v>92360107</v>
      </c>
      <c r="G42" s="60">
        <v>-9181707</v>
      </c>
      <c r="H42" s="60">
        <v>3213571</v>
      </c>
      <c r="I42" s="60">
        <v>86391971</v>
      </c>
      <c r="J42" s="60">
        <v>-10331844</v>
      </c>
      <c r="K42" s="60">
        <v>47773706</v>
      </c>
      <c r="L42" s="60">
        <v>16902915</v>
      </c>
      <c r="M42" s="60">
        <v>54344777</v>
      </c>
      <c r="N42" s="60">
        <v>-365687</v>
      </c>
      <c r="O42" s="60">
        <v>-10009513</v>
      </c>
      <c r="P42" s="60">
        <v>31926546</v>
      </c>
      <c r="Q42" s="60">
        <v>21551346</v>
      </c>
      <c r="R42" s="60">
        <v>29837559</v>
      </c>
      <c r="S42" s="60">
        <v>-14317258</v>
      </c>
      <c r="T42" s="60">
        <v>-1823581</v>
      </c>
      <c r="U42" s="60">
        <v>13696720</v>
      </c>
      <c r="V42" s="60">
        <v>175984814</v>
      </c>
      <c r="W42" s="60">
        <v>118572557</v>
      </c>
      <c r="X42" s="60">
        <v>57412257</v>
      </c>
      <c r="Y42" s="61">
        <v>48.42</v>
      </c>
      <c r="Z42" s="62">
        <v>118572557</v>
      </c>
    </row>
    <row r="43" spans="1:26" ht="13.5">
      <c r="A43" s="58" t="s">
        <v>63</v>
      </c>
      <c r="B43" s="19">
        <v>-70825983</v>
      </c>
      <c r="C43" s="19">
        <v>0</v>
      </c>
      <c r="D43" s="59">
        <v>-100918179</v>
      </c>
      <c r="E43" s="60">
        <v>-117922584</v>
      </c>
      <c r="F43" s="60">
        <v>-89474</v>
      </c>
      <c r="G43" s="60">
        <v>-7592728</v>
      </c>
      <c r="H43" s="60">
        <v>-4405905</v>
      </c>
      <c r="I43" s="60">
        <v>-12088107</v>
      </c>
      <c r="J43" s="60">
        <v>-8051097</v>
      </c>
      <c r="K43" s="60">
        <v>-4383762</v>
      </c>
      <c r="L43" s="60">
        <v>-12322202</v>
      </c>
      <c r="M43" s="60">
        <v>-24757061</v>
      </c>
      <c r="N43" s="60">
        <v>-15533250</v>
      </c>
      <c r="O43" s="60">
        <v>-5959166</v>
      </c>
      <c r="P43" s="60">
        <v>-12766896</v>
      </c>
      <c r="Q43" s="60">
        <v>-34259312</v>
      </c>
      <c r="R43" s="60">
        <v>-11119128</v>
      </c>
      <c r="S43" s="60">
        <v>-10215087</v>
      </c>
      <c r="T43" s="60">
        <v>-19923266</v>
      </c>
      <c r="U43" s="60">
        <v>-41257481</v>
      </c>
      <c r="V43" s="60">
        <v>-112361961</v>
      </c>
      <c r="W43" s="60">
        <v>-117922584</v>
      </c>
      <c r="X43" s="60">
        <v>5560623</v>
      </c>
      <c r="Y43" s="61">
        <v>-4.72</v>
      </c>
      <c r="Z43" s="62">
        <v>-117922584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86643628</v>
      </c>
      <c r="C45" s="22">
        <v>0</v>
      </c>
      <c r="D45" s="99">
        <v>18313500</v>
      </c>
      <c r="E45" s="100">
        <v>87293585</v>
      </c>
      <c r="F45" s="100">
        <v>178688466</v>
      </c>
      <c r="G45" s="100">
        <v>161914031</v>
      </c>
      <c r="H45" s="100">
        <v>160721697</v>
      </c>
      <c r="I45" s="100">
        <v>160721697</v>
      </c>
      <c r="J45" s="100">
        <v>142338756</v>
      </c>
      <c r="K45" s="100">
        <v>185728700</v>
      </c>
      <c r="L45" s="100">
        <v>190309413</v>
      </c>
      <c r="M45" s="100">
        <v>190309413</v>
      </c>
      <c r="N45" s="100">
        <v>174410476</v>
      </c>
      <c r="O45" s="100">
        <v>158441797</v>
      </c>
      <c r="P45" s="100">
        <v>177601447</v>
      </c>
      <c r="Q45" s="100">
        <v>174410476</v>
      </c>
      <c r="R45" s="100">
        <v>196319878</v>
      </c>
      <c r="S45" s="100">
        <v>171787533</v>
      </c>
      <c r="T45" s="100">
        <v>150040686</v>
      </c>
      <c r="U45" s="100">
        <v>150040686</v>
      </c>
      <c r="V45" s="100">
        <v>150040686</v>
      </c>
      <c r="W45" s="100">
        <v>87293585</v>
      </c>
      <c r="X45" s="100">
        <v>62747101</v>
      </c>
      <c r="Y45" s="101">
        <v>71.88</v>
      </c>
      <c r="Z45" s="102">
        <v>87293585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2421149</v>
      </c>
      <c r="C49" s="52">
        <v>0</v>
      </c>
      <c r="D49" s="129">
        <v>982335</v>
      </c>
      <c r="E49" s="54">
        <v>-8433644</v>
      </c>
      <c r="F49" s="54">
        <v>0</v>
      </c>
      <c r="G49" s="54">
        <v>0</v>
      </c>
      <c r="H49" s="54">
        <v>0</v>
      </c>
      <c r="I49" s="54">
        <v>234577</v>
      </c>
      <c r="J49" s="54">
        <v>0</v>
      </c>
      <c r="K49" s="54">
        <v>0</v>
      </c>
      <c r="L49" s="54">
        <v>0</v>
      </c>
      <c r="M49" s="54">
        <v>-1380790</v>
      </c>
      <c r="N49" s="54">
        <v>0</v>
      </c>
      <c r="O49" s="54">
        <v>0</v>
      </c>
      <c r="P49" s="54">
        <v>0</v>
      </c>
      <c r="Q49" s="54">
        <v>-151536</v>
      </c>
      <c r="R49" s="54">
        <v>0</v>
      </c>
      <c r="S49" s="54">
        <v>0</v>
      </c>
      <c r="T49" s="54">
        <v>0</v>
      </c>
      <c r="U49" s="54">
        <v>-5535629</v>
      </c>
      <c r="V49" s="54">
        <v>103018264</v>
      </c>
      <c r="W49" s="54">
        <v>91154726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58.50492399686181</v>
      </c>
      <c r="C58" s="5">
        <f>IF(C67=0,0,+(C76/C67)*100)</f>
        <v>0</v>
      </c>
      <c r="D58" s="6">
        <f aca="true" t="shared" si="6" ref="D58:Z58">IF(D67=0,0,+(D76/D67)*100)</f>
        <v>52.290177098229016</v>
      </c>
      <c r="E58" s="7">
        <f t="shared" si="6"/>
        <v>62.1212370342966</v>
      </c>
      <c r="F58" s="7">
        <f t="shared" si="6"/>
        <v>29.57286941537214</v>
      </c>
      <c r="G58" s="7">
        <f t="shared" si="6"/>
        <v>52.990412084646366</v>
      </c>
      <c r="H58" s="7">
        <f t="shared" si="6"/>
        <v>310.9938309110615</v>
      </c>
      <c r="I58" s="7">
        <f t="shared" si="6"/>
        <v>130.24211414364802</v>
      </c>
      <c r="J58" s="7">
        <f t="shared" si="6"/>
        <v>33.64177240932459</v>
      </c>
      <c r="K58" s="7">
        <f t="shared" si="6"/>
        <v>57.994676848725746</v>
      </c>
      <c r="L58" s="7">
        <f t="shared" si="6"/>
        <v>224.97739139327618</v>
      </c>
      <c r="M58" s="7">
        <f t="shared" si="6"/>
        <v>111.50591505243406</v>
      </c>
      <c r="N58" s="7">
        <f t="shared" si="6"/>
        <v>0</v>
      </c>
      <c r="O58" s="7">
        <f t="shared" si="6"/>
        <v>39.36096462219271</v>
      </c>
      <c r="P58" s="7">
        <f t="shared" si="6"/>
        <v>39.08513191327806</v>
      </c>
      <c r="Q58" s="7">
        <f t="shared" si="6"/>
        <v>87.96635208316584</v>
      </c>
      <c r="R58" s="7">
        <f t="shared" si="6"/>
        <v>513.0098161737546</v>
      </c>
      <c r="S58" s="7">
        <f t="shared" si="6"/>
        <v>66.86962398383727</v>
      </c>
      <c r="T58" s="7">
        <f t="shared" si="6"/>
        <v>43.47414868932984</v>
      </c>
      <c r="U58" s="7">
        <f t="shared" si="6"/>
        <v>177.29507412124087</v>
      </c>
      <c r="V58" s="7">
        <f t="shared" si="6"/>
        <v>127.35404010743827</v>
      </c>
      <c r="W58" s="7">
        <f t="shared" si="6"/>
        <v>69.81781982180179</v>
      </c>
      <c r="X58" s="7">
        <f t="shared" si="6"/>
        <v>0</v>
      </c>
      <c r="Y58" s="7">
        <f t="shared" si="6"/>
        <v>0</v>
      </c>
      <c r="Z58" s="8">
        <f t="shared" si="6"/>
        <v>62.1212370342966</v>
      </c>
    </row>
    <row r="59" spans="1:26" ht="13.5">
      <c r="A59" s="37" t="s">
        <v>31</v>
      </c>
      <c r="B59" s="9">
        <f aca="true" t="shared" si="7" ref="B59:Z66">IF(B68=0,0,+(B77/B68)*100)</f>
        <v>41.50735920542993</v>
      </c>
      <c r="C59" s="9">
        <f t="shared" si="7"/>
        <v>0</v>
      </c>
      <c r="D59" s="2">
        <f t="shared" si="7"/>
        <v>70</v>
      </c>
      <c r="E59" s="10">
        <f t="shared" si="7"/>
        <v>70</v>
      </c>
      <c r="F59" s="10">
        <f t="shared" si="7"/>
        <v>31.030709017200913</v>
      </c>
      <c r="G59" s="10">
        <f t="shared" si="7"/>
        <v>74.49658658911015</v>
      </c>
      <c r="H59" s="10">
        <f t="shared" si="7"/>
        <v>480.3786492880895</v>
      </c>
      <c r="I59" s="10">
        <f t="shared" si="7"/>
        <v>195.78078078707264</v>
      </c>
      <c r="J59" s="10">
        <f t="shared" si="7"/>
        <v>49.83414928412815</v>
      </c>
      <c r="K59" s="10">
        <f t="shared" si="7"/>
        <v>64.70292206098668</v>
      </c>
      <c r="L59" s="10">
        <f t="shared" si="7"/>
        <v>411.06692201244607</v>
      </c>
      <c r="M59" s="10">
        <f t="shared" si="7"/>
        <v>175.28517810525292</v>
      </c>
      <c r="N59" s="10">
        <f t="shared" si="7"/>
        <v>0</v>
      </c>
      <c r="O59" s="10">
        <f t="shared" si="7"/>
        <v>42.34968706862238</v>
      </c>
      <c r="P59" s="10">
        <f t="shared" si="7"/>
        <v>66.95432170292226</v>
      </c>
      <c r="Q59" s="10">
        <f t="shared" si="7"/>
        <v>136.7314540395829</v>
      </c>
      <c r="R59" s="10">
        <f t="shared" si="7"/>
        <v>549.7427147767758</v>
      </c>
      <c r="S59" s="10">
        <f t="shared" si="7"/>
        <v>60.12117188494934</v>
      </c>
      <c r="T59" s="10">
        <f t="shared" si="7"/>
        <v>72.01308197684136</v>
      </c>
      <c r="U59" s="10">
        <f t="shared" si="7"/>
        <v>227.42992326382097</v>
      </c>
      <c r="V59" s="10">
        <f t="shared" si="7"/>
        <v>188.21530157315806</v>
      </c>
      <c r="W59" s="10">
        <f t="shared" si="7"/>
        <v>97.06666666666666</v>
      </c>
      <c r="X59" s="10">
        <f t="shared" si="7"/>
        <v>0</v>
      </c>
      <c r="Y59" s="10">
        <f t="shared" si="7"/>
        <v>0</v>
      </c>
      <c r="Z59" s="11">
        <f t="shared" si="7"/>
        <v>70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70</v>
      </c>
      <c r="E60" s="13">
        <f t="shared" si="7"/>
        <v>70</v>
      </c>
      <c r="F60" s="13">
        <f t="shared" si="7"/>
        <v>114.04669387561539</v>
      </c>
      <c r="G60" s="13">
        <f t="shared" si="7"/>
        <v>79.62052768986877</v>
      </c>
      <c r="H60" s="13">
        <f t="shared" si="7"/>
        <v>65.10032366289356</v>
      </c>
      <c r="I60" s="13">
        <f t="shared" si="7"/>
        <v>86.23005811220573</v>
      </c>
      <c r="J60" s="13">
        <f t="shared" si="7"/>
        <v>27.76938421406735</v>
      </c>
      <c r="K60" s="13">
        <f t="shared" si="7"/>
        <v>198.06779491435148</v>
      </c>
      <c r="L60" s="13">
        <f t="shared" si="7"/>
        <v>34.46021363506513</v>
      </c>
      <c r="M60" s="13">
        <f t="shared" si="7"/>
        <v>86.83373696543299</v>
      </c>
      <c r="N60" s="13">
        <f t="shared" si="7"/>
        <v>0</v>
      </c>
      <c r="O60" s="13">
        <f t="shared" si="7"/>
        <v>139.50659271661783</v>
      </c>
      <c r="P60" s="13">
        <f t="shared" si="7"/>
        <v>55.92177647378944</v>
      </c>
      <c r="Q60" s="13">
        <f t="shared" si="7"/>
        <v>114.59838484236681</v>
      </c>
      <c r="R60" s="13">
        <f t="shared" si="7"/>
        <v>68.30279171079715</v>
      </c>
      <c r="S60" s="13">
        <f t="shared" si="7"/>
        <v>103.94367981382997</v>
      </c>
      <c r="T60" s="13">
        <f t="shared" si="7"/>
        <v>31.480800781775308</v>
      </c>
      <c r="U60" s="13">
        <f t="shared" si="7"/>
        <v>71.14266075234521</v>
      </c>
      <c r="V60" s="13">
        <f t="shared" si="7"/>
        <v>87.2132743314841</v>
      </c>
      <c r="W60" s="13">
        <f t="shared" si="7"/>
        <v>66.13628318584071</v>
      </c>
      <c r="X60" s="13">
        <f t="shared" si="7"/>
        <v>0</v>
      </c>
      <c r="Y60" s="13">
        <f t="shared" si="7"/>
        <v>0</v>
      </c>
      <c r="Z60" s="14">
        <f t="shared" si="7"/>
        <v>70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70</v>
      </c>
      <c r="E64" s="13">
        <f t="shared" si="7"/>
        <v>70</v>
      </c>
      <c r="F64" s="13">
        <f t="shared" si="7"/>
        <v>114.04669387561539</v>
      </c>
      <c r="G64" s="13">
        <f t="shared" si="7"/>
        <v>79.62052768986877</v>
      </c>
      <c r="H64" s="13">
        <f t="shared" si="7"/>
        <v>65.10032366289356</v>
      </c>
      <c r="I64" s="13">
        <f t="shared" si="7"/>
        <v>86.23005811220573</v>
      </c>
      <c r="J64" s="13">
        <f t="shared" si="7"/>
        <v>27.76938421406735</v>
      </c>
      <c r="K64" s="13">
        <f t="shared" si="7"/>
        <v>198.06779491435148</v>
      </c>
      <c r="L64" s="13">
        <f t="shared" si="7"/>
        <v>34.46021363506513</v>
      </c>
      <c r="M64" s="13">
        <f t="shared" si="7"/>
        <v>86.83373696543299</v>
      </c>
      <c r="N64" s="13">
        <f t="shared" si="7"/>
        <v>0</v>
      </c>
      <c r="O64" s="13">
        <f t="shared" si="7"/>
        <v>139.50659271661783</v>
      </c>
      <c r="P64" s="13">
        <f t="shared" si="7"/>
        <v>55.92177647378944</v>
      </c>
      <c r="Q64" s="13">
        <f t="shared" si="7"/>
        <v>114.59838484236681</v>
      </c>
      <c r="R64" s="13">
        <f t="shared" si="7"/>
        <v>68.30279171079715</v>
      </c>
      <c r="S64" s="13">
        <f t="shared" si="7"/>
        <v>103.94367981382997</v>
      </c>
      <c r="T64" s="13">
        <f t="shared" si="7"/>
        <v>31.480800781775308</v>
      </c>
      <c r="U64" s="13">
        <f t="shared" si="7"/>
        <v>71.14266075234521</v>
      </c>
      <c r="V64" s="13">
        <f t="shared" si="7"/>
        <v>87.2132743314841</v>
      </c>
      <c r="W64" s="13">
        <f t="shared" si="7"/>
        <v>66.13628318584071</v>
      </c>
      <c r="X64" s="13">
        <f t="shared" si="7"/>
        <v>0</v>
      </c>
      <c r="Y64" s="13">
        <f t="shared" si="7"/>
        <v>0</v>
      </c>
      <c r="Z64" s="14">
        <f t="shared" si="7"/>
        <v>70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286</v>
      </c>
      <c r="B67" s="24">
        <v>38279472</v>
      </c>
      <c r="C67" s="24"/>
      <c r="D67" s="25">
        <v>45455000</v>
      </c>
      <c r="E67" s="26">
        <v>51086700</v>
      </c>
      <c r="F67" s="26">
        <v>3788256</v>
      </c>
      <c r="G67" s="26">
        <v>3878111</v>
      </c>
      <c r="H67" s="26">
        <v>3767331</v>
      </c>
      <c r="I67" s="26">
        <v>11433698</v>
      </c>
      <c r="J67" s="26">
        <v>3805938</v>
      </c>
      <c r="K67" s="26">
        <v>3834195</v>
      </c>
      <c r="L67" s="26">
        <v>4419777</v>
      </c>
      <c r="M67" s="26">
        <v>12059910</v>
      </c>
      <c r="N67" s="26"/>
      <c r="O67" s="26">
        <v>3578769</v>
      </c>
      <c r="P67" s="26">
        <v>4593624</v>
      </c>
      <c r="Q67" s="26">
        <v>8172393</v>
      </c>
      <c r="R67" s="26">
        <v>2598976</v>
      </c>
      <c r="S67" s="26">
        <v>2815863</v>
      </c>
      <c r="T67" s="26">
        <v>4196441</v>
      </c>
      <c r="U67" s="26">
        <v>9611280</v>
      </c>
      <c r="V67" s="26">
        <v>41277281</v>
      </c>
      <c r="W67" s="26">
        <v>45455000</v>
      </c>
      <c r="X67" s="26"/>
      <c r="Y67" s="25"/>
      <c r="Z67" s="27">
        <v>51086700</v>
      </c>
    </row>
    <row r="68" spans="1:26" ht="13.5" hidden="1">
      <c r="A68" s="37" t="s">
        <v>31</v>
      </c>
      <c r="B68" s="19">
        <v>27155717</v>
      </c>
      <c r="C68" s="19"/>
      <c r="D68" s="20">
        <v>30000000</v>
      </c>
      <c r="E68" s="21">
        <v>41600000</v>
      </c>
      <c r="F68" s="21">
        <v>2370281</v>
      </c>
      <c r="G68" s="21">
        <v>2395844</v>
      </c>
      <c r="H68" s="21">
        <v>2393138</v>
      </c>
      <c r="I68" s="21">
        <v>7159263</v>
      </c>
      <c r="J68" s="21">
        <v>2380454</v>
      </c>
      <c r="K68" s="21">
        <v>2396425</v>
      </c>
      <c r="L68" s="21">
        <v>2390484</v>
      </c>
      <c r="M68" s="21">
        <v>7167363</v>
      </c>
      <c r="N68" s="21"/>
      <c r="O68" s="21">
        <v>2318879</v>
      </c>
      <c r="P68" s="21">
        <v>2399170</v>
      </c>
      <c r="Q68" s="21">
        <v>4718049</v>
      </c>
      <c r="R68" s="21">
        <v>2394230</v>
      </c>
      <c r="S68" s="21">
        <v>2394945</v>
      </c>
      <c r="T68" s="21">
        <v>2387101</v>
      </c>
      <c r="U68" s="21">
        <v>7176276</v>
      </c>
      <c r="V68" s="21">
        <v>26220951</v>
      </c>
      <c r="W68" s="21">
        <v>30000000</v>
      </c>
      <c r="X68" s="21"/>
      <c r="Y68" s="20"/>
      <c r="Z68" s="23">
        <v>41600000</v>
      </c>
    </row>
    <row r="69" spans="1:26" ht="13.5" hidden="1">
      <c r="A69" s="38" t="s">
        <v>32</v>
      </c>
      <c r="B69" s="19">
        <v>3830578</v>
      </c>
      <c r="C69" s="19"/>
      <c r="D69" s="20">
        <v>3955000</v>
      </c>
      <c r="E69" s="21">
        <v>3736700</v>
      </c>
      <c r="F69" s="21">
        <v>337389</v>
      </c>
      <c r="G69" s="21">
        <v>339366</v>
      </c>
      <c r="H69" s="21">
        <v>338006</v>
      </c>
      <c r="I69" s="21">
        <v>1014761</v>
      </c>
      <c r="J69" s="21">
        <v>338884</v>
      </c>
      <c r="K69" s="21">
        <v>339819</v>
      </c>
      <c r="L69" s="21">
        <v>339551</v>
      </c>
      <c r="M69" s="21">
        <v>1018254</v>
      </c>
      <c r="N69" s="21"/>
      <c r="O69" s="21">
        <v>305792</v>
      </c>
      <c r="P69" s="21">
        <v>338108</v>
      </c>
      <c r="Q69" s="21">
        <v>643900</v>
      </c>
      <c r="R69" s="21">
        <v>250205</v>
      </c>
      <c r="S69" s="21">
        <v>426277</v>
      </c>
      <c r="T69" s="21">
        <v>334623</v>
      </c>
      <c r="U69" s="21">
        <v>1011105</v>
      </c>
      <c r="V69" s="21">
        <v>3688020</v>
      </c>
      <c r="W69" s="21">
        <v>3955000</v>
      </c>
      <c r="X69" s="21"/>
      <c r="Y69" s="20"/>
      <c r="Z69" s="23">
        <v>3736700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>
        <v>-21329</v>
      </c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>
        <v>-26996</v>
      </c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3878903</v>
      </c>
      <c r="C73" s="19"/>
      <c r="D73" s="20">
        <v>3955000</v>
      </c>
      <c r="E73" s="21">
        <v>3736700</v>
      </c>
      <c r="F73" s="21">
        <v>337389</v>
      </c>
      <c r="G73" s="21">
        <v>339366</v>
      </c>
      <c r="H73" s="21">
        <v>338006</v>
      </c>
      <c r="I73" s="21">
        <v>1014761</v>
      </c>
      <c r="J73" s="21">
        <v>338884</v>
      </c>
      <c r="K73" s="21">
        <v>339819</v>
      </c>
      <c r="L73" s="21">
        <v>339551</v>
      </c>
      <c r="M73" s="21">
        <v>1018254</v>
      </c>
      <c r="N73" s="21"/>
      <c r="O73" s="21">
        <v>305792</v>
      </c>
      <c r="P73" s="21">
        <v>338108</v>
      </c>
      <c r="Q73" s="21">
        <v>643900</v>
      </c>
      <c r="R73" s="21">
        <v>250205</v>
      </c>
      <c r="S73" s="21">
        <v>426277</v>
      </c>
      <c r="T73" s="21">
        <v>334623</v>
      </c>
      <c r="U73" s="21">
        <v>1011105</v>
      </c>
      <c r="V73" s="21">
        <v>3688020</v>
      </c>
      <c r="W73" s="21">
        <v>3955000</v>
      </c>
      <c r="X73" s="21"/>
      <c r="Y73" s="20"/>
      <c r="Z73" s="23">
        <v>3736700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7293177</v>
      </c>
      <c r="C75" s="28"/>
      <c r="D75" s="29">
        <v>11500000</v>
      </c>
      <c r="E75" s="30">
        <v>5750000</v>
      </c>
      <c r="F75" s="30">
        <v>1080586</v>
      </c>
      <c r="G75" s="30">
        <v>1142901</v>
      </c>
      <c r="H75" s="30">
        <v>1036187</v>
      </c>
      <c r="I75" s="30">
        <v>3259674</v>
      </c>
      <c r="J75" s="30">
        <v>1086600</v>
      </c>
      <c r="K75" s="30">
        <v>1097951</v>
      </c>
      <c r="L75" s="30">
        <v>1689742</v>
      </c>
      <c r="M75" s="30">
        <v>3874293</v>
      </c>
      <c r="N75" s="30"/>
      <c r="O75" s="30">
        <v>954098</v>
      </c>
      <c r="P75" s="30">
        <v>1856346</v>
      </c>
      <c r="Q75" s="30">
        <v>2810444</v>
      </c>
      <c r="R75" s="30">
        <v>-45459</v>
      </c>
      <c r="S75" s="30">
        <v>-5359</v>
      </c>
      <c r="T75" s="30">
        <v>1474717</v>
      </c>
      <c r="U75" s="30">
        <v>1423899</v>
      </c>
      <c r="V75" s="30">
        <v>11368310</v>
      </c>
      <c r="W75" s="30">
        <v>11500000</v>
      </c>
      <c r="X75" s="30"/>
      <c r="Y75" s="29"/>
      <c r="Z75" s="31">
        <v>5750000</v>
      </c>
    </row>
    <row r="76" spans="1:26" ht="13.5" hidden="1">
      <c r="A76" s="42" t="s">
        <v>287</v>
      </c>
      <c r="B76" s="32">
        <v>22395376</v>
      </c>
      <c r="C76" s="32"/>
      <c r="D76" s="33">
        <v>23768500</v>
      </c>
      <c r="E76" s="34">
        <v>31735690</v>
      </c>
      <c r="F76" s="34">
        <v>1120296</v>
      </c>
      <c r="G76" s="34">
        <v>2055027</v>
      </c>
      <c r="H76" s="34">
        <v>11716167</v>
      </c>
      <c r="I76" s="34">
        <v>14891490</v>
      </c>
      <c r="J76" s="34">
        <v>1280385</v>
      </c>
      <c r="K76" s="34">
        <v>2223629</v>
      </c>
      <c r="L76" s="34">
        <v>9943499</v>
      </c>
      <c r="M76" s="34">
        <v>13447513</v>
      </c>
      <c r="N76" s="34">
        <v>3984894</v>
      </c>
      <c r="O76" s="34">
        <v>1408638</v>
      </c>
      <c r="P76" s="34">
        <v>1795424</v>
      </c>
      <c r="Q76" s="34">
        <v>7188956</v>
      </c>
      <c r="R76" s="34">
        <v>13333002</v>
      </c>
      <c r="S76" s="34">
        <v>1882957</v>
      </c>
      <c r="T76" s="34">
        <v>1824367</v>
      </c>
      <c r="U76" s="34">
        <v>17040326</v>
      </c>
      <c r="V76" s="34">
        <v>52568285</v>
      </c>
      <c r="W76" s="34">
        <v>31735690</v>
      </c>
      <c r="X76" s="34"/>
      <c r="Y76" s="33"/>
      <c r="Z76" s="35">
        <v>31735690</v>
      </c>
    </row>
    <row r="77" spans="1:26" ht="13.5" hidden="1">
      <c r="A77" s="37" t="s">
        <v>31</v>
      </c>
      <c r="B77" s="19">
        <v>11271621</v>
      </c>
      <c r="C77" s="19"/>
      <c r="D77" s="20">
        <v>21000000</v>
      </c>
      <c r="E77" s="21">
        <v>29120000</v>
      </c>
      <c r="F77" s="21">
        <v>735515</v>
      </c>
      <c r="G77" s="21">
        <v>1784822</v>
      </c>
      <c r="H77" s="21">
        <v>11496124</v>
      </c>
      <c r="I77" s="21">
        <v>14016461</v>
      </c>
      <c r="J77" s="21">
        <v>1186279</v>
      </c>
      <c r="K77" s="21">
        <v>1550557</v>
      </c>
      <c r="L77" s="21">
        <v>9826489</v>
      </c>
      <c r="M77" s="21">
        <v>12563325</v>
      </c>
      <c r="N77" s="21">
        <v>3862671</v>
      </c>
      <c r="O77" s="21">
        <v>982038</v>
      </c>
      <c r="P77" s="21">
        <v>1606348</v>
      </c>
      <c r="Q77" s="21">
        <v>6451057</v>
      </c>
      <c r="R77" s="21">
        <v>13162105</v>
      </c>
      <c r="S77" s="21">
        <v>1439869</v>
      </c>
      <c r="T77" s="21">
        <v>1719025</v>
      </c>
      <c r="U77" s="21">
        <v>16320999</v>
      </c>
      <c r="V77" s="21">
        <v>49351842</v>
      </c>
      <c r="W77" s="21">
        <v>29120000</v>
      </c>
      <c r="X77" s="21"/>
      <c r="Y77" s="20"/>
      <c r="Z77" s="23">
        <v>29120000</v>
      </c>
    </row>
    <row r="78" spans="1:26" ht="13.5" hidden="1">
      <c r="A78" s="38" t="s">
        <v>32</v>
      </c>
      <c r="B78" s="19">
        <v>3830578</v>
      </c>
      <c r="C78" s="19"/>
      <c r="D78" s="20">
        <v>2768500</v>
      </c>
      <c r="E78" s="21">
        <v>2615690</v>
      </c>
      <c r="F78" s="21">
        <v>384781</v>
      </c>
      <c r="G78" s="21">
        <v>270205</v>
      </c>
      <c r="H78" s="21">
        <v>220043</v>
      </c>
      <c r="I78" s="21">
        <v>875029</v>
      </c>
      <c r="J78" s="21">
        <v>94106</v>
      </c>
      <c r="K78" s="21">
        <v>673072</v>
      </c>
      <c r="L78" s="21">
        <v>117010</v>
      </c>
      <c r="M78" s="21">
        <v>884188</v>
      </c>
      <c r="N78" s="21">
        <v>122223</v>
      </c>
      <c r="O78" s="21">
        <v>426600</v>
      </c>
      <c r="P78" s="21">
        <v>189076</v>
      </c>
      <c r="Q78" s="21">
        <v>737899</v>
      </c>
      <c r="R78" s="21">
        <v>170897</v>
      </c>
      <c r="S78" s="21">
        <v>443088</v>
      </c>
      <c r="T78" s="21">
        <v>105342</v>
      </c>
      <c r="U78" s="21">
        <v>719327</v>
      </c>
      <c r="V78" s="21">
        <v>3216443</v>
      </c>
      <c r="W78" s="21">
        <v>2615690</v>
      </c>
      <c r="X78" s="21"/>
      <c r="Y78" s="20"/>
      <c r="Z78" s="23">
        <v>2615690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2768500</v>
      </c>
      <c r="E82" s="21">
        <v>2615690</v>
      </c>
      <c r="F82" s="21">
        <v>384781</v>
      </c>
      <c r="G82" s="21">
        <v>270205</v>
      </c>
      <c r="H82" s="21">
        <v>220043</v>
      </c>
      <c r="I82" s="21">
        <v>875029</v>
      </c>
      <c r="J82" s="21">
        <v>94106</v>
      </c>
      <c r="K82" s="21">
        <v>673072</v>
      </c>
      <c r="L82" s="21">
        <v>117010</v>
      </c>
      <c r="M82" s="21">
        <v>884188</v>
      </c>
      <c r="N82" s="21">
        <v>122223</v>
      </c>
      <c r="O82" s="21">
        <v>426600</v>
      </c>
      <c r="P82" s="21">
        <v>189076</v>
      </c>
      <c r="Q82" s="21">
        <v>737899</v>
      </c>
      <c r="R82" s="21">
        <v>170897</v>
      </c>
      <c r="S82" s="21">
        <v>443088</v>
      </c>
      <c r="T82" s="21">
        <v>105342</v>
      </c>
      <c r="U82" s="21">
        <v>719327</v>
      </c>
      <c r="V82" s="21">
        <v>3216443</v>
      </c>
      <c r="W82" s="21">
        <v>2615690</v>
      </c>
      <c r="X82" s="21"/>
      <c r="Y82" s="20"/>
      <c r="Z82" s="23">
        <v>2615690</v>
      </c>
    </row>
    <row r="83" spans="1:26" ht="13.5" hidden="1">
      <c r="A83" s="39" t="s">
        <v>107</v>
      </c>
      <c r="B83" s="19">
        <v>3830578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7293177</v>
      </c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8570971</v>
      </c>
      <c r="D5" s="344">
        <f t="shared" si="0"/>
        <v>0</v>
      </c>
      <c r="E5" s="343">
        <f t="shared" si="0"/>
        <v>12070000</v>
      </c>
      <c r="F5" s="345">
        <f t="shared" si="0"/>
        <v>9115709</v>
      </c>
      <c r="G5" s="345">
        <f t="shared" si="0"/>
        <v>367100</v>
      </c>
      <c r="H5" s="343">
        <f t="shared" si="0"/>
        <v>44090</v>
      </c>
      <c r="I5" s="343">
        <f t="shared" si="0"/>
        <v>1476476</v>
      </c>
      <c r="J5" s="345">
        <f t="shared" si="0"/>
        <v>1887666</v>
      </c>
      <c r="K5" s="345">
        <f t="shared" si="0"/>
        <v>195811</v>
      </c>
      <c r="L5" s="343">
        <f t="shared" si="0"/>
        <v>268225</v>
      </c>
      <c r="M5" s="343">
        <f t="shared" si="0"/>
        <v>1650</v>
      </c>
      <c r="N5" s="345">
        <f t="shared" si="0"/>
        <v>465686</v>
      </c>
      <c r="O5" s="345">
        <f t="shared" si="0"/>
        <v>0</v>
      </c>
      <c r="P5" s="343">
        <f t="shared" si="0"/>
        <v>322229</v>
      </c>
      <c r="Q5" s="343">
        <f t="shared" si="0"/>
        <v>340774</v>
      </c>
      <c r="R5" s="345">
        <f t="shared" si="0"/>
        <v>663003</v>
      </c>
      <c r="S5" s="345">
        <f t="shared" si="0"/>
        <v>52995</v>
      </c>
      <c r="T5" s="343">
        <f t="shared" si="0"/>
        <v>88650</v>
      </c>
      <c r="U5" s="343">
        <f t="shared" si="0"/>
        <v>2898546</v>
      </c>
      <c r="V5" s="345">
        <f t="shared" si="0"/>
        <v>3040191</v>
      </c>
      <c r="W5" s="345">
        <f t="shared" si="0"/>
        <v>6056546</v>
      </c>
      <c r="X5" s="343">
        <f t="shared" si="0"/>
        <v>9115709</v>
      </c>
      <c r="Y5" s="345">
        <f t="shared" si="0"/>
        <v>-3059163</v>
      </c>
      <c r="Z5" s="346">
        <f>+IF(X5&lt;&gt;0,+(Y5/X5)*100,0)</f>
        <v>-33.55924371872775</v>
      </c>
      <c r="AA5" s="347">
        <f>+AA6+AA8+AA11+AA13+AA15</f>
        <v>9115709</v>
      </c>
    </row>
    <row r="6" spans="1:27" ht="13.5">
      <c r="A6" s="348" t="s">
        <v>205</v>
      </c>
      <c r="B6" s="142"/>
      <c r="C6" s="60">
        <f>+C7</f>
        <v>8570971</v>
      </c>
      <c r="D6" s="327">
        <f aca="true" t="shared" si="1" ref="D6:AA6">+D7</f>
        <v>0</v>
      </c>
      <c r="E6" s="60">
        <f t="shared" si="1"/>
        <v>10000000</v>
      </c>
      <c r="F6" s="59">
        <f t="shared" si="1"/>
        <v>7008213</v>
      </c>
      <c r="G6" s="59">
        <f t="shared" si="1"/>
        <v>367004</v>
      </c>
      <c r="H6" s="60">
        <f t="shared" si="1"/>
        <v>44090</v>
      </c>
      <c r="I6" s="60">
        <f t="shared" si="1"/>
        <v>540571</v>
      </c>
      <c r="J6" s="59">
        <f t="shared" si="1"/>
        <v>951665</v>
      </c>
      <c r="K6" s="59">
        <f t="shared" si="1"/>
        <v>150909</v>
      </c>
      <c r="L6" s="60">
        <f t="shared" si="1"/>
        <v>268225</v>
      </c>
      <c r="M6" s="60">
        <f t="shared" si="1"/>
        <v>0</v>
      </c>
      <c r="N6" s="59">
        <f t="shared" si="1"/>
        <v>419134</v>
      </c>
      <c r="O6" s="59">
        <f t="shared" si="1"/>
        <v>0</v>
      </c>
      <c r="P6" s="60">
        <f t="shared" si="1"/>
        <v>279526</v>
      </c>
      <c r="Q6" s="60">
        <f t="shared" si="1"/>
        <v>340774</v>
      </c>
      <c r="R6" s="59">
        <f t="shared" si="1"/>
        <v>620300</v>
      </c>
      <c r="S6" s="59">
        <f t="shared" si="1"/>
        <v>28800</v>
      </c>
      <c r="T6" s="60">
        <f t="shared" si="1"/>
        <v>88650</v>
      </c>
      <c r="U6" s="60">
        <f t="shared" si="1"/>
        <v>2676487</v>
      </c>
      <c r="V6" s="59">
        <f t="shared" si="1"/>
        <v>2793937</v>
      </c>
      <c r="W6" s="59">
        <f t="shared" si="1"/>
        <v>4785036</v>
      </c>
      <c r="X6" s="60">
        <f t="shared" si="1"/>
        <v>7008213</v>
      </c>
      <c r="Y6" s="59">
        <f t="shared" si="1"/>
        <v>-2223177</v>
      </c>
      <c r="Z6" s="61">
        <f>+IF(X6&lt;&gt;0,+(Y6/X6)*100,0)</f>
        <v>-31.722451928901137</v>
      </c>
      <c r="AA6" s="62">
        <f t="shared" si="1"/>
        <v>7008213</v>
      </c>
    </row>
    <row r="7" spans="1:27" ht="13.5">
      <c r="A7" s="291" t="s">
        <v>229</v>
      </c>
      <c r="B7" s="142"/>
      <c r="C7" s="60">
        <v>8570971</v>
      </c>
      <c r="D7" s="327"/>
      <c r="E7" s="60">
        <v>10000000</v>
      </c>
      <c r="F7" s="59">
        <v>7008213</v>
      </c>
      <c r="G7" s="59">
        <v>367004</v>
      </c>
      <c r="H7" s="60">
        <v>44090</v>
      </c>
      <c r="I7" s="60">
        <v>540571</v>
      </c>
      <c r="J7" s="59">
        <v>951665</v>
      </c>
      <c r="K7" s="59">
        <v>150909</v>
      </c>
      <c r="L7" s="60">
        <v>268225</v>
      </c>
      <c r="M7" s="60"/>
      <c r="N7" s="59">
        <v>419134</v>
      </c>
      <c r="O7" s="59"/>
      <c r="P7" s="60">
        <v>279526</v>
      </c>
      <c r="Q7" s="60">
        <v>340774</v>
      </c>
      <c r="R7" s="59">
        <v>620300</v>
      </c>
      <c r="S7" s="59">
        <v>28800</v>
      </c>
      <c r="T7" s="60">
        <v>88650</v>
      </c>
      <c r="U7" s="60">
        <v>2676487</v>
      </c>
      <c r="V7" s="59">
        <v>2793937</v>
      </c>
      <c r="W7" s="59">
        <v>4785036</v>
      </c>
      <c r="X7" s="60">
        <v>7008213</v>
      </c>
      <c r="Y7" s="59">
        <v>-2223177</v>
      </c>
      <c r="Z7" s="61">
        <v>-31.72</v>
      </c>
      <c r="AA7" s="62">
        <v>7008213</v>
      </c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2000000</v>
      </c>
      <c r="F8" s="59">
        <f t="shared" si="2"/>
        <v>1987496</v>
      </c>
      <c r="G8" s="59">
        <f t="shared" si="2"/>
        <v>96</v>
      </c>
      <c r="H8" s="60">
        <f t="shared" si="2"/>
        <v>0</v>
      </c>
      <c r="I8" s="60">
        <f t="shared" si="2"/>
        <v>912655</v>
      </c>
      <c r="J8" s="59">
        <f t="shared" si="2"/>
        <v>912751</v>
      </c>
      <c r="K8" s="59">
        <f t="shared" si="2"/>
        <v>44902</v>
      </c>
      <c r="L8" s="60">
        <f t="shared" si="2"/>
        <v>0</v>
      </c>
      <c r="M8" s="60">
        <f t="shared" si="2"/>
        <v>1650</v>
      </c>
      <c r="N8" s="59">
        <f t="shared" si="2"/>
        <v>46552</v>
      </c>
      <c r="O8" s="59">
        <f t="shared" si="2"/>
        <v>0</v>
      </c>
      <c r="P8" s="60">
        <f t="shared" si="2"/>
        <v>42703</v>
      </c>
      <c r="Q8" s="60">
        <f t="shared" si="2"/>
        <v>0</v>
      </c>
      <c r="R8" s="59">
        <f t="shared" si="2"/>
        <v>42703</v>
      </c>
      <c r="S8" s="59">
        <f t="shared" si="2"/>
        <v>3395</v>
      </c>
      <c r="T8" s="60">
        <f t="shared" si="2"/>
        <v>0</v>
      </c>
      <c r="U8" s="60">
        <f t="shared" si="2"/>
        <v>199559</v>
      </c>
      <c r="V8" s="59">
        <f t="shared" si="2"/>
        <v>202954</v>
      </c>
      <c r="W8" s="59">
        <f t="shared" si="2"/>
        <v>1204960</v>
      </c>
      <c r="X8" s="60">
        <f t="shared" si="2"/>
        <v>1987496</v>
      </c>
      <c r="Y8" s="59">
        <f t="shared" si="2"/>
        <v>-782536</v>
      </c>
      <c r="Z8" s="61">
        <f>+IF(X8&lt;&gt;0,+(Y8/X8)*100,0)</f>
        <v>-39.3729597443215</v>
      </c>
      <c r="AA8" s="62">
        <f>SUM(AA9:AA10)</f>
        <v>1987496</v>
      </c>
    </row>
    <row r="9" spans="1:27" ht="13.5">
      <c r="A9" s="291" t="s">
        <v>230</v>
      </c>
      <c r="B9" s="142"/>
      <c r="C9" s="60"/>
      <c r="D9" s="327"/>
      <c r="E9" s="60">
        <v>2000000</v>
      </c>
      <c r="F9" s="59">
        <v>1987496</v>
      </c>
      <c r="G9" s="59">
        <v>96</v>
      </c>
      <c r="H9" s="60"/>
      <c r="I9" s="60">
        <v>912655</v>
      </c>
      <c r="J9" s="59">
        <v>912751</v>
      </c>
      <c r="K9" s="59">
        <v>44902</v>
      </c>
      <c r="L9" s="60"/>
      <c r="M9" s="60">
        <v>1650</v>
      </c>
      <c r="N9" s="59">
        <v>46552</v>
      </c>
      <c r="O9" s="59"/>
      <c r="P9" s="60">
        <v>42703</v>
      </c>
      <c r="Q9" s="60"/>
      <c r="R9" s="59">
        <v>42703</v>
      </c>
      <c r="S9" s="59">
        <v>3395</v>
      </c>
      <c r="T9" s="60"/>
      <c r="U9" s="60">
        <v>199559</v>
      </c>
      <c r="V9" s="59">
        <v>202954</v>
      </c>
      <c r="W9" s="59">
        <v>1204960</v>
      </c>
      <c r="X9" s="60">
        <v>1987496</v>
      </c>
      <c r="Y9" s="59">
        <v>-782536</v>
      </c>
      <c r="Z9" s="61">
        <v>-39.37</v>
      </c>
      <c r="AA9" s="62">
        <v>1987496</v>
      </c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70000</v>
      </c>
      <c r="F15" s="59">
        <f t="shared" si="5"/>
        <v>120000</v>
      </c>
      <c r="G15" s="59">
        <f t="shared" si="5"/>
        <v>0</v>
      </c>
      <c r="H15" s="60">
        <f t="shared" si="5"/>
        <v>0</v>
      </c>
      <c r="I15" s="60">
        <f t="shared" si="5"/>
        <v>23250</v>
      </c>
      <c r="J15" s="59">
        <f t="shared" si="5"/>
        <v>23250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20800</v>
      </c>
      <c r="T15" s="60">
        <f t="shared" si="5"/>
        <v>0</v>
      </c>
      <c r="U15" s="60">
        <f t="shared" si="5"/>
        <v>22500</v>
      </c>
      <c r="V15" s="59">
        <f t="shared" si="5"/>
        <v>43300</v>
      </c>
      <c r="W15" s="59">
        <f t="shared" si="5"/>
        <v>66550</v>
      </c>
      <c r="X15" s="60">
        <f t="shared" si="5"/>
        <v>120000</v>
      </c>
      <c r="Y15" s="59">
        <f t="shared" si="5"/>
        <v>-53450</v>
      </c>
      <c r="Z15" s="61">
        <f>+IF(X15&lt;&gt;0,+(Y15/X15)*100,0)</f>
        <v>-44.54166666666667</v>
      </c>
      <c r="AA15" s="62">
        <f>SUM(AA16:AA20)</f>
        <v>120000</v>
      </c>
    </row>
    <row r="16" spans="1:27" ht="13.5">
      <c r="A16" s="291" t="s">
        <v>234</v>
      </c>
      <c r="B16" s="300"/>
      <c r="C16" s="60"/>
      <c r="D16" s="327"/>
      <c r="E16" s="60">
        <v>70000</v>
      </c>
      <c r="F16" s="59">
        <v>120000</v>
      </c>
      <c r="G16" s="59"/>
      <c r="H16" s="60"/>
      <c r="I16" s="60">
        <v>23250</v>
      </c>
      <c r="J16" s="59">
        <v>23250</v>
      </c>
      <c r="K16" s="59"/>
      <c r="L16" s="60"/>
      <c r="M16" s="60"/>
      <c r="N16" s="59"/>
      <c r="O16" s="59"/>
      <c r="P16" s="60"/>
      <c r="Q16" s="60"/>
      <c r="R16" s="59"/>
      <c r="S16" s="59">
        <v>20800</v>
      </c>
      <c r="T16" s="60"/>
      <c r="U16" s="60">
        <v>22500</v>
      </c>
      <c r="V16" s="59">
        <v>43300</v>
      </c>
      <c r="W16" s="59">
        <v>66550</v>
      </c>
      <c r="X16" s="60">
        <v>120000</v>
      </c>
      <c r="Y16" s="59">
        <v>-53450</v>
      </c>
      <c r="Z16" s="61">
        <v>-44.54</v>
      </c>
      <c r="AA16" s="62">
        <v>120000</v>
      </c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2561545</v>
      </c>
      <c r="D22" s="331">
        <f t="shared" si="6"/>
        <v>0</v>
      </c>
      <c r="E22" s="330">
        <f t="shared" si="6"/>
        <v>350000</v>
      </c>
      <c r="F22" s="332">
        <f t="shared" si="6"/>
        <v>240000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66980</v>
      </c>
      <c r="L22" s="330">
        <f t="shared" si="6"/>
        <v>0</v>
      </c>
      <c r="M22" s="330">
        <f t="shared" si="6"/>
        <v>0</v>
      </c>
      <c r="N22" s="332">
        <f t="shared" si="6"/>
        <v>66980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66980</v>
      </c>
      <c r="X22" s="330">
        <f t="shared" si="6"/>
        <v>240000</v>
      </c>
      <c r="Y22" s="332">
        <f t="shared" si="6"/>
        <v>-173020</v>
      </c>
      <c r="Z22" s="323">
        <f>+IF(X22&lt;&gt;0,+(Y22/X22)*100,0)</f>
        <v>-72.09166666666667</v>
      </c>
      <c r="AA22" s="337">
        <f>SUM(AA23:AA32)</f>
        <v>240000</v>
      </c>
    </row>
    <row r="23" spans="1:27" ht="13.5">
      <c r="A23" s="348" t="s">
        <v>237</v>
      </c>
      <c r="B23" s="142"/>
      <c r="C23" s="60"/>
      <c r="D23" s="327"/>
      <c r="E23" s="60">
        <v>100000</v>
      </c>
      <c r="F23" s="59">
        <v>140000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140000</v>
      </c>
      <c r="Y23" s="59">
        <v>-140000</v>
      </c>
      <c r="Z23" s="61">
        <v>-100</v>
      </c>
      <c r="AA23" s="62">
        <v>140000</v>
      </c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>
        <v>15323</v>
      </c>
      <c r="D25" s="327"/>
      <c r="E25" s="60">
        <v>150000</v>
      </c>
      <c r="F25" s="59">
        <v>50000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50000</v>
      </c>
      <c r="Y25" s="59">
        <v>-50000</v>
      </c>
      <c r="Z25" s="61">
        <v>-100</v>
      </c>
      <c r="AA25" s="62">
        <v>50000</v>
      </c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>
        <v>2531310</v>
      </c>
      <c r="D27" s="327"/>
      <c r="E27" s="60"/>
      <c r="F27" s="59"/>
      <c r="G27" s="59"/>
      <c r="H27" s="60"/>
      <c r="I27" s="60"/>
      <c r="J27" s="59"/>
      <c r="K27" s="59">
        <v>66980</v>
      </c>
      <c r="L27" s="60"/>
      <c r="M27" s="60"/>
      <c r="N27" s="59">
        <v>66980</v>
      </c>
      <c r="O27" s="59"/>
      <c r="P27" s="60"/>
      <c r="Q27" s="60"/>
      <c r="R27" s="59"/>
      <c r="S27" s="59"/>
      <c r="T27" s="60"/>
      <c r="U27" s="60"/>
      <c r="V27" s="59"/>
      <c r="W27" s="59">
        <v>66980</v>
      </c>
      <c r="X27" s="60"/>
      <c r="Y27" s="59">
        <v>66980</v>
      </c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>
        <v>14912</v>
      </c>
      <c r="D32" s="327"/>
      <c r="E32" s="60">
        <v>100000</v>
      </c>
      <c r="F32" s="59">
        <v>50000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50000</v>
      </c>
      <c r="Y32" s="59">
        <v>-50000</v>
      </c>
      <c r="Z32" s="61">
        <v>-100</v>
      </c>
      <c r="AA32" s="62">
        <v>50000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3557597</v>
      </c>
      <c r="D40" s="331">
        <f t="shared" si="9"/>
        <v>0</v>
      </c>
      <c r="E40" s="330">
        <f t="shared" si="9"/>
        <v>5135000</v>
      </c>
      <c r="F40" s="332">
        <f t="shared" si="9"/>
        <v>4635000</v>
      </c>
      <c r="G40" s="332">
        <f t="shared" si="9"/>
        <v>160448</v>
      </c>
      <c r="H40" s="330">
        <f t="shared" si="9"/>
        <v>42909</v>
      </c>
      <c r="I40" s="330">
        <f t="shared" si="9"/>
        <v>2616</v>
      </c>
      <c r="J40" s="332">
        <f t="shared" si="9"/>
        <v>205973</v>
      </c>
      <c r="K40" s="332">
        <f t="shared" si="9"/>
        <v>114438</v>
      </c>
      <c r="L40" s="330">
        <f t="shared" si="9"/>
        <v>387042</v>
      </c>
      <c r="M40" s="330">
        <f t="shared" si="9"/>
        <v>155068</v>
      </c>
      <c r="N40" s="332">
        <f t="shared" si="9"/>
        <v>656548</v>
      </c>
      <c r="O40" s="332">
        <f t="shared" si="9"/>
        <v>0</v>
      </c>
      <c r="P40" s="330">
        <f t="shared" si="9"/>
        <v>358182</v>
      </c>
      <c r="Q40" s="330">
        <f t="shared" si="9"/>
        <v>179089</v>
      </c>
      <c r="R40" s="332">
        <f t="shared" si="9"/>
        <v>537271</v>
      </c>
      <c r="S40" s="332">
        <f t="shared" si="9"/>
        <v>37302</v>
      </c>
      <c r="T40" s="330">
        <f t="shared" si="9"/>
        <v>139971</v>
      </c>
      <c r="U40" s="330">
        <f t="shared" si="9"/>
        <v>152289</v>
      </c>
      <c r="V40" s="332">
        <f t="shared" si="9"/>
        <v>329562</v>
      </c>
      <c r="W40" s="332">
        <f t="shared" si="9"/>
        <v>1729354</v>
      </c>
      <c r="X40" s="330">
        <f t="shared" si="9"/>
        <v>4635000</v>
      </c>
      <c r="Y40" s="332">
        <f t="shared" si="9"/>
        <v>-2905646</v>
      </c>
      <c r="Z40" s="323">
        <f>+IF(X40&lt;&gt;0,+(Y40/X40)*100,0)</f>
        <v>-62.68923408845739</v>
      </c>
      <c r="AA40" s="337">
        <f>SUM(AA41:AA49)</f>
        <v>4635000</v>
      </c>
    </row>
    <row r="41" spans="1:27" ht="13.5">
      <c r="A41" s="348" t="s">
        <v>248</v>
      </c>
      <c r="B41" s="142"/>
      <c r="C41" s="349">
        <v>416897</v>
      </c>
      <c r="D41" s="350"/>
      <c r="E41" s="349">
        <v>700000</v>
      </c>
      <c r="F41" s="351">
        <v>700000</v>
      </c>
      <c r="G41" s="351"/>
      <c r="H41" s="349"/>
      <c r="I41" s="349">
        <v>191</v>
      </c>
      <c r="J41" s="351">
        <v>191</v>
      </c>
      <c r="K41" s="351">
        <v>33025</v>
      </c>
      <c r="L41" s="349">
        <v>19042</v>
      </c>
      <c r="M41" s="349">
        <v>482</v>
      </c>
      <c r="N41" s="351">
        <v>52549</v>
      </c>
      <c r="O41" s="351"/>
      <c r="P41" s="349">
        <v>13319</v>
      </c>
      <c r="Q41" s="349">
        <v>13618</v>
      </c>
      <c r="R41" s="351">
        <v>26937</v>
      </c>
      <c r="S41" s="351">
        <v>5182</v>
      </c>
      <c r="T41" s="349">
        <v>11444</v>
      </c>
      <c r="U41" s="349">
        <v>8411</v>
      </c>
      <c r="V41" s="351">
        <v>25037</v>
      </c>
      <c r="W41" s="351">
        <v>104714</v>
      </c>
      <c r="X41" s="349">
        <v>700000</v>
      </c>
      <c r="Y41" s="351">
        <v>-595286</v>
      </c>
      <c r="Z41" s="352">
        <v>-85.04</v>
      </c>
      <c r="AA41" s="353">
        <v>700000</v>
      </c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>
        <v>2237570</v>
      </c>
      <c r="D43" s="356"/>
      <c r="E43" s="305">
        <v>850000</v>
      </c>
      <c r="F43" s="357">
        <v>850000</v>
      </c>
      <c r="G43" s="357">
        <v>5925</v>
      </c>
      <c r="H43" s="305">
        <v>27813</v>
      </c>
      <c r="I43" s="305">
        <v>2425</v>
      </c>
      <c r="J43" s="357">
        <v>36163</v>
      </c>
      <c r="K43" s="357">
        <v>457</v>
      </c>
      <c r="L43" s="305">
        <v>2584</v>
      </c>
      <c r="M43" s="305">
        <v>2398</v>
      </c>
      <c r="N43" s="357">
        <v>5439</v>
      </c>
      <c r="O43" s="357"/>
      <c r="P43" s="305">
        <v>124462</v>
      </c>
      <c r="Q43" s="305">
        <v>8622</v>
      </c>
      <c r="R43" s="357">
        <v>133084</v>
      </c>
      <c r="S43" s="357">
        <v>100</v>
      </c>
      <c r="T43" s="305">
        <v>108803</v>
      </c>
      <c r="U43" s="305">
        <v>143132</v>
      </c>
      <c r="V43" s="357">
        <v>252035</v>
      </c>
      <c r="W43" s="357">
        <v>426721</v>
      </c>
      <c r="X43" s="305">
        <v>850000</v>
      </c>
      <c r="Y43" s="357">
        <v>-423279</v>
      </c>
      <c r="Z43" s="358">
        <v>-49.8</v>
      </c>
      <c r="AA43" s="303">
        <v>850000</v>
      </c>
    </row>
    <row r="44" spans="1:27" ht="13.5">
      <c r="A44" s="348" t="s">
        <v>251</v>
      </c>
      <c r="B44" s="136"/>
      <c r="C44" s="60">
        <v>20661</v>
      </c>
      <c r="D44" s="355"/>
      <c r="E44" s="54">
        <v>85000</v>
      </c>
      <c r="F44" s="53">
        <v>85000</v>
      </c>
      <c r="G44" s="53"/>
      <c r="H44" s="54">
        <v>15096</v>
      </c>
      <c r="I44" s="54"/>
      <c r="J44" s="53">
        <v>15096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>
        <v>746</v>
      </c>
      <c r="V44" s="53">
        <v>746</v>
      </c>
      <c r="W44" s="53">
        <v>15842</v>
      </c>
      <c r="X44" s="54">
        <v>85000</v>
      </c>
      <c r="Y44" s="53">
        <v>-69158</v>
      </c>
      <c r="Z44" s="94">
        <v>-81.36</v>
      </c>
      <c r="AA44" s="95">
        <v>85000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>
        <v>879180</v>
      </c>
      <c r="D47" s="355"/>
      <c r="E47" s="54">
        <v>3500000</v>
      </c>
      <c r="F47" s="53">
        <v>3000000</v>
      </c>
      <c r="G47" s="53">
        <v>154523</v>
      </c>
      <c r="H47" s="54"/>
      <c r="I47" s="54"/>
      <c r="J47" s="53">
        <v>154523</v>
      </c>
      <c r="K47" s="53">
        <v>80956</v>
      </c>
      <c r="L47" s="54">
        <v>365416</v>
      </c>
      <c r="M47" s="54">
        <v>152188</v>
      </c>
      <c r="N47" s="53">
        <v>598560</v>
      </c>
      <c r="O47" s="53"/>
      <c r="P47" s="54">
        <v>220401</v>
      </c>
      <c r="Q47" s="54">
        <v>156849</v>
      </c>
      <c r="R47" s="53">
        <v>377250</v>
      </c>
      <c r="S47" s="53">
        <v>32020</v>
      </c>
      <c r="T47" s="54">
        <v>19724</v>
      </c>
      <c r="U47" s="54"/>
      <c r="V47" s="53">
        <v>51744</v>
      </c>
      <c r="W47" s="53">
        <v>1182077</v>
      </c>
      <c r="X47" s="54">
        <v>3000000</v>
      </c>
      <c r="Y47" s="53">
        <v>-1817923</v>
      </c>
      <c r="Z47" s="94">
        <v>-60.6</v>
      </c>
      <c r="AA47" s="95">
        <v>3000000</v>
      </c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>
        <v>3289</v>
      </c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14690113</v>
      </c>
      <c r="D60" s="333">
        <f t="shared" si="14"/>
        <v>0</v>
      </c>
      <c r="E60" s="219">
        <f t="shared" si="14"/>
        <v>17555000</v>
      </c>
      <c r="F60" s="264">
        <f t="shared" si="14"/>
        <v>13990709</v>
      </c>
      <c r="G60" s="264">
        <f t="shared" si="14"/>
        <v>527548</v>
      </c>
      <c r="H60" s="219">
        <f t="shared" si="14"/>
        <v>86999</v>
      </c>
      <c r="I60" s="219">
        <f t="shared" si="14"/>
        <v>1479092</v>
      </c>
      <c r="J60" s="264">
        <f t="shared" si="14"/>
        <v>2093639</v>
      </c>
      <c r="K60" s="264">
        <f t="shared" si="14"/>
        <v>377229</v>
      </c>
      <c r="L60" s="219">
        <f t="shared" si="14"/>
        <v>655267</v>
      </c>
      <c r="M60" s="219">
        <f t="shared" si="14"/>
        <v>156718</v>
      </c>
      <c r="N60" s="264">
        <f t="shared" si="14"/>
        <v>1189214</v>
      </c>
      <c r="O60" s="264">
        <f t="shared" si="14"/>
        <v>0</v>
      </c>
      <c r="P60" s="219">
        <f t="shared" si="14"/>
        <v>680411</v>
      </c>
      <c r="Q60" s="219">
        <f t="shared" si="14"/>
        <v>519863</v>
      </c>
      <c r="R60" s="264">
        <f t="shared" si="14"/>
        <v>1200274</v>
      </c>
      <c r="S60" s="264">
        <f t="shared" si="14"/>
        <v>90297</v>
      </c>
      <c r="T60" s="219">
        <f t="shared" si="14"/>
        <v>228621</v>
      </c>
      <c r="U60" s="219">
        <f t="shared" si="14"/>
        <v>3050835</v>
      </c>
      <c r="V60" s="264">
        <f t="shared" si="14"/>
        <v>3369753</v>
      </c>
      <c r="W60" s="264">
        <f t="shared" si="14"/>
        <v>7852880</v>
      </c>
      <c r="X60" s="219">
        <f t="shared" si="14"/>
        <v>13990709</v>
      </c>
      <c r="Y60" s="264">
        <f t="shared" si="14"/>
        <v>-6137829</v>
      </c>
      <c r="Z60" s="324">
        <f>+IF(X60&lt;&gt;0,+(Y60/X60)*100,0)</f>
        <v>-43.870750224309575</v>
      </c>
      <c r="AA60" s="232">
        <f>+AA57+AA54+AA51+AA40+AA37+AA34+AA22+AA5</f>
        <v>13990709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257015133</v>
      </c>
      <c r="D5" s="153">
        <f>SUM(D6:D8)</f>
        <v>0</v>
      </c>
      <c r="E5" s="154">
        <f t="shared" si="0"/>
        <v>295643727</v>
      </c>
      <c r="F5" s="100">
        <f t="shared" si="0"/>
        <v>316178850</v>
      </c>
      <c r="G5" s="100">
        <f t="shared" si="0"/>
        <v>110153637</v>
      </c>
      <c r="H5" s="100">
        <f t="shared" si="0"/>
        <v>5247302</v>
      </c>
      <c r="I5" s="100">
        <f t="shared" si="0"/>
        <v>6404870</v>
      </c>
      <c r="J5" s="100">
        <f t="shared" si="0"/>
        <v>121805809</v>
      </c>
      <c r="K5" s="100">
        <f t="shared" si="0"/>
        <v>4243060</v>
      </c>
      <c r="L5" s="100">
        <f t="shared" si="0"/>
        <v>62597503</v>
      </c>
      <c r="M5" s="100">
        <f t="shared" si="0"/>
        <v>23777744</v>
      </c>
      <c r="N5" s="100">
        <f t="shared" si="0"/>
        <v>90618307</v>
      </c>
      <c r="O5" s="100">
        <f t="shared" si="0"/>
        <v>0</v>
      </c>
      <c r="P5" s="100">
        <f t="shared" si="0"/>
        <v>4246664</v>
      </c>
      <c r="Q5" s="100">
        <f t="shared" si="0"/>
        <v>73607161</v>
      </c>
      <c r="R5" s="100">
        <f t="shared" si="0"/>
        <v>77853825</v>
      </c>
      <c r="S5" s="100">
        <f t="shared" si="0"/>
        <v>3046066</v>
      </c>
      <c r="T5" s="100">
        <f t="shared" si="0"/>
        <v>3410242</v>
      </c>
      <c r="U5" s="100">
        <f t="shared" si="0"/>
        <v>4198401</v>
      </c>
      <c r="V5" s="100">
        <f t="shared" si="0"/>
        <v>10654709</v>
      </c>
      <c r="W5" s="100">
        <f t="shared" si="0"/>
        <v>300932650</v>
      </c>
      <c r="X5" s="100">
        <f t="shared" si="0"/>
        <v>295643727</v>
      </c>
      <c r="Y5" s="100">
        <f t="shared" si="0"/>
        <v>5288923</v>
      </c>
      <c r="Z5" s="137">
        <f>+IF(X5&lt;&gt;0,+(Y5/X5)*100,0)</f>
        <v>1.7889515376052612</v>
      </c>
      <c r="AA5" s="153">
        <f>SUM(AA6:AA8)</f>
        <v>316178850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256694996</v>
      </c>
      <c r="D7" s="157"/>
      <c r="E7" s="158">
        <v>293977727</v>
      </c>
      <c r="F7" s="159">
        <v>315702600</v>
      </c>
      <c r="G7" s="159">
        <v>110144483</v>
      </c>
      <c r="H7" s="159">
        <v>5237603</v>
      </c>
      <c r="I7" s="159">
        <v>6391003</v>
      </c>
      <c r="J7" s="159">
        <v>121773089</v>
      </c>
      <c r="K7" s="159">
        <v>4235299</v>
      </c>
      <c r="L7" s="159">
        <v>62587715</v>
      </c>
      <c r="M7" s="159">
        <v>23767013</v>
      </c>
      <c r="N7" s="159">
        <v>90590027</v>
      </c>
      <c r="O7" s="159"/>
      <c r="P7" s="159">
        <v>4181214</v>
      </c>
      <c r="Q7" s="159">
        <v>73584609</v>
      </c>
      <c r="R7" s="159">
        <v>77765823</v>
      </c>
      <c r="S7" s="159">
        <v>2905771</v>
      </c>
      <c r="T7" s="159">
        <v>3399839</v>
      </c>
      <c r="U7" s="159">
        <v>4329234</v>
      </c>
      <c r="V7" s="159">
        <v>10634844</v>
      </c>
      <c r="W7" s="159">
        <v>300763783</v>
      </c>
      <c r="X7" s="159">
        <v>293977727</v>
      </c>
      <c r="Y7" s="159">
        <v>6786056</v>
      </c>
      <c r="Z7" s="141">
        <v>2.31</v>
      </c>
      <c r="AA7" s="157">
        <v>315702600</v>
      </c>
    </row>
    <row r="8" spans="1:27" ht="13.5">
      <c r="A8" s="138" t="s">
        <v>77</v>
      </c>
      <c r="B8" s="136"/>
      <c r="C8" s="155">
        <v>320137</v>
      </c>
      <c r="D8" s="155"/>
      <c r="E8" s="156">
        <v>1666000</v>
      </c>
      <c r="F8" s="60">
        <v>476250</v>
      </c>
      <c r="G8" s="60">
        <v>9154</v>
      </c>
      <c r="H8" s="60">
        <v>9699</v>
      </c>
      <c r="I8" s="60">
        <v>13867</v>
      </c>
      <c r="J8" s="60">
        <v>32720</v>
      </c>
      <c r="K8" s="60">
        <v>7761</v>
      </c>
      <c r="L8" s="60">
        <v>9788</v>
      </c>
      <c r="M8" s="60">
        <v>10731</v>
      </c>
      <c r="N8" s="60">
        <v>28280</v>
      </c>
      <c r="O8" s="60"/>
      <c r="P8" s="60">
        <v>65450</v>
      </c>
      <c r="Q8" s="60">
        <v>22552</v>
      </c>
      <c r="R8" s="60">
        <v>88002</v>
      </c>
      <c r="S8" s="60">
        <v>140295</v>
      </c>
      <c r="T8" s="60">
        <v>10403</v>
      </c>
      <c r="U8" s="60">
        <v>-130833</v>
      </c>
      <c r="V8" s="60">
        <v>19865</v>
      </c>
      <c r="W8" s="60">
        <v>168867</v>
      </c>
      <c r="X8" s="60">
        <v>1666000</v>
      </c>
      <c r="Y8" s="60">
        <v>-1497133</v>
      </c>
      <c r="Z8" s="140">
        <v>-89.86</v>
      </c>
      <c r="AA8" s="155">
        <v>476250</v>
      </c>
    </row>
    <row r="9" spans="1:27" ht="13.5">
      <c r="A9" s="135" t="s">
        <v>78</v>
      </c>
      <c r="B9" s="136"/>
      <c r="C9" s="153">
        <f aca="true" t="shared" si="1" ref="C9:Y9">SUM(C10:C14)</f>
        <v>805387</v>
      </c>
      <c r="D9" s="153">
        <f>SUM(D10:D14)</f>
        <v>0</v>
      </c>
      <c r="E9" s="154">
        <f t="shared" si="1"/>
        <v>781780</v>
      </c>
      <c r="F9" s="100">
        <f t="shared" si="1"/>
        <v>883300</v>
      </c>
      <c r="G9" s="100">
        <f t="shared" si="1"/>
        <v>77980</v>
      </c>
      <c r="H9" s="100">
        <f t="shared" si="1"/>
        <v>95404</v>
      </c>
      <c r="I9" s="100">
        <f t="shared" si="1"/>
        <v>65526</v>
      </c>
      <c r="J9" s="100">
        <f t="shared" si="1"/>
        <v>238910</v>
      </c>
      <c r="K9" s="100">
        <f t="shared" si="1"/>
        <v>74056</v>
      </c>
      <c r="L9" s="100">
        <f t="shared" si="1"/>
        <v>61816</v>
      </c>
      <c r="M9" s="100">
        <f t="shared" si="1"/>
        <v>59037</v>
      </c>
      <c r="N9" s="100">
        <f t="shared" si="1"/>
        <v>194909</v>
      </c>
      <c r="O9" s="100">
        <f t="shared" si="1"/>
        <v>0</v>
      </c>
      <c r="P9" s="100">
        <f t="shared" si="1"/>
        <v>76052</v>
      </c>
      <c r="Q9" s="100">
        <f t="shared" si="1"/>
        <v>63159</v>
      </c>
      <c r="R9" s="100">
        <f t="shared" si="1"/>
        <v>139211</v>
      </c>
      <c r="S9" s="100">
        <f t="shared" si="1"/>
        <v>64629</v>
      </c>
      <c r="T9" s="100">
        <f t="shared" si="1"/>
        <v>75976</v>
      </c>
      <c r="U9" s="100">
        <f t="shared" si="1"/>
        <v>82965</v>
      </c>
      <c r="V9" s="100">
        <f t="shared" si="1"/>
        <v>223570</v>
      </c>
      <c r="W9" s="100">
        <f t="shared" si="1"/>
        <v>796600</v>
      </c>
      <c r="X9" s="100">
        <f t="shared" si="1"/>
        <v>781780</v>
      </c>
      <c r="Y9" s="100">
        <f t="shared" si="1"/>
        <v>14820</v>
      </c>
      <c r="Z9" s="137">
        <f>+IF(X9&lt;&gt;0,+(Y9/X9)*100,0)</f>
        <v>1.8956739747755122</v>
      </c>
      <c r="AA9" s="153">
        <f>SUM(AA10:AA14)</f>
        <v>883300</v>
      </c>
    </row>
    <row r="10" spans="1:27" ht="13.5">
      <c r="A10" s="138" t="s">
        <v>79</v>
      </c>
      <c r="B10" s="136"/>
      <c r="C10" s="155">
        <v>183839</v>
      </c>
      <c r="D10" s="155"/>
      <c r="E10" s="156">
        <v>168980</v>
      </c>
      <c r="F10" s="60">
        <v>304600</v>
      </c>
      <c r="G10" s="60">
        <v>24091</v>
      </c>
      <c r="H10" s="60">
        <v>47184</v>
      </c>
      <c r="I10" s="60">
        <v>23891</v>
      </c>
      <c r="J10" s="60">
        <v>95166</v>
      </c>
      <c r="K10" s="60">
        <v>26833</v>
      </c>
      <c r="L10" s="60">
        <v>18339</v>
      </c>
      <c r="M10" s="60">
        <v>12000</v>
      </c>
      <c r="N10" s="60">
        <v>57172</v>
      </c>
      <c r="O10" s="60"/>
      <c r="P10" s="60">
        <v>26728</v>
      </c>
      <c r="Q10" s="60">
        <v>15524</v>
      </c>
      <c r="R10" s="60">
        <v>42252</v>
      </c>
      <c r="S10" s="60">
        <v>17411</v>
      </c>
      <c r="T10" s="60">
        <v>20523</v>
      </c>
      <c r="U10" s="60">
        <v>19703</v>
      </c>
      <c r="V10" s="60">
        <v>57637</v>
      </c>
      <c r="W10" s="60">
        <v>252227</v>
      </c>
      <c r="X10" s="60">
        <v>168980</v>
      </c>
      <c r="Y10" s="60">
        <v>83247</v>
      </c>
      <c r="Z10" s="140">
        <v>49.26</v>
      </c>
      <c r="AA10" s="155">
        <v>304600</v>
      </c>
    </row>
    <row r="11" spans="1:27" ht="13.5">
      <c r="A11" s="138" t="s">
        <v>80</v>
      </c>
      <c r="B11" s="136"/>
      <c r="C11" s="155">
        <v>48943</v>
      </c>
      <c r="D11" s="155"/>
      <c r="E11" s="156">
        <v>40000</v>
      </c>
      <c r="F11" s="60">
        <v>51000</v>
      </c>
      <c r="G11" s="60">
        <v>11038</v>
      </c>
      <c r="H11" s="60">
        <v>7343</v>
      </c>
      <c r="I11" s="60">
        <v>495</v>
      </c>
      <c r="J11" s="60">
        <v>18876</v>
      </c>
      <c r="K11" s="60"/>
      <c r="L11" s="60">
        <v>1342</v>
      </c>
      <c r="M11" s="60">
        <v>4902</v>
      </c>
      <c r="N11" s="60">
        <v>6244</v>
      </c>
      <c r="O11" s="60"/>
      <c r="P11" s="60">
        <v>7189</v>
      </c>
      <c r="Q11" s="60">
        <v>5500</v>
      </c>
      <c r="R11" s="60">
        <v>12689</v>
      </c>
      <c r="S11" s="60">
        <v>4907</v>
      </c>
      <c r="T11" s="60">
        <v>13493</v>
      </c>
      <c r="U11" s="60">
        <v>671</v>
      </c>
      <c r="V11" s="60">
        <v>19071</v>
      </c>
      <c r="W11" s="60">
        <v>56880</v>
      </c>
      <c r="X11" s="60">
        <v>40000</v>
      </c>
      <c r="Y11" s="60">
        <v>16880</v>
      </c>
      <c r="Z11" s="140">
        <v>42.2</v>
      </c>
      <c r="AA11" s="155">
        <v>51000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>
        <v>572605</v>
      </c>
      <c r="D13" s="155"/>
      <c r="E13" s="156">
        <v>572800</v>
      </c>
      <c r="F13" s="60">
        <v>527700</v>
      </c>
      <c r="G13" s="60">
        <v>42851</v>
      </c>
      <c r="H13" s="60">
        <v>40877</v>
      </c>
      <c r="I13" s="60">
        <v>41140</v>
      </c>
      <c r="J13" s="60">
        <v>124868</v>
      </c>
      <c r="K13" s="60">
        <v>47223</v>
      </c>
      <c r="L13" s="60">
        <v>42135</v>
      </c>
      <c r="M13" s="60">
        <v>42135</v>
      </c>
      <c r="N13" s="60">
        <v>131493</v>
      </c>
      <c r="O13" s="60"/>
      <c r="P13" s="60">
        <v>42135</v>
      </c>
      <c r="Q13" s="60">
        <v>42135</v>
      </c>
      <c r="R13" s="60">
        <v>84270</v>
      </c>
      <c r="S13" s="60">
        <v>42311</v>
      </c>
      <c r="T13" s="60">
        <v>41960</v>
      </c>
      <c r="U13" s="60">
        <v>62591</v>
      </c>
      <c r="V13" s="60">
        <v>146862</v>
      </c>
      <c r="W13" s="60">
        <v>487493</v>
      </c>
      <c r="X13" s="60">
        <v>572800</v>
      </c>
      <c r="Y13" s="60">
        <v>-85307</v>
      </c>
      <c r="Z13" s="140">
        <v>-14.89</v>
      </c>
      <c r="AA13" s="155">
        <v>527700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4189843</v>
      </c>
      <c r="D15" s="153">
        <f>SUM(D16:D18)</f>
        <v>0</v>
      </c>
      <c r="E15" s="154">
        <f t="shared" si="2"/>
        <v>5974840</v>
      </c>
      <c r="F15" s="100">
        <f t="shared" si="2"/>
        <v>5933650</v>
      </c>
      <c r="G15" s="100">
        <f t="shared" si="2"/>
        <v>1221647</v>
      </c>
      <c r="H15" s="100">
        <f t="shared" si="2"/>
        <v>116503</v>
      </c>
      <c r="I15" s="100">
        <f t="shared" si="2"/>
        <v>355309</v>
      </c>
      <c r="J15" s="100">
        <f t="shared" si="2"/>
        <v>1693459</v>
      </c>
      <c r="K15" s="100">
        <f t="shared" si="2"/>
        <v>451798</v>
      </c>
      <c r="L15" s="100">
        <f t="shared" si="2"/>
        <v>248705</v>
      </c>
      <c r="M15" s="100">
        <f t="shared" si="2"/>
        <v>570870</v>
      </c>
      <c r="N15" s="100">
        <f t="shared" si="2"/>
        <v>1271373</v>
      </c>
      <c r="O15" s="100">
        <f t="shared" si="2"/>
        <v>0</v>
      </c>
      <c r="P15" s="100">
        <f t="shared" si="2"/>
        <v>847442</v>
      </c>
      <c r="Q15" s="100">
        <f t="shared" si="2"/>
        <v>-196300</v>
      </c>
      <c r="R15" s="100">
        <f t="shared" si="2"/>
        <v>651142</v>
      </c>
      <c r="S15" s="100">
        <f t="shared" si="2"/>
        <v>568857</v>
      </c>
      <c r="T15" s="100">
        <f t="shared" si="2"/>
        <v>136261</v>
      </c>
      <c r="U15" s="100">
        <f t="shared" si="2"/>
        <v>348430</v>
      </c>
      <c r="V15" s="100">
        <f t="shared" si="2"/>
        <v>1053548</v>
      </c>
      <c r="W15" s="100">
        <f t="shared" si="2"/>
        <v>4669522</v>
      </c>
      <c r="X15" s="100">
        <f t="shared" si="2"/>
        <v>5974840</v>
      </c>
      <c r="Y15" s="100">
        <f t="shared" si="2"/>
        <v>-1305318</v>
      </c>
      <c r="Z15" s="137">
        <f>+IF(X15&lt;&gt;0,+(Y15/X15)*100,0)</f>
        <v>-21.846911381727377</v>
      </c>
      <c r="AA15" s="153">
        <f>SUM(AA16:AA18)</f>
        <v>5933650</v>
      </c>
    </row>
    <row r="16" spans="1:27" ht="13.5">
      <c r="A16" s="138" t="s">
        <v>85</v>
      </c>
      <c r="B16" s="136"/>
      <c r="C16" s="155">
        <v>437510</v>
      </c>
      <c r="D16" s="155"/>
      <c r="E16" s="156">
        <v>427840</v>
      </c>
      <c r="F16" s="60">
        <v>435650</v>
      </c>
      <c r="G16" s="60">
        <v>34110</v>
      </c>
      <c r="H16" s="60">
        <v>52492</v>
      </c>
      <c r="I16" s="60">
        <v>29643</v>
      </c>
      <c r="J16" s="60">
        <v>116245</v>
      </c>
      <c r="K16" s="60">
        <v>40382</v>
      </c>
      <c r="L16" s="60">
        <v>32799</v>
      </c>
      <c r="M16" s="60">
        <v>49259</v>
      </c>
      <c r="N16" s="60">
        <v>122440</v>
      </c>
      <c r="O16" s="60"/>
      <c r="P16" s="60">
        <v>46811</v>
      </c>
      <c r="Q16" s="60">
        <v>49693</v>
      </c>
      <c r="R16" s="60">
        <v>96504</v>
      </c>
      <c r="S16" s="60">
        <v>29080</v>
      </c>
      <c r="T16" s="60">
        <v>34183</v>
      </c>
      <c r="U16" s="60">
        <v>45452</v>
      </c>
      <c r="V16" s="60">
        <v>108715</v>
      </c>
      <c r="W16" s="60">
        <v>443904</v>
      </c>
      <c r="X16" s="60">
        <v>427840</v>
      </c>
      <c r="Y16" s="60">
        <v>16064</v>
      </c>
      <c r="Z16" s="140">
        <v>3.75</v>
      </c>
      <c r="AA16" s="155">
        <v>435650</v>
      </c>
    </row>
    <row r="17" spans="1:27" ht="13.5">
      <c r="A17" s="138" t="s">
        <v>86</v>
      </c>
      <c r="B17" s="136"/>
      <c r="C17" s="155">
        <v>3752333</v>
      </c>
      <c r="D17" s="155"/>
      <c r="E17" s="156">
        <v>5547000</v>
      </c>
      <c r="F17" s="60">
        <v>5498000</v>
      </c>
      <c r="G17" s="60">
        <v>1187537</v>
      </c>
      <c r="H17" s="60">
        <v>64011</v>
      </c>
      <c r="I17" s="60">
        <v>325666</v>
      </c>
      <c r="J17" s="60">
        <v>1577214</v>
      </c>
      <c r="K17" s="60">
        <v>411416</v>
      </c>
      <c r="L17" s="60">
        <v>215906</v>
      </c>
      <c r="M17" s="60">
        <v>521611</v>
      </c>
      <c r="N17" s="60">
        <v>1148933</v>
      </c>
      <c r="O17" s="60"/>
      <c r="P17" s="60">
        <v>800631</v>
      </c>
      <c r="Q17" s="60">
        <v>-245993</v>
      </c>
      <c r="R17" s="60">
        <v>554638</v>
      </c>
      <c r="S17" s="60">
        <v>539777</v>
      </c>
      <c r="T17" s="60">
        <v>102078</v>
      </c>
      <c r="U17" s="60">
        <v>302978</v>
      </c>
      <c r="V17" s="60">
        <v>944833</v>
      </c>
      <c r="W17" s="60">
        <v>4225618</v>
      </c>
      <c r="X17" s="60">
        <v>5547000</v>
      </c>
      <c r="Y17" s="60">
        <v>-1321382</v>
      </c>
      <c r="Z17" s="140">
        <v>-23.82</v>
      </c>
      <c r="AA17" s="155">
        <v>5498000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4203916</v>
      </c>
      <c r="D19" s="153">
        <f>SUM(D20:D23)</f>
        <v>0</v>
      </c>
      <c r="E19" s="154">
        <f t="shared" si="3"/>
        <v>3955600</v>
      </c>
      <c r="F19" s="100">
        <f t="shared" si="3"/>
        <v>3741200</v>
      </c>
      <c r="G19" s="100">
        <f t="shared" si="3"/>
        <v>338058</v>
      </c>
      <c r="H19" s="100">
        <f t="shared" si="3"/>
        <v>339366</v>
      </c>
      <c r="I19" s="100">
        <f t="shared" si="3"/>
        <v>338143</v>
      </c>
      <c r="J19" s="100">
        <f t="shared" si="3"/>
        <v>1015567</v>
      </c>
      <c r="K19" s="100">
        <f t="shared" si="3"/>
        <v>339021</v>
      </c>
      <c r="L19" s="100">
        <f t="shared" si="3"/>
        <v>340884</v>
      </c>
      <c r="M19" s="100">
        <f t="shared" si="3"/>
        <v>339825</v>
      </c>
      <c r="N19" s="100">
        <f t="shared" si="3"/>
        <v>1019730</v>
      </c>
      <c r="O19" s="100">
        <f t="shared" si="3"/>
        <v>0</v>
      </c>
      <c r="P19" s="100">
        <f t="shared" si="3"/>
        <v>307388</v>
      </c>
      <c r="Q19" s="100">
        <f t="shared" si="3"/>
        <v>338640</v>
      </c>
      <c r="R19" s="100">
        <f t="shared" si="3"/>
        <v>646028</v>
      </c>
      <c r="S19" s="100">
        <f t="shared" si="3"/>
        <v>250752</v>
      </c>
      <c r="T19" s="100">
        <f t="shared" si="3"/>
        <v>426414</v>
      </c>
      <c r="U19" s="100">
        <f t="shared" si="3"/>
        <v>334897</v>
      </c>
      <c r="V19" s="100">
        <f t="shared" si="3"/>
        <v>1012063</v>
      </c>
      <c r="W19" s="100">
        <f t="shared" si="3"/>
        <v>3693388</v>
      </c>
      <c r="X19" s="100">
        <f t="shared" si="3"/>
        <v>3955600</v>
      </c>
      <c r="Y19" s="100">
        <f t="shared" si="3"/>
        <v>-262212</v>
      </c>
      <c r="Z19" s="137">
        <f>+IF(X19&lt;&gt;0,+(Y19/X19)*100,0)</f>
        <v>-6.628880574375569</v>
      </c>
      <c r="AA19" s="153">
        <f>SUM(AA20:AA23)</f>
        <v>3741200</v>
      </c>
    </row>
    <row r="20" spans="1:27" ht="13.5">
      <c r="A20" s="138" t="s">
        <v>89</v>
      </c>
      <c r="B20" s="136"/>
      <c r="C20" s="155">
        <v>324657</v>
      </c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>
        <v>-1306</v>
      </c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3880565</v>
      </c>
      <c r="D23" s="155"/>
      <c r="E23" s="156">
        <v>3955600</v>
      </c>
      <c r="F23" s="60">
        <v>3741200</v>
      </c>
      <c r="G23" s="60">
        <v>338058</v>
      </c>
      <c r="H23" s="60">
        <v>339366</v>
      </c>
      <c r="I23" s="60">
        <v>338143</v>
      </c>
      <c r="J23" s="60">
        <v>1015567</v>
      </c>
      <c r="K23" s="60">
        <v>339021</v>
      </c>
      <c r="L23" s="60">
        <v>340884</v>
      </c>
      <c r="M23" s="60">
        <v>339825</v>
      </c>
      <c r="N23" s="60">
        <v>1019730</v>
      </c>
      <c r="O23" s="60"/>
      <c r="P23" s="60">
        <v>307388</v>
      </c>
      <c r="Q23" s="60">
        <v>338640</v>
      </c>
      <c r="R23" s="60">
        <v>646028</v>
      </c>
      <c r="S23" s="60">
        <v>250752</v>
      </c>
      <c r="T23" s="60">
        <v>426414</v>
      </c>
      <c r="U23" s="60">
        <v>334897</v>
      </c>
      <c r="V23" s="60">
        <v>1012063</v>
      </c>
      <c r="W23" s="60">
        <v>3693388</v>
      </c>
      <c r="X23" s="60">
        <v>3955600</v>
      </c>
      <c r="Y23" s="60">
        <v>-262212</v>
      </c>
      <c r="Z23" s="140">
        <v>-6.63</v>
      </c>
      <c r="AA23" s="155">
        <v>3741200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266214279</v>
      </c>
      <c r="D25" s="168">
        <f>+D5+D9+D15+D19+D24</f>
        <v>0</v>
      </c>
      <c r="E25" s="169">
        <f t="shared" si="4"/>
        <v>306355947</v>
      </c>
      <c r="F25" s="73">
        <f t="shared" si="4"/>
        <v>326737000</v>
      </c>
      <c r="G25" s="73">
        <f t="shared" si="4"/>
        <v>111791322</v>
      </c>
      <c r="H25" s="73">
        <f t="shared" si="4"/>
        <v>5798575</v>
      </c>
      <c r="I25" s="73">
        <f t="shared" si="4"/>
        <v>7163848</v>
      </c>
      <c r="J25" s="73">
        <f t="shared" si="4"/>
        <v>124753745</v>
      </c>
      <c r="K25" s="73">
        <f t="shared" si="4"/>
        <v>5107935</v>
      </c>
      <c r="L25" s="73">
        <f t="shared" si="4"/>
        <v>63248908</v>
      </c>
      <c r="M25" s="73">
        <f t="shared" si="4"/>
        <v>24747476</v>
      </c>
      <c r="N25" s="73">
        <f t="shared" si="4"/>
        <v>93104319</v>
      </c>
      <c r="O25" s="73">
        <f t="shared" si="4"/>
        <v>0</v>
      </c>
      <c r="P25" s="73">
        <f t="shared" si="4"/>
        <v>5477546</v>
      </c>
      <c r="Q25" s="73">
        <f t="shared" si="4"/>
        <v>73812660</v>
      </c>
      <c r="R25" s="73">
        <f t="shared" si="4"/>
        <v>79290206</v>
      </c>
      <c r="S25" s="73">
        <f t="shared" si="4"/>
        <v>3930304</v>
      </c>
      <c r="T25" s="73">
        <f t="shared" si="4"/>
        <v>4048893</v>
      </c>
      <c r="U25" s="73">
        <f t="shared" si="4"/>
        <v>4964693</v>
      </c>
      <c r="V25" s="73">
        <f t="shared" si="4"/>
        <v>12943890</v>
      </c>
      <c r="W25" s="73">
        <f t="shared" si="4"/>
        <v>310092160</v>
      </c>
      <c r="X25" s="73">
        <f t="shared" si="4"/>
        <v>306355947</v>
      </c>
      <c r="Y25" s="73">
        <f t="shared" si="4"/>
        <v>3736213</v>
      </c>
      <c r="Z25" s="170">
        <f>+IF(X25&lt;&gt;0,+(Y25/X25)*100,0)</f>
        <v>1.219566010252773</v>
      </c>
      <c r="AA25" s="168">
        <f>+AA5+AA9+AA15+AA19+AA24</f>
        <v>326737000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135135407</v>
      </c>
      <c r="D28" s="153">
        <f>SUM(D29:D31)</f>
        <v>0</v>
      </c>
      <c r="E28" s="154">
        <f t="shared" si="5"/>
        <v>153886902</v>
      </c>
      <c r="F28" s="100">
        <f t="shared" si="5"/>
        <v>160092153</v>
      </c>
      <c r="G28" s="100">
        <f t="shared" si="5"/>
        <v>7446238</v>
      </c>
      <c r="H28" s="100">
        <f t="shared" si="5"/>
        <v>8067492</v>
      </c>
      <c r="I28" s="100">
        <f t="shared" si="5"/>
        <v>7389941</v>
      </c>
      <c r="J28" s="100">
        <f t="shared" si="5"/>
        <v>22903671</v>
      </c>
      <c r="K28" s="100">
        <f t="shared" si="5"/>
        <v>8064720</v>
      </c>
      <c r="L28" s="100">
        <f t="shared" si="5"/>
        <v>7116665</v>
      </c>
      <c r="M28" s="100">
        <f t="shared" si="5"/>
        <v>8704238</v>
      </c>
      <c r="N28" s="100">
        <f t="shared" si="5"/>
        <v>23885623</v>
      </c>
      <c r="O28" s="100">
        <f t="shared" si="5"/>
        <v>0</v>
      </c>
      <c r="P28" s="100">
        <f t="shared" si="5"/>
        <v>7403278</v>
      </c>
      <c r="Q28" s="100">
        <f t="shared" si="5"/>
        <v>8848502</v>
      </c>
      <c r="R28" s="100">
        <f t="shared" si="5"/>
        <v>16251780</v>
      </c>
      <c r="S28" s="100">
        <f t="shared" si="5"/>
        <v>7626857</v>
      </c>
      <c r="T28" s="100">
        <f t="shared" si="5"/>
        <v>9059714</v>
      </c>
      <c r="U28" s="100">
        <f t="shared" si="5"/>
        <v>11025906</v>
      </c>
      <c r="V28" s="100">
        <f t="shared" si="5"/>
        <v>27712477</v>
      </c>
      <c r="W28" s="100">
        <f t="shared" si="5"/>
        <v>90753551</v>
      </c>
      <c r="X28" s="100">
        <f t="shared" si="5"/>
        <v>153886218</v>
      </c>
      <c r="Y28" s="100">
        <f t="shared" si="5"/>
        <v>-63132667</v>
      </c>
      <c r="Z28" s="137">
        <f>+IF(X28&lt;&gt;0,+(Y28/X28)*100,0)</f>
        <v>-41.02554979939789</v>
      </c>
      <c r="AA28" s="153">
        <f>SUM(AA29:AA31)</f>
        <v>160092153</v>
      </c>
    </row>
    <row r="29" spans="1:27" ht="13.5">
      <c r="A29" s="138" t="s">
        <v>75</v>
      </c>
      <c r="B29" s="136"/>
      <c r="C29" s="155">
        <v>34844685</v>
      </c>
      <c r="D29" s="155"/>
      <c r="E29" s="156">
        <v>40849689</v>
      </c>
      <c r="F29" s="60">
        <v>40544837</v>
      </c>
      <c r="G29" s="60">
        <v>2925935</v>
      </c>
      <c r="H29" s="60">
        <v>3012908</v>
      </c>
      <c r="I29" s="60">
        <v>2957162</v>
      </c>
      <c r="J29" s="60">
        <v>8896005</v>
      </c>
      <c r="K29" s="60">
        <v>3122223</v>
      </c>
      <c r="L29" s="60">
        <v>2835006</v>
      </c>
      <c r="M29" s="60">
        <v>3120789</v>
      </c>
      <c r="N29" s="60">
        <v>9078018</v>
      </c>
      <c r="O29" s="60"/>
      <c r="P29" s="60">
        <v>3167425</v>
      </c>
      <c r="Q29" s="60">
        <v>2930761</v>
      </c>
      <c r="R29" s="60">
        <v>6098186</v>
      </c>
      <c r="S29" s="60">
        <v>3184758</v>
      </c>
      <c r="T29" s="60">
        <v>3128117</v>
      </c>
      <c r="U29" s="60">
        <v>4273391</v>
      </c>
      <c r="V29" s="60">
        <v>10586266</v>
      </c>
      <c r="W29" s="60">
        <v>34658475</v>
      </c>
      <c r="X29" s="60">
        <v>40849005</v>
      </c>
      <c r="Y29" s="60">
        <v>-6190530</v>
      </c>
      <c r="Z29" s="140">
        <v>-15.15</v>
      </c>
      <c r="AA29" s="155">
        <v>40544837</v>
      </c>
    </row>
    <row r="30" spans="1:27" ht="13.5">
      <c r="A30" s="138" t="s">
        <v>76</v>
      </c>
      <c r="B30" s="136"/>
      <c r="C30" s="157">
        <v>67875170</v>
      </c>
      <c r="D30" s="157"/>
      <c r="E30" s="158">
        <v>71276561</v>
      </c>
      <c r="F30" s="159">
        <v>76868575</v>
      </c>
      <c r="G30" s="159">
        <v>1384612</v>
      </c>
      <c r="H30" s="159">
        <v>1591066</v>
      </c>
      <c r="I30" s="159">
        <v>1842801</v>
      </c>
      <c r="J30" s="159">
        <v>4818479</v>
      </c>
      <c r="K30" s="159">
        <v>1946161</v>
      </c>
      <c r="L30" s="159">
        <v>1496444</v>
      </c>
      <c r="M30" s="159">
        <v>3428618</v>
      </c>
      <c r="N30" s="159">
        <v>6871223</v>
      </c>
      <c r="O30" s="159"/>
      <c r="P30" s="159">
        <v>1300580</v>
      </c>
      <c r="Q30" s="159">
        <v>3420851</v>
      </c>
      <c r="R30" s="159">
        <v>4721431</v>
      </c>
      <c r="S30" s="159">
        <v>1369657</v>
      </c>
      <c r="T30" s="159">
        <v>3256677</v>
      </c>
      <c r="U30" s="159">
        <v>2873972</v>
      </c>
      <c r="V30" s="159">
        <v>7500306</v>
      </c>
      <c r="W30" s="159">
        <v>23911439</v>
      </c>
      <c r="X30" s="159">
        <v>71276560</v>
      </c>
      <c r="Y30" s="159">
        <v>-47365121</v>
      </c>
      <c r="Z30" s="141">
        <v>-66.45</v>
      </c>
      <c r="AA30" s="157">
        <v>76868575</v>
      </c>
    </row>
    <row r="31" spans="1:27" ht="13.5">
      <c r="A31" s="138" t="s">
        <v>77</v>
      </c>
      <c r="B31" s="136"/>
      <c r="C31" s="155">
        <v>32415552</v>
      </c>
      <c r="D31" s="155"/>
      <c r="E31" s="156">
        <v>41760652</v>
      </c>
      <c r="F31" s="60">
        <v>42678741</v>
      </c>
      <c r="G31" s="60">
        <v>3135691</v>
      </c>
      <c r="H31" s="60">
        <v>3463518</v>
      </c>
      <c r="I31" s="60">
        <v>2589978</v>
      </c>
      <c r="J31" s="60">
        <v>9189187</v>
      </c>
      <c r="K31" s="60">
        <v>2996336</v>
      </c>
      <c r="L31" s="60">
        <v>2785215</v>
      </c>
      <c r="M31" s="60">
        <v>2154831</v>
      </c>
      <c r="N31" s="60">
        <v>7936382</v>
      </c>
      <c r="O31" s="60"/>
      <c r="P31" s="60">
        <v>2935273</v>
      </c>
      <c r="Q31" s="60">
        <v>2496890</v>
      </c>
      <c r="R31" s="60">
        <v>5432163</v>
      </c>
      <c r="S31" s="60">
        <v>3072442</v>
      </c>
      <c r="T31" s="60">
        <v>2674920</v>
      </c>
      <c r="U31" s="60">
        <v>3878543</v>
      </c>
      <c r="V31" s="60">
        <v>9625905</v>
      </c>
      <c r="W31" s="60">
        <v>32183637</v>
      </c>
      <c r="X31" s="60">
        <v>41760653</v>
      </c>
      <c r="Y31" s="60">
        <v>-9577016</v>
      </c>
      <c r="Z31" s="140">
        <v>-22.93</v>
      </c>
      <c r="AA31" s="155">
        <v>42678741</v>
      </c>
    </row>
    <row r="32" spans="1:27" ht="13.5">
      <c r="A32" s="135" t="s">
        <v>78</v>
      </c>
      <c r="B32" s="136"/>
      <c r="C32" s="153">
        <f aca="true" t="shared" si="6" ref="C32:Y32">SUM(C33:C37)</f>
        <v>16999201</v>
      </c>
      <c r="D32" s="153">
        <f>SUM(D33:D37)</f>
        <v>0</v>
      </c>
      <c r="E32" s="154">
        <f t="shared" si="6"/>
        <v>20848607</v>
      </c>
      <c r="F32" s="100">
        <f t="shared" si="6"/>
        <v>21910277</v>
      </c>
      <c r="G32" s="100">
        <f t="shared" si="6"/>
        <v>1542073</v>
      </c>
      <c r="H32" s="100">
        <f t="shared" si="6"/>
        <v>1569137</v>
      </c>
      <c r="I32" s="100">
        <f t="shared" si="6"/>
        <v>1510646</v>
      </c>
      <c r="J32" s="100">
        <f t="shared" si="6"/>
        <v>4621856</v>
      </c>
      <c r="K32" s="100">
        <f t="shared" si="6"/>
        <v>1728711</v>
      </c>
      <c r="L32" s="100">
        <f t="shared" si="6"/>
        <v>2230039</v>
      </c>
      <c r="M32" s="100">
        <f t="shared" si="6"/>
        <v>1834137</v>
      </c>
      <c r="N32" s="100">
        <f t="shared" si="6"/>
        <v>5792887</v>
      </c>
      <c r="O32" s="100">
        <f t="shared" si="6"/>
        <v>0</v>
      </c>
      <c r="P32" s="100">
        <f t="shared" si="6"/>
        <v>1559329</v>
      </c>
      <c r="Q32" s="100">
        <f t="shared" si="6"/>
        <v>1672339</v>
      </c>
      <c r="R32" s="100">
        <f t="shared" si="6"/>
        <v>3231668</v>
      </c>
      <c r="S32" s="100">
        <f t="shared" si="6"/>
        <v>1704359</v>
      </c>
      <c r="T32" s="100">
        <f t="shared" si="6"/>
        <v>1682482</v>
      </c>
      <c r="U32" s="100">
        <f t="shared" si="6"/>
        <v>1703971</v>
      </c>
      <c r="V32" s="100">
        <f t="shared" si="6"/>
        <v>5090812</v>
      </c>
      <c r="W32" s="100">
        <f t="shared" si="6"/>
        <v>18737223</v>
      </c>
      <c r="X32" s="100">
        <f t="shared" si="6"/>
        <v>20848608</v>
      </c>
      <c r="Y32" s="100">
        <f t="shared" si="6"/>
        <v>-2111385</v>
      </c>
      <c r="Z32" s="137">
        <f>+IF(X32&lt;&gt;0,+(Y32/X32)*100,0)</f>
        <v>-10.127222882218323</v>
      </c>
      <c r="AA32" s="153">
        <f>SUM(AA33:AA37)</f>
        <v>21910277</v>
      </c>
    </row>
    <row r="33" spans="1:27" ht="13.5">
      <c r="A33" s="138" t="s">
        <v>79</v>
      </c>
      <c r="B33" s="136"/>
      <c r="C33" s="155">
        <v>4092039</v>
      </c>
      <c r="D33" s="155"/>
      <c r="E33" s="156">
        <v>9082771</v>
      </c>
      <c r="F33" s="60">
        <v>7768364</v>
      </c>
      <c r="G33" s="60">
        <v>548876</v>
      </c>
      <c r="H33" s="60">
        <v>596573</v>
      </c>
      <c r="I33" s="60">
        <v>549675</v>
      </c>
      <c r="J33" s="60">
        <v>1695124</v>
      </c>
      <c r="K33" s="60">
        <v>580177</v>
      </c>
      <c r="L33" s="60">
        <v>714902</v>
      </c>
      <c r="M33" s="60">
        <v>589701</v>
      </c>
      <c r="N33" s="60">
        <v>1884780</v>
      </c>
      <c r="O33" s="60"/>
      <c r="P33" s="60">
        <v>585897</v>
      </c>
      <c r="Q33" s="60">
        <v>550667</v>
      </c>
      <c r="R33" s="60">
        <v>1136564</v>
      </c>
      <c r="S33" s="60">
        <v>652795</v>
      </c>
      <c r="T33" s="60">
        <v>621578</v>
      </c>
      <c r="U33" s="60">
        <v>564699</v>
      </c>
      <c r="V33" s="60">
        <v>1839072</v>
      </c>
      <c r="W33" s="60">
        <v>6555540</v>
      </c>
      <c r="X33" s="60">
        <v>9082772</v>
      </c>
      <c r="Y33" s="60">
        <v>-2527232</v>
      </c>
      <c r="Z33" s="140">
        <v>-27.82</v>
      </c>
      <c r="AA33" s="155">
        <v>7768364</v>
      </c>
    </row>
    <row r="34" spans="1:27" ht="13.5">
      <c r="A34" s="138" t="s">
        <v>80</v>
      </c>
      <c r="B34" s="136"/>
      <c r="C34" s="155">
        <v>7609943</v>
      </c>
      <c r="D34" s="155"/>
      <c r="E34" s="156">
        <v>6177810</v>
      </c>
      <c r="F34" s="60">
        <v>6315038</v>
      </c>
      <c r="G34" s="60">
        <v>388091</v>
      </c>
      <c r="H34" s="60">
        <v>395088</v>
      </c>
      <c r="I34" s="60">
        <v>363878</v>
      </c>
      <c r="J34" s="60">
        <v>1147057</v>
      </c>
      <c r="K34" s="60">
        <v>527847</v>
      </c>
      <c r="L34" s="60">
        <v>992108</v>
      </c>
      <c r="M34" s="60">
        <v>360936</v>
      </c>
      <c r="N34" s="60">
        <v>1880891</v>
      </c>
      <c r="O34" s="60"/>
      <c r="P34" s="60">
        <v>348216</v>
      </c>
      <c r="Q34" s="60">
        <v>500886</v>
      </c>
      <c r="R34" s="60">
        <v>849102</v>
      </c>
      <c r="S34" s="60">
        <v>411548</v>
      </c>
      <c r="T34" s="60">
        <v>451550</v>
      </c>
      <c r="U34" s="60">
        <v>504601</v>
      </c>
      <c r="V34" s="60">
        <v>1367699</v>
      </c>
      <c r="W34" s="60">
        <v>5244749</v>
      </c>
      <c r="X34" s="60">
        <v>6177810</v>
      </c>
      <c r="Y34" s="60">
        <v>-933061</v>
      </c>
      <c r="Z34" s="140">
        <v>-15.1</v>
      </c>
      <c r="AA34" s="155">
        <v>6315038</v>
      </c>
    </row>
    <row r="35" spans="1:27" ht="13.5">
      <c r="A35" s="138" t="s">
        <v>81</v>
      </c>
      <c r="B35" s="136"/>
      <c r="C35" s="155">
        <v>4599668</v>
      </c>
      <c r="D35" s="155"/>
      <c r="E35" s="156">
        <v>4802540</v>
      </c>
      <c r="F35" s="60">
        <v>6988456</v>
      </c>
      <c r="G35" s="60">
        <v>537932</v>
      </c>
      <c r="H35" s="60">
        <v>514905</v>
      </c>
      <c r="I35" s="60">
        <v>537867</v>
      </c>
      <c r="J35" s="60">
        <v>1590704</v>
      </c>
      <c r="K35" s="60">
        <v>561461</v>
      </c>
      <c r="L35" s="60">
        <v>461923</v>
      </c>
      <c r="M35" s="60">
        <v>821887</v>
      </c>
      <c r="N35" s="60">
        <v>1845271</v>
      </c>
      <c r="O35" s="60"/>
      <c r="P35" s="60">
        <v>536601</v>
      </c>
      <c r="Q35" s="60">
        <v>544524</v>
      </c>
      <c r="R35" s="60">
        <v>1081125</v>
      </c>
      <c r="S35" s="60">
        <v>575437</v>
      </c>
      <c r="T35" s="60">
        <v>545861</v>
      </c>
      <c r="U35" s="60">
        <v>572353</v>
      </c>
      <c r="V35" s="60">
        <v>1693651</v>
      </c>
      <c r="W35" s="60">
        <v>6210751</v>
      </c>
      <c r="X35" s="60">
        <v>4802540</v>
      </c>
      <c r="Y35" s="60">
        <v>1408211</v>
      </c>
      <c r="Z35" s="140">
        <v>29.32</v>
      </c>
      <c r="AA35" s="155">
        <v>6988456</v>
      </c>
    </row>
    <row r="36" spans="1:27" ht="13.5">
      <c r="A36" s="138" t="s">
        <v>82</v>
      </c>
      <c r="B36" s="136"/>
      <c r="C36" s="155">
        <v>697551</v>
      </c>
      <c r="D36" s="155"/>
      <c r="E36" s="156">
        <v>785486</v>
      </c>
      <c r="F36" s="60">
        <v>838419</v>
      </c>
      <c r="G36" s="60">
        <v>67174</v>
      </c>
      <c r="H36" s="60">
        <v>62571</v>
      </c>
      <c r="I36" s="60">
        <v>59226</v>
      </c>
      <c r="J36" s="60">
        <v>188971</v>
      </c>
      <c r="K36" s="60">
        <v>59226</v>
      </c>
      <c r="L36" s="60">
        <v>61106</v>
      </c>
      <c r="M36" s="60">
        <v>61613</v>
      </c>
      <c r="N36" s="60">
        <v>181945</v>
      </c>
      <c r="O36" s="60"/>
      <c r="P36" s="60">
        <v>88615</v>
      </c>
      <c r="Q36" s="60">
        <v>76262</v>
      </c>
      <c r="R36" s="60">
        <v>164877</v>
      </c>
      <c r="S36" s="60">
        <v>64579</v>
      </c>
      <c r="T36" s="60">
        <v>63493</v>
      </c>
      <c r="U36" s="60">
        <v>62318</v>
      </c>
      <c r="V36" s="60">
        <v>190390</v>
      </c>
      <c r="W36" s="60">
        <v>726183</v>
      </c>
      <c r="X36" s="60">
        <v>785486</v>
      </c>
      <c r="Y36" s="60">
        <v>-59303</v>
      </c>
      <c r="Z36" s="140">
        <v>-7.55</v>
      </c>
      <c r="AA36" s="155">
        <v>838419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38627231</v>
      </c>
      <c r="D38" s="153">
        <f>SUM(D39:D41)</f>
        <v>0</v>
      </c>
      <c r="E38" s="154">
        <f t="shared" si="7"/>
        <v>40393878</v>
      </c>
      <c r="F38" s="100">
        <f t="shared" si="7"/>
        <v>36010554</v>
      </c>
      <c r="G38" s="100">
        <f t="shared" si="7"/>
        <v>2700459</v>
      </c>
      <c r="H38" s="100">
        <f t="shared" si="7"/>
        <v>2152667</v>
      </c>
      <c r="I38" s="100">
        <f t="shared" si="7"/>
        <v>2730168</v>
      </c>
      <c r="J38" s="100">
        <f t="shared" si="7"/>
        <v>7583294</v>
      </c>
      <c r="K38" s="100">
        <f t="shared" si="7"/>
        <v>2589099</v>
      </c>
      <c r="L38" s="100">
        <f t="shared" si="7"/>
        <v>2524653</v>
      </c>
      <c r="M38" s="100">
        <f t="shared" si="7"/>
        <v>2355335</v>
      </c>
      <c r="N38" s="100">
        <f t="shared" si="7"/>
        <v>7469087</v>
      </c>
      <c r="O38" s="100">
        <f t="shared" si="7"/>
        <v>0</v>
      </c>
      <c r="P38" s="100">
        <f t="shared" si="7"/>
        <v>2478939</v>
      </c>
      <c r="Q38" s="100">
        <f t="shared" si="7"/>
        <v>2723163</v>
      </c>
      <c r="R38" s="100">
        <f t="shared" si="7"/>
        <v>5202102</v>
      </c>
      <c r="S38" s="100">
        <f t="shared" si="7"/>
        <v>2519876</v>
      </c>
      <c r="T38" s="100">
        <f t="shared" si="7"/>
        <v>2538447</v>
      </c>
      <c r="U38" s="100">
        <f t="shared" si="7"/>
        <v>5394410</v>
      </c>
      <c r="V38" s="100">
        <f t="shared" si="7"/>
        <v>10452733</v>
      </c>
      <c r="W38" s="100">
        <f t="shared" si="7"/>
        <v>30707216</v>
      </c>
      <c r="X38" s="100">
        <f t="shared" si="7"/>
        <v>40393879</v>
      </c>
      <c r="Y38" s="100">
        <f t="shared" si="7"/>
        <v>-9686663</v>
      </c>
      <c r="Z38" s="137">
        <f>+IF(X38&lt;&gt;0,+(Y38/X38)*100,0)</f>
        <v>-23.9805219003602</v>
      </c>
      <c r="AA38" s="153">
        <f>SUM(AA39:AA41)</f>
        <v>36010554</v>
      </c>
    </row>
    <row r="39" spans="1:27" ht="13.5">
      <c r="A39" s="138" t="s">
        <v>85</v>
      </c>
      <c r="B39" s="136"/>
      <c r="C39" s="155">
        <v>8365341</v>
      </c>
      <c r="D39" s="155"/>
      <c r="E39" s="156">
        <v>9854366</v>
      </c>
      <c r="F39" s="60">
        <v>7829576</v>
      </c>
      <c r="G39" s="60">
        <v>530690</v>
      </c>
      <c r="H39" s="60">
        <v>503980</v>
      </c>
      <c r="I39" s="60">
        <v>569976</v>
      </c>
      <c r="J39" s="60">
        <v>1604646</v>
      </c>
      <c r="K39" s="60">
        <v>768408</v>
      </c>
      <c r="L39" s="60">
        <v>561609</v>
      </c>
      <c r="M39" s="60">
        <v>609328</v>
      </c>
      <c r="N39" s="60">
        <v>1939345</v>
      </c>
      <c r="O39" s="60"/>
      <c r="P39" s="60">
        <v>502829</v>
      </c>
      <c r="Q39" s="60">
        <v>527196</v>
      </c>
      <c r="R39" s="60">
        <v>1030025</v>
      </c>
      <c r="S39" s="60">
        <v>516109</v>
      </c>
      <c r="T39" s="60">
        <v>546462</v>
      </c>
      <c r="U39" s="60">
        <v>603309</v>
      </c>
      <c r="V39" s="60">
        <v>1665880</v>
      </c>
      <c r="W39" s="60">
        <v>6239896</v>
      </c>
      <c r="X39" s="60">
        <v>9854367</v>
      </c>
      <c r="Y39" s="60">
        <v>-3614471</v>
      </c>
      <c r="Z39" s="140">
        <v>-36.68</v>
      </c>
      <c r="AA39" s="155">
        <v>7829576</v>
      </c>
    </row>
    <row r="40" spans="1:27" ht="13.5">
      <c r="A40" s="138" t="s">
        <v>86</v>
      </c>
      <c r="B40" s="136"/>
      <c r="C40" s="155">
        <v>30261890</v>
      </c>
      <c r="D40" s="155"/>
      <c r="E40" s="156">
        <v>30539512</v>
      </c>
      <c r="F40" s="60">
        <v>28180978</v>
      </c>
      <c r="G40" s="60">
        <v>2169769</v>
      </c>
      <c r="H40" s="60">
        <v>1648687</v>
      </c>
      <c r="I40" s="60">
        <v>2160192</v>
      </c>
      <c r="J40" s="60">
        <v>5978648</v>
      </c>
      <c r="K40" s="60">
        <v>1820691</v>
      </c>
      <c r="L40" s="60">
        <v>1963044</v>
      </c>
      <c r="M40" s="60">
        <v>1746007</v>
      </c>
      <c r="N40" s="60">
        <v>5529742</v>
      </c>
      <c r="O40" s="60"/>
      <c r="P40" s="60">
        <v>1976110</v>
      </c>
      <c r="Q40" s="60">
        <v>2195967</v>
      </c>
      <c r="R40" s="60">
        <v>4172077</v>
      </c>
      <c r="S40" s="60">
        <v>2003767</v>
      </c>
      <c r="T40" s="60">
        <v>1991985</v>
      </c>
      <c r="U40" s="60">
        <v>4791101</v>
      </c>
      <c r="V40" s="60">
        <v>8786853</v>
      </c>
      <c r="W40" s="60">
        <v>24467320</v>
      </c>
      <c r="X40" s="60">
        <v>30539512</v>
      </c>
      <c r="Y40" s="60">
        <v>-6072192</v>
      </c>
      <c r="Z40" s="140">
        <v>-19.88</v>
      </c>
      <c r="AA40" s="155">
        <v>28180978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29145603</v>
      </c>
      <c r="D42" s="153">
        <f>SUM(D43:D46)</f>
        <v>0</v>
      </c>
      <c r="E42" s="154">
        <f t="shared" si="8"/>
        <v>20309063</v>
      </c>
      <c r="F42" s="100">
        <f t="shared" si="8"/>
        <v>20801303</v>
      </c>
      <c r="G42" s="100">
        <f t="shared" si="8"/>
        <v>973870</v>
      </c>
      <c r="H42" s="100">
        <f t="shared" si="8"/>
        <v>1143048</v>
      </c>
      <c r="I42" s="100">
        <f t="shared" si="8"/>
        <v>2270291</v>
      </c>
      <c r="J42" s="100">
        <f t="shared" si="8"/>
        <v>4387209</v>
      </c>
      <c r="K42" s="100">
        <f t="shared" si="8"/>
        <v>1488716</v>
      </c>
      <c r="L42" s="100">
        <f t="shared" si="8"/>
        <v>1435381</v>
      </c>
      <c r="M42" s="100">
        <f t="shared" si="8"/>
        <v>1406559</v>
      </c>
      <c r="N42" s="100">
        <f t="shared" si="8"/>
        <v>4330656</v>
      </c>
      <c r="O42" s="100">
        <f t="shared" si="8"/>
        <v>0</v>
      </c>
      <c r="P42" s="100">
        <f t="shared" si="8"/>
        <v>1444339</v>
      </c>
      <c r="Q42" s="100">
        <f t="shared" si="8"/>
        <v>1441070</v>
      </c>
      <c r="R42" s="100">
        <f t="shared" si="8"/>
        <v>2885409</v>
      </c>
      <c r="S42" s="100">
        <f t="shared" si="8"/>
        <v>1444378</v>
      </c>
      <c r="T42" s="100">
        <f t="shared" si="8"/>
        <v>1518128</v>
      </c>
      <c r="U42" s="100">
        <f t="shared" si="8"/>
        <v>1854928</v>
      </c>
      <c r="V42" s="100">
        <f t="shared" si="8"/>
        <v>4817434</v>
      </c>
      <c r="W42" s="100">
        <f t="shared" si="8"/>
        <v>16420708</v>
      </c>
      <c r="X42" s="100">
        <f t="shared" si="8"/>
        <v>20309063</v>
      </c>
      <c r="Y42" s="100">
        <f t="shared" si="8"/>
        <v>-3888355</v>
      </c>
      <c r="Z42" s="137">
        <f>+IF(X42&lt;&gt;0,+(Y42/X42)*100,0)</f>
        <v>-19.145910375087222</v>
      </c>
      <c r="AA42" s="153">
        <f>SUM(AA43:AA46)</f>
        <v>20801303</v>
      </c>
    </row>
    <row r="43" spans="1:27" ht="13.5">
      <c r="A43" s="138" t="s">
        <v>89</v>
      </c>
      <c r="B43" s="136"/>
      <c r="C43" s="155">
        <v>20096192</v>
      </c>
      <c r="D43" s="155"/>
      <c r="E43" s="156">
        <v>13228778</v>
      </c>
      <c r="F43" s="60">
        <v>13107656</v>
      </c>
      <c r="G43" s="60">
        <v>724376</v>
      </c>
      <c r="H43" s="60">
        <v>828230</v>
      </c>
      <c r="I43" s="60">
        <v>1793694</v>
      </c>
      <c r="J43" s="60">
        <v>3346300</v>
      </c>
      <c r="K43" s="60">
        <v>941628</v>
      </c>
      <c r="L43" s="60">
        <v>742787</v>
      </c>
      <c r="M43" s="60">
        <v>865290</v>
      </c>
      <c r="N43" s="60">
        <v>2549705</v>
      </c>
      <c r="O43" s="60"/>
      <c r="P43" s="60">
        <v>854071</v>
      </c>
      <c r="Q43" s="60">
        <v>852813</v>
      </c>
      <c r="R43" s="60">
        <v>1706884</v>
      </c>
      <c r="S43" s="60">
        <v>830354</v>
      </c>
      <c r="T43" s="60">
        <v>845258</v>
      </c>
      <c r="U43" s="60">
        <v>1169718</v>
      </c>
      <c r="V43" s="60">
        <v>2845330</v>
      </c>
      <c r="W43" s="60">
        <v>10448219</v>
      </c>
      <c r="X43" s="60">
        <v>13228778</v>
      </c>
      <c r="Y43" s="60">
        <v>-2780559</v>
      </c>
      <c r="Z43" s="140">
        <v>-21.02</v>
      </c>
      <c r="AA43" s="155">
        <v>13107656</v>
      </c>
    </row>
    <row r="44" spans="1:27" ht="13.5">
      <c r="A44" s="138" t="s">
        <v>90</v>
      </c>
      <c r="B44" s="136"/>
      <c r="C44" s="155">
        <v>5617906</v>
      </c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>
        <v>2250</v>
      </c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3429255</v>
      </c>
      <c r="D46" s="155"/>
      <c r="E46" s="156">
        <v>7080285</v>
      </c>
      <c r="F46" s="60">
        <v>7693647</v>
      </c>
      <c r="G46" s="60">
        <v>249494</v>
      </c>
      <c r="H46" s="60">
        <v>314818</v>
      </c>
      <c r="I46" s="60">
        <v>476597</v>
      </c>
      <c r="J46" s="60">
        <v>1040909</v>
      </c>
      <c r="K46" s="60">
        <v>547088</v>
      </c>
      <c r="L46" s="60">
        <v>692594</v>
      </c>
      <c r="M46" s="60">
        <v>541269</v>
      </c>
      <c r="N46" s="60">
        <v>1780951</v>
      </c>
      <c r="O46" s="60"/>
      <c r="P46" s="60">
        <v>590268</v>
      </c>
      <c r="Q46" s="60">
        <v>588257</v>
      </c>
      <c r="R46" s="60">
        <v>1178525</v>
      </c>
      <c r="S46" s="60">
        <v>614024</v>
      </c>
      <c r="T46" s="60">
        <v>672870</v>
      </c>
      <c r="U46" s="60">
        <v>685210</v>
      </c>
      <c r="V46" s="60">
        <v>1972104</v>
      </c>
      <c r="W46" s="60">
        <v>5972489</v>
      </c>
      <c r="X46" s="60">
        <v>7080285</v>
      </c>
      <c r="Y46" s="60">
        <v>-1107796</v>
      </c>
      <c r="Z46" s="140">
        <v>-15.65</v>
      </c>
      <c r="AA46" s="155">
        <v>7693647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219907442</v>
      </c>
      <c r="D48" s="168">
        <f>+D28+D32+D38+D42+D47</f>
        <v>0</v>
      </c>
      <c r="E48" s="169">
        <f t="shared" si="9"/>
        <v>235438450</v>
      </c>
      <c r="F48" s="73">
        <f t="shared" si="9"/>
        <v>238814287</v>
      </c>
      <c r="G48" s="73">
        <f t="shared" si="9"/>
        <v>12662640</v>
      </c>
      <c r="H48" s="73">
        <f t="shared" si="9"/>
        <v>12932344</v>
      </c>
      <c r="I48" s="73">
        <f t="shared" si="9"/>
        <v>13901046</v>
      </c>
      <c r="J48" s="73">
        <f t="shared" si="9"/>
        <v>39496030</v>
      </c>
      <c r="K48" s="73">
        <f t="shared" si="9"/>
        <v>13871246</v>
      </c>
      <c r="L48" s="73">
        <f t="shared" si="9"/>
        <v>13306738</v>
      </c>
      <c r="M48" s="73">
        <f t="shared" si="9"/>
        <v>14300269</v>
      </c>
      <c r="N48" s="73">
        <f t="shared" si="9"/>
        <v>41478253</v>
      </c>
      <c r="O48" s="73">
        <f t="shared" si="9"/>
        <v>0</v>
      </c>
      <c r="P48" s="73">
        <f t="shared" si="9"/>
        <v>12885885</v>
      </c>
      <c r="Q48" s="73">
        <f t="shared" si="9"/>
        <v>14685074</v>
      </c>
      <c r="R48" s="73">
        <f t="shared" si="9"/>
        <v>27570959</v>
      </c>
      <c r="S48" s="73">
        <f t="shared" si="9"/>
        <v>13295470</v>
      </c>
      <c r="T48" s="73">
        <f t="shared" si="9"/>
        <v>14798771</v>
      </c>
      <c r="U48" s="73">
        <f t="shared" si="9"/>
        <v>19979215</v>
      </c>
      <c r="V48" s="73">
        <f t="shared" si="9"/>
        <v>48073456</v>
      </c>
      <c r="W48" s="73">
        <f t="shared" si="9"/>
        <v>156618698</v>
      </c>
      <c r="X48" s="73">
        <f t="shared" si="9"/>
        <v>235437768</v>
      </c>
      <c r="Y48" s="73">
        <f t="shared" si="9"/>
        <v>-78819070</v>
      </c>
      <c r="Z48" s="170">
        <f>+IF(X48&lt;&gt;0,+(Y48/X48)*100,0)</f>
        <v>-33.47766616611826</v>
      </c>
      <c r="AA48" s="168">
        <f>+AA28+AA32+AA38+AA42+AA47</f>
        <v>238814287</v>
      </c>
    </row>
    <row r="49" spans="1:27" ht="13.5">
      <c r="A49" s="148" t="s">
        <v>49</v>
      </c>
      <c r="B49" s="149"/>
      <c r="C49" s="171">
        <f aca="true" t="shared" si="10" ref="C49:Y49">+C25-C48</f>
        <v>46306837</v>
      </c>
      <c r="D49" s="171">
        <f>+D25-D48</f>
        <v>0</v>
      </c>
      <c r="E49" s="172">
        <f t="shared" si="10"/>
        <v>70917497</v>
      </c>
      <c r="F49" s="173">
        <f t="shared" si="10"/>
        <v>87922713</v>
      </c>
      <c r="G49" s="173">
        <f t="shared" si="10"/>
        <v>99128682</v>
      </c>
      <c r="H49" s="173">
        <f t="shared" si="10"/>
        <v>-7133769</v>
      </c>
      <c r="I49" s="173">
        <f t="shared" si="10"/>
        <v>-6737198</v>
      </c>
      <c r="J49" s="173">
        <f t="shared" si="10"/>
        <v>85257715</v>
      </c>
      <c r="K49" s="173">
        <f t="shared" si="10"/>
        <v>-8763311</v>
      </c>
      <c r="L49" s="173">
        <f t="shared" si="10"/>
        <v>49942170</v>
      </c>
      <c r="M49" s="173">
        <f t="shared" si="10"/>
        <v>10447207</v>
      </c>
      <c r="N49" s="173">
        <f t="shared" si="10"/>
        <v>51626066</v>
      </c>
      <c r="O49" s="173">
        <f t="shared" si="10"/>
        <v>0</v>
      </c>
      <c r="P49" s="173">
        <f t="shared" si="10"/>
        <v>-7408339</v>
      </c>
      <c r="Q49" s="173">
        <f t="shared" si="10"/>
        <v>59127586</v>
      </c>
      <c r="R49" s="173">
        <f t="shared" si="10"/>
        <v>51719247</v>
      </c>
      <c r="S49" s="173">
        <f t="shared" si="10"/>
        <v>-9365166</v>
      </c>
      <c r="T49" s="173">
        <f t="shared" si="10"/>
        <v>-10749878</v>
      </c>
      <c r="U49" s="173">
        <f t="shared" si="10"/>
        <v>-15014522</v>
      </c>
      <c r="V49" s="173">
        <f t="shared" si="10"/>
        <v>-35129566</v>
      </c>
      <c r="W49" s="173">
        <f t="shared" si="10"/>
        <v>153473462</v>
      </c>
      <c r="X49" s="173">
        <f>IF(F25=F48,0,X25-X48)</f>
        <v>70918179</v>
      </c>
      <c r="Y49" s="173">
        <f t="shared" si="10"/>
        <v>82555283</v>
      </c>
      <c r="Z49" s="174">
        <f>+IF(X49&lt;&gt;0,+(Y49/X49)*100,0)</f>
        <v>116.40919742172173</v>
      </c>
      <c r="AA49" s="171">
        <f>+AA25-AA48</f>
        <v>87922713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27155717</v>
      </c>
      <c r="D5" s="155">
        <v>0</v>
      </c>
      <c r="E5" s="156">
        <v>30000000</v>
      </c>
      <c r="F5" s="60">
        <v>41600000</v>
      </c>
      <c r="G5" s="60">
        <v>2370281</v>
      </c>
      <c r="H5" s="60">
        <v>2395844</v>
      </c>
      <c r="I5" s="60">
        <v>2393138</v>
      </c>
      <c r="J5" s="60">
        <v>7159263</v>
      </c>
      <c r="K5" s="60">
        <v>2380454</v>
      </c>
      <c r="L5" s="60">
        <v>2396425</v>
      </c>
      <c r="M5" s="60">
        <v>2390484</v>
      </c>
      <c r="N5" s="60">
        <v>7167363</v>
      </c>
      <c r="O5" s="60">
        <v>0</v>
      </c>
      <c r="P5" s="60">
        <v>2318879</v>
      </c>
      <c r="Q5" s="60">
        <v>2399170</v>
      </c>
      <c r="R5" s="60">
        <v>4718049</v>
      </c>
      <c r="S5" s="60">
        <v>2394230</v>
      </c>
      <c r="T5" s="60">
        <v>2394945</v>
      </c>
      <c r="U5" s="60">
        <v>2387101</v>
      </c>
      <c r="V5" s="60">
        <v>7176276</v>
      </c>
      <c r="W5" s="60">
        <v>26220951</v>
      </c>
      <c r="X5" s="60">
        <v>30000000</v>
      </c>
      <c r="Y5" s="60">
        <v>-3779049</v>
      </c>
      <c r="Z5" s="140">
        <v>-12.6</v>
      </c>
      <c r="AA5" s="155">
        <v>41600000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-21329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-26996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3878903</v>
      </c>
      <c r="D10" s="155">
        <v>0</v>
      </c>
      <c r="E10" s="156">
        <v>3955000</v>
      </c>
      <c r="F10" s="54">
        <v>3736700</v>
      </c>
      <c r="G10" s="54">
        <v>337389</v>
      </c>
      <c r="H10" s="54">
        <v>339366</v>
      </c>
      <c r="I10" s="54">
        <v>338006</v>
      </c>
      <c r="J10" s="54">
        <v>1014761</v>
      </c>
      <c r="K10" s="54">
        <v>338884</v>
      </c>
      <c r="L10" s="54">
        <v>339819</v>
      </c>
      <c r="M10" s="54">
        <v>339551</v>
      </c>
      <c r="N10" s="54">
        <v>1018254</v>
      </c>
      <c r="O10" s="54">
        <v>0</v>
      </c>
      <c r="P10" s="54">
        <v>305792</v>
      </c>
      <c r="Q10" s="54">
        <v>338108</v>
      </c>
      <c r="R10" s="54">
        <v>643900</v>
      </c>
      <c r="S10" s="54">
        <v>250205</v>
      </c>
      <c r="T10" s="54">
        <v>426277</v>
      </c>
      <c r="U10" s="54">
        <v>334623</v>
      </c>
      <c r="V10" s="54">
        <v>1011105</v>
      </c>
      <c r="W10" s="54">
        <v>3688020</v>
      </c>
      <c r="X10" s="54">
        <v>3955000</v>
      </c>
      <c r="Y10" s="54">
        <v>-266980</v>
      </c>
      <c r="Z10" s="184">
        <v>-6.75</v>
      </c>
      <c r="AA10" s="130">
        <v>3736700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838777</v>
      </c>
      <c r="D12" s="155">
        <v>0</v>
      </c>
      <c r="E12" s="156">
        <v>726840</v>
      </c>
      <c r="F12" s="60">
        <v>783850</v>
      </c>
      <c r="G12" s="60">
        <v>77329</v>
      </c>
      <c r="H12" s="60">
        <v>107667</v>
      </c>
      <c r="I12" s="60">
        <v>60460</v>
      </c>
      <c r="J12" s="60">
        <v>245456</v>
      </c>
      <c r="K12" s="60">
        <v>56833</v>
      </c>
      <c r="L12" s="60">
        <v>60324</v>
      </c>
      <c r="M12" s="60">
        <v>57371</v>
      </c>
      <c r="N12" s="60">
        <v>174528</v>
      </c>
      <c r="O12" s="60">
        <v>0</v>
      </c>
      <c r="P12" s="60">
        <v>65745</v>
      </c>
      <c r="Q12" s="60">
        <v>59116</v>
      </c>
      <c r="R12" s="60">
        <v>124861</v>
      </c>
      <c r="S12" s="60">
        <v>61152</v>
      </c>
      <c r="T12" s="60">
        <v>72487</v>
      </c>
      <c r="U12" s="60">
        <v>78478</v>
      </c>
      <c r="V12" s="60">
        <v>212117</v>
      </c>
      <c r="W12" s="60">
        <v>756962</v>
      </c>
      <c r="X12" s="60">
        <v>726580</v>
      </c>
      <c r="Y12" s="60">
        <v>30382</v>
      </c>
      <c r="Z12" s="140">
        <v>4.18</v>
      </c>
      <c r="AA12" s="155">
        <v>783850</v>
      </c>
    </row>
    <row r="13" spans="1:27" ht="13.5">
      <c r="A13" s="181" t="s">
        <v>109</v>
      </c>
      <c r="B13" s="185"/>
      <c r="C13" s="155">
        <v>5784133</v>
      </c>
      <c r="D13" s="155">
        <v>0</v>
      </c>
      <c r="E13" s="156">
        <v>5500000</v>
      </c>
      <c r="F13" s="60">
        <v>6400000</v>
      </c>
      <c r="G13" s="60">
        <v>576353</v>
      </c>
      <c r="H13" s="60">
        <v>564175</v>
      </c>
      <c r="I13" s="60">
        <v>728622</v>
      </c>
      <c r="J13" s="60">
        <v>1869150</v>
      </c>
      <c r="K13" s="60">
        <v>676050</v>
      </c>
      <c r="L13" s="60">
        <v>418019</v>
      </c>
      <c r="M13" s="60">
        <v>754933</v>
      </c>
      <c r="N13" s="60">
        <v>1849002</v>
      </c>
      <c r="O13" s="60">
        <v>0</v>
      </c>
      <c r="P13" s="60">
        <v>447919</v>
      </c>
      <c r="Q13" s="60">
        <v>703457</v>
      </c>
      <c r="R13" s="60">
        <v>1151376</v>
      </c>
      <c r="S13" s="60">
        <v>398841</v>
      </c>
      <c r="T13" s="60">
        <v>987302</v>
      </c>
      <c r="U13" s="60">
        <v>449659</v>
      </c>
      <c r="V13" s="60">
        <v>1835802</v>
      </c>
      <c r="W13" s="60">
        <v>6705330</v>
      </c>
      <c r="X13" s="60">
        <v>5500000</v>
      </c>
      <c r="Y13" s="60">
        <v>1205330</v>
      </c>
      <c r="Z13" s="140">
        <v>21.92</v>
      </c>
      <c r="AA13" s="155">
        <v>6400000</v>
      </c>
    </row>
    <row r="14" spans="1:27" ht="13.5">
      <c r="A14" s="181" t="s">
        <v>110</v>
      </c>
      <c r="B14" s="185"/>
      <c r="C14" s="155">
        <v>7293177</v>
      </c>
      <c r="D14" s="155">
        <v>0</v>
      </c>
      <c r="E14" s="156">
        <v>11500000</v>
      </c>
      <c r="F14" s="60">
        <v>5750000</v>
      </c>
      <c r="G14" s="60">
        <v>1080586</v>
      </c>
      <c r="H14" s="60">
        <v>1142901</v>
      </c>
      <c r="I14" s="60">
        <v>1036187</v>
      </c>
      <c r="J14" s="60">
        <v>3259674</v>
      </c>
      <c r="K14" s="60">
        <v>1086600</v>
      </c>
      <c r="L14" s="60">
        <v>1097951</v>
      </c>
      <c r="M14" s="60">
        <v>1689742</v>
      </c>
      <c r="N14" s="60">
        <v>3874293</v>
      </c>
      <c r="O14" s="60">
        <v>0</v>
      </c>
      <c r="P14" s="60">
        <v>954098</v>
      </c>
      <c r="Q14" s="60">
        <v>1856346</v>
      </c>
      <c r="R14" s="60">
        <v>2810444</v>
      </c>
      <c r="S14" s="60">
        <v>-45459</v>
      </c>
      <c r="T14" s="60">
        <v>-5359</v>
      </c>
      <c r="U14" s="60">
        <v>1474717</v>
      </c>
      <c r="V14" s="60">
        <v>1423899</v>
      </c>
      <c r="W14" s="60">
        <v>11368310</v>
      </c>
      <c r="X14" s="60">
        <v>11500000</v>
      </c>
      <c r="Y14" s="60">
        <v>-131690</v>
      </c>
      <c r="Z14" s="140">
        <v>-1.15</v>
      </c>
      <c r="AA14" s="155">
        <v>5750000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71373</v>
      </c>
      <c r="D16" s="155">
        <v>0</v>
      </c>
      <c r="E16" s="156">
        <v>47000</v>
      </c>
      <c r="F16" s="60">
        <v>58000</v>
      </c>
      <c r="G16" s="60">
        <v>3069</v>
      </c>
      <c r="H16" s="60">
        <v>2965</v>
      </c>
      <c r="I16" s="60">
        <v>16009</v>
      </c>
      <c r="J16" s="60">
        <v>22043</v>
      </c>
      <c r="K16" s="60">
        <v>3947</v>
      </c>
      <c r="L16" s="60">
        <v>1404</v>
      </c>
      <c r="M16" s="60">
        <v>6711</v>
      </c>
      <c r="N16" s="60">
        <v>12062</v>
      </c>
      <c r="O16" s="60">
        <v>0</v>
      </c>
      <c r="P16" s="60">
        <v>3912</v>
      </c>
      <c r="Q16" s="60">
        <v>4474</v>
      </c>
      <c r="R16" s="60">
        <v>8386</v>
      </c>
      <c r="S16" s="60">
        <v>11404</v>
      </c>
      <c r="T16" s="60">
        <v>2895</v>
      </c>
      <c r="U16" s="60">
        <v>526</v>
      </c>
      <c r="V16" s="60">
        <v>14825</v>
      </c>
      <c r="W16" s="60">
        <v>57316</v>
      </c>
      <c r="X16" s="60">
        <v>47000</v>
      </c>
      <c r="Y16" s="60">
        <v>10316</v>
      </c>
      <c r="Z16" s="140">
        <v>21.95</v>
      </c>
      <c r="AA16" s="155">
        <v>58000</v>
      </c>
    </row>
    <row r="17" spans="1:27" ht="13.5">
      <c r="A17" s="181" t="s">
        <v>113</v>
      </c>
      <c r="B17" s="185"/>
      <c r="C17" s="155">
        <v>3683193</v>
      </c>
      <c r="D17" s="155">
        <v>0</v>
      </c>
      <c r="E17" s="156">
        <v>5100000</v>
      </c>
      <c r="F17" s="60">
        <v>5240000</v>
      </c>
      <c r="G17" s="60">
        <v>1184468</v>
      </c>
      <c r="H17" s="60">
        <v>61046</v>
      </c>
      <c r="I17" s="60">
        <v>308019</v>
      </c>
      <c r="J17" s="60">
        <v>1553533</v>
      </c>
      <c r="K17" s="60">
        <v>407469</v>
      </c>
      <c r="L17" s="60">
        <v>214502</v>
      </c>
      <c r="M17" s="60">
        <v>514900</v>
      </c>
      <c r="N17" s="60">
        <v>1136871</v>
      </c>
      <c r="O17" s="60">
        <v>0</v>
      </c>
      <c r="P17" s="60">
        <v>796719</v>
      </c>
      <c r="Q17" s="60">
        <v>-250467</v>
      </c>
      <c r="R17" s="60">
        <v>546252</v>
      </c>
      <c r="S17" s="60">
        <v>528373</v>
      </c>
      <c r="T17" s="60">
        <v>99183</v>
      </c>
      <c r="U17" s="60">
        <v>302452</v>
      </c>
      <c r="V17" s="60">
        <v>930008</v>
      </c>
      <c r="W17" s="60">
        <v>4166664</v>
      </c>
      <c r="X17" s="60">
        <v>5100000</v>
      </c>
      <c r="Y17" s="60">
        <v>-933336</v>
      </c>
      <c r="Z17" s="140">
        <v>-18.3</v>
      </c>
      <c r="AA17" s="155">
        <v>5240000</v>
      </c>
    </row>
    <row r="18" spans="1:27" ht="13.5">
      <c r="A18" s="183" t="s">
        <v>114</v>
      </c>
      <c r="B18" s="182"/>
      <c r="C18" s="155">
        <v>324657</v>
      </c>
      <c r="D18" s="155">
        <v>0</v>
      </c>
      <c r="E18" s="156">
        <v>400000</v>
      </c>
      <c r="F18" s="60">
        <v>200000</v>
      </c>
      <c r="G18" s="60">
        <v>0</v>
      </c>
      <c r="H18" s="60">
        <v>0</v>
      </c>
      <c r="I18" s="60">
        <v>1638</v>
      </c>
      <c r="J18" s="60">
        <v>1638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1638</v>
      </c>
      <c r="X18" s="60">
        <v>400000</v>
      </c>
      <c r="Y18" s="60">
        <v>-398362</v>
      </c>
      <c r="Z18" s="140">
        <v>-99.59</v>
      </c>
      <c r="AA18" s="155">
        <v>200000</v>
      </c>
    </row>
    <row r="19" spans="1:27" ht="13.5">
      <c r="A19" s="181" t="s">
        <v>34</v>
      </c>
      <c r="B19" s="185"/>
      <c r="C19" s="155">
        <v>151384638</v>
      </c>
      <c r="D19" s="155">
        <v>0</v>
      </c>
      <c r="E19" s="156">
        <v>178190000</v>
      </c>
      <c r="F19" s="60">
        <v>178190000</v>
      </c>
      <c r="G19" s="60">
        <v>70401000</v>
      </c>
      <c r="H19" s="60">
        <v>1526000</v>
      </c>
      <c r="I19" s="60">
        <v>0</v>
      </c>
      <c r="J19" s="60">
        <v>71927000</v>
      </c>
      <c r="K19" s="60">
        <v>0</v>
      </c>
      <c r="L19" s="60">
        <v>56114000</v>
      </c>
      <c r="M19" s="60">
        <v>0</v>
      </c>
      <c r="N19" s="60">
        <v>56114000</v>
      </c>
      <c r="O19" s="60">
        <v>0</v>
      </c>
      <c r="P19" s="60">
        <v>444000</v>
      </c>
      <c r="Q19" s="60">
        <v>47076000</v>
      </c>
      <c r="R19" s="60">
        <v>47520000</v>
      </c>
      <c r="S19" s="60">
        <v>0</v>
      </c>
      <c r="T19" s="60">
        <v>0</v>
      </c>
      <c r="U19" s="60">
        <v>0</v>
      </c>
      <c r="V19" s="60">
        <v>0</v>
      </c>
      <c r="W19" s="60">
        <v>175561000</v>
      </c>
      <c r="X19" s="60">
        <v>178190000</v>
      </c>
      <c r="Y19" s="60">
        <v>-2629000</v>
      </c>
      <c r="Z19" s="140">
        <v>-1.48</v>
      </c>
      <c r="AA19" s="155">
        <v>178190000</v>
      </c>
    </row>
    <row r="20" spans="1:27" ht="13.5">
      <c r="A20" s="181" t="s">
        <v>35</v>
      </c>
      <c r="B20" s="185"/>
      <c r="C20" s="155">
        <v>1221746</v>
      </c>
      <c r="D20" s="155">
        <v>0</v>
      </c>
      <c r="E20" s="156">
        <v>4391107</v>
      </c>
      <c r="F20" s="54">
        <v>3500450</v>
      </c>
      <c r="G20" s="54">
        <v>82847</v>
      </c>
      <c r="H20" s="54">
        <v>-341389</v>
      </c>
      <c r="I20" s="54">
        <v>-218231</v>
      </c>
      <c r="J20" s="54">
        <v>-476773</v>
      </c>
      <c r="K20" s="54">
        <v>157698</v>
      </c>
      <c r="L20" s="54">
        <v>106464</v>
      </c>
      <c r="M20" s="54">
        <v>92784</v>
      </c>
      <c r="N20" s="54">
        <v>356946</v>
      </c>
      <c r="O20" s="54">
        <v>0</v>
      </c>
      <c r="P20" s="54">
        <v>140482</v>
      </c>
      <c r="Q20" s="54">
        <v>177456</v>
      </c>
      <c r="R20" s="54">
        <v>317938</v>
      </c>
      <c r="S20" s="54">
        <v>331558</v>
      </c>
      <c r="T20" s="54">
        <v>71163</v>
      </c>
      <c r="U20" s="54">
        <v>-62863</v>
      </c>
      <c r="V20" s="54">
        <v>339858</v>
      </c>
      <c r="W20" s="54">
        <v>537969</v>
      </c>
      <c r="X20" s="54">
        <v>4391367</v>
      </c>
      <c r="Y20" s="54">
        <v>-3853398</v>
      </c>
      <c r="Z20" s="184">
        <v>-87.75</v>
      </c>
      <c r="AA20" s="130">
        <v>3500450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500000</v>
      </c>
      <c r="F21" s="60">
        <v>250000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500000</v>
      </c>
      <c r="Y21" s="60">
        <v>-500000</v>
      </c>
      <c r="Z21" s="140">
        <v>-100</v>
      </c>
      <c r="AA21" s="155">
        <v>250000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201587989</v>
      </c>
      <c r="D22" s="188">
        <f>SUM(D5:D21)</f>
        <v>0</v>
      </c>
      <c r="E22" s="189">
        <f t="shared" si="0"/>
        <v>240309947</v>
      </c>
      <c r="F22" s="190">
        <f t="shared" si="0"/>
        <v>245709000</v>
      </c>
      <c r="G22" s="190">
        <f t="shared" si="0"/>
        <v>76113322</v>
      </c>
      <c r="H22" s="190">
        <f t="shared" si="0"/>
        <v>5798575</v>
      </c>
      <c r="I22" s="190">
        <f t="shared" si="0"/>
        <v>4663848</v>
      </c>
      <c r="J22" s="190">
        <f t="shared" si="0"/>
        <v>86575745</v>
      </c>
      <c r="K22" s="190">
        <f t="shared" si="0"/>
        <v>5107935</v>
      </c>
      <c r="L22" s="190">
        <f t="shared" si="0"/>
        <v>60748908</v>
      </c>
      <c r="M22" s="190">
        <f t="shared" si="0"/>
        <v>5846476</v>
      </c>
      <c r="N22" s="190">
        <f t="shared" si="0"/>
        <v>71703319</v>
      </c>
      <c r="O22" s="190">
        <f t="shared" si="0"/>
        <v>0</v>
      </c>
      <c r="P22" s="190">
        <f t="shared" si="0"/>
        <v>5477546</v>
      </c>
      <c r="Q22" s="190">
        <f t="shared" si="0"/>
        <v>52363660</v>
      </c>
      <c r="R22" s="190">
        <f t="shared" si="0"/>
        <v>57841206</v>
      </c>
      <c r="S22" s="190">
        <f t="shared" si="0"/>
        <v>3930304</v>
      </c>
      <c r="T22" s="190">
        <f t="shared" si="0"/>
        <v>4048893</v>
      </c>
      <c r="U22" s="190">
        <f t="shared" si="0"/>
        <v>4964693</v>
      </c>
      <c r="V22" s="190">
        <f t="shared" si="0"/>
        <v>12943890</v>
      </c>
      <c r="W22" s="190">
        <f t="shared" si="0"/>
        <v>229064160</v>
      </c>
      <c r="X22" s="190">
        <f t="shared" si="0"/>
        <v>240309947</v>
      </c>
      <c r="Y22" s="190">
        <f t="shared" si="0"/>
        <v>-11245787</v>
      </c>
      <c r="Z22" s="191">
        <f>+IF(X22&lt;&gt;0,+(Y22/X22)*100,0)</f>
        <v>-4.6797010029718</v>
      </c>
      <c r="AA22" s="188">
        <f>SUM(AA5:AA21)</f>
        <v>245709000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89400044</v>
      </c>
      <c r="D25" s="155">
        <v>0</v>
      </c>
      <c r="E25" s="156">
        <v>94994660</v>
      </c>
      <c r="F25" s="60">
        <v>95446656</v>
      </c>
      <c r="G25" s="60">
        <v>7609552</v>
      </c>
      <c r="H25" s="60">
        <v>7433092</v>
      </c>
      <c r="I25" s="60">
        <v>7390711</v>
      </c>
      <c r="J25" s="60">
        <v>22433355</v>
      </c>
      <c r="K25" s="60">
        <v>7485515</v>
      </c>
      <c r="L25" s="60">
        <v>7291575</v>
      </c>
      <c r="M25" s="60">
        <v>7943609</v>
      </c>
      <c r="N25" s="60">
        <v>22720699</v>
      </c>
      <c r="O25" s="60">
        <v>0</v>
      </c>
      <c r="P25" s="60">
        <v>7643552</v>
      </c>
      <c r="Q25" s="60">
        <v>7462611</v>
      </c>
      <c r="R25" s="60">
        <v>15106163</v>
      </c>
      <c r="S25" s="60">
        <v>7615902</v>
      </c>
      <c r="T25" s="60">
        <v>7678769</v>
      </c>
      <c r="U25" s="60">
        <v>8065581</v>
      </c>
      <c r="V25" s="60">
        <v>23360252</v>
      </c>
      <c r="W25" s="60">
        <v>83620469</v>
      </c>
      <c r="X25" s="60">
        <v>94994662</v>
      </c>
      <c r="Y25" s="60">
        <v>-11374193</v>
      </c>
      <c r="Z25" s="140">
        <v>-11.97</v>
      </c>
      <c r="AA25" s="155">
        <v>95446656</v>
      </c>
    </row>
    <row r="26" spans="1:27" ht="13.5">
      <c r="A26" s="183" t="s">
        <v>38</v>
      </c>
      <c r="B26" s="182"/>
      <c r="C26" s="155">
        <v>16980056</v>
      </c>
      <c r="D26" s="155">
        <v>0</v>
      </c>
      <c r="E26" s="156">
        <v>16944916</v>
      </c>
      <c r="F26" s="60">
        <v>16944232</v>
      </c>
      <c r="G26" s="60">
        <v>1351579</v>
      </c>
      <c r="H26" s="60">
        <v>1351579</v>
      </c>
      <c r="I26" s="60">
        <v>1415911</v>
      </c>
      <c r="J26" s="60">
        <v>4119069</v>
      </c>
      <c r="K26" s="60">
        <v>1380697</v>
      </c>
      <c r="L26" s="60">
        <v>1361547</v>
      </c>
      <c r="M26" s="60">
        <v>1361549</v>
      </c>
      <c r="N26" s="60">
        <v>4103793</v>
      </c>
      <c r="O26" s="60">
        <v>0</v>
      </c>
      <c r="P26" s="60">
        <v>1342707</v>
      </c>
      <c r="Q26" s="60">
        <v>1342722</v>
      </c>
      <c r="R26" s="60">
        <v>2685429</v>
      </c>
      <c r="S26" s="60">
        <v>1416125</v>
      </c>
      <c r="T26" s="60">
        <v>1454740</v>
      </c>
      <c r="U26" s="60">
        <v>1454744</v>
      </c>
      <c r="V26" s="60">
        <v>4325609</v>
      </c>
      <c r="W26" s="60">
        <v>15233900</v>
      </c>
      <c r="X26" s="60">
        <v>16944232</v>
      </c>
      <c r="Y26" s="60">
        <v>-1710332</v>
      </c>
      <c r="Z26" s="140">
        <v>-10.09</v>
      </c>
      <c r="AA26" s="155">
        <v>16944232</v>
      </c>
    </row>
    <row r="27" spans="1:27" ht="13.5">
      <c r="A27" s="183" t="s">
        <v>118</v>
      </c>
      <c r="B27" s="182"/>
      <c r="C27" s="155">
        <v>28449727</v>
      </c>
      <c r="D27" s="155">
        <v>0</v>
      </c>
      <c r="E27" s="156">
        <v>20000000</v>
      </c>
      <c r="F27" s="60">
        <v>20000000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20000000</v>
      </c>
      <c r="Y27" s="60">
        <v>-20000000</v>
      </c>
      <c r="Z27" s="140">
        <v>-100</v>
      </c>
      <c r="AA27" s="155">
        <v>20000000</v>
      </c>
    </row>
    <row r="28" spans="1:27" ht="13.5">
      <c r="A28" s="183" t="s">
        <v>39</v>
      </c>
      <c r="B28" s="182"/>
      <c r="C28" s="155">
        <v>22503056</v>
      </c>
      <c r="D28" s="155">
        <v>0</v>
      </c>
      <c r="E28" s="156">
        <v>30000000</v>
      </c>
      <c r="F28" s="60">
        <v>30000000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30000000</v>
      </c>
      <c r="Y28" s="60">
        <v>-30000000</v>
      </c>
      <c r="Z28" s="140">
        <v>-100</v>
      </c>
      <c r="AA28" s="155">
        <v>30000000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450000</v>
      </c>
      <c r="Y29" s="60">
        <v>-450000</v>
      </c>
      <c r="Z29" s="140">
        <v>-100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14690113</v>
      </c>
      <c r="D31" s="155">
        <v>0</v>
      </c>
      <c r="E31" s="156">
        <v>7555000</v>
      </c>
      <c r="F31" s="60">
        <v>6982496</v>
      </c>
      <c r="G31" s="60">
        <v>160544</v>
      </c>
      <c r="H31" s="60">
        <v>42909</v>
      </c>
      <c r="I31" s="60">
        <v>938521</v>
      </c>
      <c r="J31" s="60">
        <v>1141974</v>
      </c>
      <c r="K31" s="60">
        <v>226320</v>
      </c>
      <c r="L31" s="60">
        <v>387042</v>
      </c>
      <c r="M31" s="60">
        <v>156718</v>
      </c>
      <c r="N31" s="60">
        <v>770080</v>
      </c>
      <c r="O31" s="60">
        <v>0</v>
      </c>
      <c r="P31" s="60">
        <v>400885</v>
      </c>
      <c r="Q31" s="60">
        <v>179089</v>
      </c>
      <c r="R31" s="60">
        <v>579974</v>
      </c>
      <c r="S31" s="60">
        <v>61497</v>
      </c>
      <c r="T31" s="60">
        <v>139971</v>
      </c>
      <c r="U31" s="60">
        <v>374348</v>
      </c>
      <c r="V31" s="60">
        <v>575816</v>
      </c>
      <c r="W31" s="60">
        <v>3067844</v>
      </c>
      <c r="X31" s="60">
        <v>7555000</v>
      </c>
      <c r="Y31" s="60">
        <v>-4487156</v>
      </c>
      <c r="Z31" s="140">
        <v>-59.39</v>
      </c>
      <c r="AA31" s="155">
        <v>6982496</v>
      </c>
    </row>
    <row r="32" spans="1:27" ht="13.5">
      <c r="A32" s="183" t="s">
        <v>121</v>
      </c>
      <c r="B32" s="182"/>
      <c r="C32" s="155">
        <v>426898</v>
      </c>
      <c r="D32" s="155">
        <v>0</v>
      </c>
      <c r="E32" s="156">
        <v>12050000</v>
      </c>
      <c r="F32" s="60">
        <v>9058213</v>
      </c>
      <c r="G32" s="60">
        <v>600298</v>
      </c>
      <c r="H32" s="60">
        <v>117633</v>
      </c>
      <c r="I32" s="60">
        <v>599727</v>
      </c>
      <c r="J32" s="60">
        <v>1317658</v>
      </c>
      <c r="K32" s="60">
        <v>216414</v>
      </c>
      <c r="L32" s="60">
        <v>360745</v>
      </c>
      <c r="M32" s="60">
        <v>58888</v>
      </c>
      <c r="N32" s="60">
        <v>636047</v>
      </c>
      <c r="O32" s="60">
        <v>0</v>
      </c>
      <c r="P32" s="60">
        <v>385335</v>
      </c>
      <c r="Q32" s="60">
        <v>403706</v>
      </c>
      <c r="R32" s="60">
        <v>789041</v>
      </c>
      <c r="S32" s="60">
        <v>106877</v>
      </c>
      <c r="T32" s="60">
        <v>150218</v>
      </c>
      <c r="U32" s="60">
        <v>2772552</v>
      </c>
      <c r="V32" s="60">
        <v>3029647</v>
      </c>
      <c r="W32" s="60">
        <v>5772393</v>
      </c>
      <c r="X32" s="60">
        <v>12050000</v>
      </c>
      <c r="Y32" s="60">
        <v>-6277607</v>
      </c>
      <c r="Z32" s="140">
        <v>-52.1</v>
      </c>
      <c r="AA32" s="155">
        <v>9058213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47457548</v>
      </c>
      <c r="D34" s="155">
        <v>0</v>
      </c>
      <c r="E34" s="156">
        <v>53893874</v>
      </c>
      <c r="F34" s="60">
        <v>60382690</v>
      </c>
      <c r="G34" s="60">
        <v>2940667</v>
      </c>
      <c r="H34" s="60">
        <v>3987131</v>
      </c>
      <c r="I34" s="60">
        <v>3556176</v>
      </c>
      <c r="J34" s="60">
        <v>10483974</v>
      </c>
      <c r="K34" s="60">
        <v>4562300</v>
      </c>
      <c r="L34" s="60">
        <v>3905829</v>
      </c>
      <c r="M34" s="60">
        <v>4779505</v>
      </c>
      <c r="N34" s="60">
        <v>13247634</v>
      </c>
      <c r="O34" s="60">
        <v>0</v>
      </c>
      <c r="P34" s="60">
        <v>3113406</v>
      </c>
      <c r="Q34" s="60">
        <v>5296946</v>
      </c>
      <c r="R34" s="60">
        <v>8410352</v>
      </c>
      <c r="S34" s="60">
        <v>4095069</v>
      </c>
      <c r="T34" s="60">
        <v>5375073</v>
      </c>
      <c r="U34" s="60">
        <v>7311990</v>
      </c>
      <c r="V34" s="60">
        <v>16782132</v>
      </c>
      <c r="W34" s="60">
        <v>48924092</v>
      </c>
      <c r="X34" s="60">
        <v>53443874</v>
      </c>
      <c r="Y34" s="60">
        <v>-4519782</v>
      </c>
      <c r="Z34" s="140">
        <v>-8.46</v>
      </c>
      <c r="AA34" s="155">
        <v>60382690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219907442</v>
      </c>
      <c r="D36" s="188">
        <f>SUM(D25:D35)</f>
        <v>0</v>
      </c>
      <c r="E36" s="189">
        <f t="shared" si="1"/>
        <v>235438450</v>
      </c>
      <c r="F36" s="190">
        <f t="shared" si="1"/>
        <v>238814287</v>
      </c>
      <c r="G36" s="190">
        <f t="shared" si="1"/>
        <v>12662640</v>
      </c>
      <c r="H36" s="190">
        <f t="shared" si="1"/>
        <v>12932344</v>
      </c>
      <c r="I36" s="190">
        <f t="shared" si="1"/>
        <v>13901046</v>
      </c>
      <c r="J36" s="190">
        <f t="shared" si="1"/>
        <v>39496030</v>
      </c>
      <c r="K36" s="190">
        <f t="shared" si="1"/>
        <v>13871246</v>
      </c>
      <c r="L36" s="190">
        <f t="shared" si="1"/>
        <v>13306738</v>
      </c>
      <c r="M36" s="190">
        <f t="shared" si="1"/>
        <v>14300269</v>
      </c>
      <c r="N36" s="190">
        <f t="shared" si="1"/>
        <v>41478253</v>
      </c>
      <c r="O36" s="190">
        <f t="shared" si="1"/>
        <v>0</v>
      </c>
      <c r="P36" s="190">
        <f t="shared" si="1"/>
        <v>12885885</v>
      </c>
      <c r="Q36" s="190">
        <f t="shared" si="1"/>
        <v>14685074</v>
      </c>
      <c r="R36" s="190">
        <f t="shared" si="1"/>
        <v>27570959</v>
      </c>
      <c r="S36" s="190">
        <f t="shared" si="1"/>
        <v>13295470</v>
      </c>
      <c r="T36" s="190">
        <f t="shared" si="1"/>
        <v>14798771</v>
      </c>
      <c r="U36" s="190">
        <f t="shared" si="1"/>
        <v>19979215</v>
      </c>
      <c r="V36" s="190">
        <f t="shared" si="1"/>
        <v>48073456</v>
      </c>
      <c r="W36" s="190">
        <f t="shared" si="1"/>
        <v>156618698</v>
      </c>
      <c r="X36" s="190">
        <f t="shared" si="1"/>
        <v>235437768</v>
      </c>
      <c r="Y36" s="190">
        <f t="shared" si="1"/>
        <v>-78819070</v>
      </c>
      <c r="Z36" s="191">
        <f>+IF(X36&lt;&gt;0,+(Y36/X36)*100,0)</f>
        <v>-33.47766616611826</v>
      </c>
      <c r="AA36" s="188">
        <f>SUM(AA25:AA35)</f>
        <v>238814287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-18319453</v>
      </c>
      <c r="D38" s="199">
        <f>+D22-D36</f>
        <v>0</v>
      </c>
      <c r="E38" s="200">
        <f t="shared" si="2"/>
        <v>4871497</v>
      </c>
      <c r="F38" s="106">
        <f t="shared" si="2"/>
        <v>6894713</v>
      </c>
      <c r="G38" s="106">
        <f t="shared" si="2"/>
        <v>63450682</v>
      </c>
      <c r="H38" s="106">
        <f t="shared" si="2"/>
        <v>-7133769</v>
      </c>
      <c r="I38" s="106">
        <f t="shared" si="2"/>
        <v>-9237198</v>
      </c>
      <c r="J38" s="106">
        <f t="shared" si="2"/>
        <v>47079715</v>
      </c>
      <c r="K38" s="106">
        <f t="shared" si="2"/>
        <v>-8763311</v>
      </c>
      <c r="L38" s="106">
        <f t="shared" si="2"/>
        <v>47442170</v>
      </c>
      <c r="M38" s="106">
        <f t="shared" si="2"/>
        <v>-8453793</v>
      </c>
      <c r="N38" s="106">
        <f t="shared" si="2"/>
        <v>30225066</v>
      </c>
      <c r="O38" s="106">
        <f t="shared" si="2"/>
        <v>0</v>
      </c>
      <c r="P38" s="106">
        <f t="shared" si="2"/>
        <v>-7408339</v>
      </c>
      <c r="Q38" s="106">
        <f t="shared" si="2"/>
        <v>37678586</v>
      </c>
      <c r="R38" s="106">
        <f t="shared" si="2"/>
        <v>30270247</v>
      </c>
      <c r="S38" s="106">
        <f t="shared" si="2"/>
        <v>-9365166</v>
      </c>
      <c r="T38" s="106">
        <f t="shared" si="2"/>
        <v>-10749878</v>
      </c>
      <c r="U38" s="106">
        <f t="shared" si="2"/>
        <v>-15014522</v>
      </c>
      <c r="V38" s="106">
        <f t="shared" si="2"/>
        <v>-35129566</v>
      </c>
      <c r="W38" s="106">
        <f t="shared" si="2"/>
        <v>72445462</v>
      </c>
      <c r="X38" s="106">
        <f>IF(F22=F36,0,X22-X36)</f>
        <v>4872179</v>
      </c>
      <c r="Y38" s="106">
        <f t="shared" si="2"/>
        <v>67573283</v>
      </c>
      <c r="Z38" s="201">
        <f>+IF(X38&lt;&gt;0,+(Y38/X38)*100,0)</f>
        <v>1386.9211907033794</v>
      </c>
      <c r="AA38" s="199">
        <f>+AA22-AA36</f>
        <v>6894713</v>
      </c>
    </row>
    <row r="39" spans="1:27" ht="13.5">
      <c r="A39" s="181" t="s">
        <v>46</v>
      </c>
      <c r="B39" s="185"/>
      <c r="C39" s="155">
        <v>64626290</v>
      </c>
      <c r="D39" s="155">
        <v>0</v>
      </c>
      <c r="E39" s="156">
        <v>66046000</v>
      </c>
      <c r="F39" s="60">
        <v>81028000</v>
      </c>
      <c r="G39" s="60">
        <v>35678000</v>
      </c>
      <c r="H39" s="60">
        <v>0</v>
      </c>
      <c r="I39" s="60">
        <v>2500000</v>
      </c>
      <c r="J39" s="60">
        <v>38178000</v>
      </c>
      <c r="K39" s="60">
        <v>0</v>
      </c>
      <c r="L39" s="60">
        <v>2500000</v>
      </c>
      <c r="M39" s="60">
        <v>18901000</v>
      </c>
      <c r="N39" s="60">
        <v>21401000</v>
      </c>
      <c r="O39" s="60">
        <v>0</v>
      </c>
      <c r="P39" s="60">
        <v>0</v>
      </c>
      <c r="Q39" s="60">
        <v>21449000</v>
      </c>
      <c r="R39" s="60">
        <v>21449000</v>
      </c>
      <c r="S39" s="60">
        <v>0</v>
      </c>
      <c r="T39" s="60">
        <v>0</v>
      </c>
      <c r="U39" s="60">
        <v>0</v>
      </c>
      <c r="V39" s="60">
        <v>0</v>
      </c>
      <c r="W39" s="60">
        <v>81028000</v>
      </c>
      <c r="X39" s="60">
        <v>66046000</v>
      </c>
      <c r="Y39" s="60">
        <v>14982000</v>
      </c>
      <c r="Z39" s="140">
        <v>22.68</v>
      </c>
      <c r="AA39" s="155">
        <v>81028000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46306837</v>
      </c>
      <c r="D42" s="206">
        <f>SUM(D38:D41)</f>
        <v>0</v>
      </c>
      <c r="E42" s="207">
        <f t="shared" si="3"/>
        <v>70917497</v>
      </c>
      <c r="F42" s="88">
        <f t="shared" si="3"/>
        <v>87922713</v>
      </c>
      <c r="G42" s="88">
        <f t="shared" si="3"/>
        <v>99128682</v>
      </c>
      <c r="H42" s="88">
        <f t="shared" si="3"/>
        <v>-7133769</v>
      </c>
      <c r="I42" s="88">
        <f t="shared" si="3"/>
        <v>-6737198</v>
      </c>
      <c r="J42" s="88">
        <f t="shared" si="3"/>
        <v>85257715</v>
      </c>
      <c r="K42" s="88">
        <f t="shared" si="3"/>
        <v>-8763311</v>
      </c>
      <c r="L42" s="88">
        <f t="shared" si="3"/>
        <v>49942170</v>
      </c>
      <c r="M42" s="88">
        <f t="shared" si="3"/>
        <v>10447207</v>
      </c>
      <c r="N42" s="88">
        <f t="shared" si="3"/>
        <v>51626066</v>
      </c>
      <c r="O42" s="88">
        <f t="shared" si="3"/>
        <v>0</v>
      </c>
      <c r="P42" s="88">
        <f t="shared" si="3"/>
        <v>-7408339</v>
      </c>
      <c r="Q42" s="88">
        <f t="shared" si="3"/>
        <v>59127586</v>
      </c>
      <c r="R42" s="88">
        <f t="shared" si="3"/>
        <v>51719247</v>
      </c>
      <c r="S42" s="88">
        <f t="shared" si="3"/>
        <v>-9365166</v>
      </c>
      <c r="T42" s="88">
        <f t="shared" si="3"/>
        <v>-10749878</v>
      </c>
      <c r="U42" s="88">
        <f t="shared" si="3"/>
        <v>-15014522</v>
      </c>
      <c r="V42" s="88">
        <f t="shared" si="3"/>
        <v>-35129566</v>
      </c>
      <c r="W42" s="88">
        <f t="shared" si="3"/>
        <v>153473462</v>
      </c>
      <c r="X42" s="88">
        <f t="shared" si="3"/>
        <v>70918179</v>
      </c>
      <c r="Y42" s="88">
        <f t="shared" si="3"/>
        <v>82555283</v>
      </c>
      <c r="Z42" s="208">
        <f>+IF(X42&lt;&gt;0,+(Y42/X42)*100,0)</f>
        <v>116.40919742172173</v>
      </c>
      <c r="AA42" s="206">
        <f>SUM(AA38:AA41)</f>
        <v>87922713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46306837</v>
      </c>
      <c r="D44" s="210">
        <f>+D42-D43</f>
        <v>0</v>
      </c>
      <c r="E44" s="211">
        <f t="shared" si="4"/>
        <v>70917497</v>
      </c>
      <c r="F44" s="77">
        <f t="shared" si="4"/>
        <v>87922713</v>
      </c>
      <c r="G44" s="77">
        <f t="shared" si="4"/>
        <v>99128682</v>
      </c>
      <c r="H44" s="77">
        <f t="shared" si="4"/>
        <v>-7133769</v>
      </c>
      <c r="I44" s="77">
        <f t="shared" si="4"/>
        <v>-6737198</v>
      </c>
      <c r="J44" s="77">
        <f t="shared" si="4"/>
        <v>85257715</v>
      </c>
      <c r="K44" s="77">
        <f t="shared" si="4"/>
        <v>-8763311</v>
      </c>
      <c r="L44" s="77">
        <f t="shared" si="4"/>
        <v>49942170</v>
      </c>
      <c r="M44" s="77">
        <f t="shared" si="4"/>
        <v>10447207</v>
      </c>
      <c r="N44" s="77">
        <f t="shared" si="4"/>
        <v>51626066</v>
      </c>
      <c r="O44" s="77">
        <f t="shared" si="4"/>
        <v>0</v>
      </c>
      <c r="P44" s="77">
        <f t="shared" si="4"/>
        <v>-7408339</v>
      </c>
      <c r="Q44" s="77">
        <f t="shared" si="4"/>
        <v>59127586</v>
      </c>
      <c r="R44" s="77">
        <f t="shared" si="4"/>
        <v>51719247</v>
      </c>
      <c r="S44" s="77">
        <f t="shared" si="4"/>
        <v>-9365166</v>
      </c>
      <c r="T44" s="77">
        <f t="shared" si="4"/>
        <v>-10749878</v>
      </c>
      <c r="U44" s="77">
        <f t="shared" si="4"/>
        <v>-15014522</v>
      </c>
      <c r="V44" s="77">
        <f t="shared" si="4"/>
        <v>-35129566</v>
      </c>
      <c r="W44" s="77">
        <f t="shared" si="4"/>
        <v>153473462</v>
      </c>
      <c r="X44" s="77">
        <f t="shared" si="4"/>
        <v>70918179</v>
      </c>
      <c r="Y44" s="77">
        <f t="shared" si="4"/>
        <v>82555283</v>
      </c>
      <c r="Z44" s="212">
        <f>+IF(X44&lt;&gt;0,+(Y44/X44)*100,0)</f>
        <v>116.40919742172173</v>
      </c>
      <c r="AA44" s="210">
        <f>+AA42-AA43</f>
        <v>87922713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46306837</v>
      </c>
      <c r="D46" s="206">
        <f>SUM(D44:D45)</f>
        <v>0</v>
      </c>
      <c r="E46" s="207">
        <f t="shared" si="5"/>
        <v>70917497</v>
      </c>
      <c r="F46" s="88">
        <f t="shared" si="5"/>
        <v>87922713</v>
      </c>
      <c r="G46" s="88">
        <f t="shared" si="5"/>
        <v>99128682</v>
      </c>
      <c r="H46" s="88">
        <f t="shared" si="5"/>
        <v>-7133769</v>
      </c>
      <c r="I46" s="88">
        <f t="shared" si="5"/>
        <v>-6737198</v>
      </c>
      <c r="J46" s="88">
        <f t="shared" si="5"/>
        <v>85257715</v>
      </c>
      <c r="K46" s="88">
        <f t="shared" si="5"/>
        <v>-8763311</v>
      </c>
      <c r="L46" s="88">
        <f t="shared" si="5"/>
        <v>49942170</v>
      </c>
      <c r="M46" s="88">
        <f t="shared" si="5"/>
        <v>10447207</v>
      </c>
      <c r="N46" s="88">
        <f t="shared" si="5"/>
        <v>51626066</v>
      </c>
      <c r="O46" s="88">
        <f t="shared" si="5"/>
        <v>0</v>
      </c>
      <c r="P46" s="88">
        <f t="shared" si="5"/>
        <v>-7408339</v>
      </c>
      <c r="Q46" s="88">
        <f t="shared" si="5"/>
        <v>59127586</v>
      </c>
      <c r="R46" s="88">
        <f t="shared" si="5"/>
        <v>51719247</v>
      </c>
      <c r="S46" s="88">
        <f t="shared" si="5"/>
        <v>-9365166</v>
      </c>
      <c r="T46" s="88">
        <f t="shared" si="5"/>
        <v>-10749878</v>
      </c>
      <c r="U46" s="88">
        <f t="shared" si="5"/>
        <v>-15014522</v>
      </c>
      <c r="V46" s="88">
        <f t="shared" si="5"/>
        <v>-35129566</v>
      </c>
      <c r="W46" s="88">
        <f t="shared" si="5"/>
        <v>153473462</v>
      </c>
      <c r="X46" s="88">
        <f t="shared" si="5"/>
        <v>70918179</v>
      </c>
      <c r="Y46" s="88">
        <f t="shared" si="5"/>
        <v>82555283</v>
      </c>
      <c r="Z46" s="208">
        <f>+IF(X46&lt;&gt;0,+(Y46/X46)*100,0)</f>
        <v>116.40919742172173</v>
      </c>
      <c r="AA46" s="206">
        <f>SUM(AA44:AA45)</f>
        <v>87922713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46306837</v>
      </c>
      <c r="D48" s="217">
        <f>SUM(D46:D47)</f>
        <v>0</v>
      </c>
      <c r="E48" s="218">
        <f t="shared" si="6"/>
        <v>70917497</v>
      </c>
      <c r="F48" s="219">
        <f t="shared" si="6"/>
        <v>87922713</v>
      </c>
      <c r="G48" s="219">
        <f t="shared" si="6"/>
        <v>99128682</v>
      </c>
      <c r="H48" s="220">
        <f t="shared" si="6"/>
        <v>-7133769</v>
      </c>
      <c r="I48" s="220">
        <f t="shared" si="6"/>
        <v>-6737198</v>
      </c>
      <c r="J48" s="220">
        <f t="shared" si="6"/>
        <v>85257715</v>
      </c>
      <c r="K48" s="220">
        <f t="shared" si="6"/>
        <v>-8763311</v>
      </c>
      <c r="L48" s="220">
        <f t="shared" si="6"/>
        <v>49942170</v>
      </c>
      <c r="M48" s="219">
        <f t="shared" si="6"/>
        <v>10447207</v>
      </c>
      <c r="N48" s="219">
        <f t="shared" si="6"/>
        <v>51626066</v>
      </c>
      <c r="O48" s="220">
        <f t="shared" si="6"/>
        <v>0</v>
      </c>
      <c r="P48" s="220">
        <f t="shared" si="6"/>
        <v>-7408339</v>
      </c>
      <c r="Q48" s="220">
        <f t="shared" si="6"/>
        <v>59127586</v>
      </c>
      <c r="R48" s="220">
        <f t="shared" si="6"/>
        <v>51719247</v>
      </c>
      <c r="S48" s="220">
        <f t="shared" si="6"/>
        <v>-9365166</v>
      </c>
      <c r="T48" s="219">
        <f t="shared" si="6"/>
        <v>-10749878</v>
      </c>
      <c r="U48" s="219">
        <f t="shared" si="6"/>
        <v>-15014522</v>
      </c>
      <c r="V48" s="220">
        <f t="shared" si="6"/>
        <v>-35129566</v>
      </c>
      <c r="W48" s="220">
        <f t="shared" si="6"/>
        <v>153473462</v>
      </c>
      <c r="X48" s="220">
        <f t="shared" si="6"/>
        <v>70918179</v>
      </c>
      <c r="Y48" s="220">
        <f t="shared" si="6"/>
        <v>82555283</v>
      </c>
      <c r="Z48" s="221">
        <f>+IF(X48&lt;&gt;0,+(Y48/X48)*100,0)</f>
        <v>116.40919742172173</v>
      </c>
      <c r="AA48" s="222">
        <f>SUM(AA46:AA47)</f>
        <v>87922713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14383701</v>
      </c>
      <c r="D5" s="153">
        <f>SUM(D6:D8)</f>
        <v>0</v>
      </c>
      <c r="E5" s="154">
        <f t="shared" si="0"/>
        <v>24313285</v>
      </c>
      <c r="F5" s="100">
        <f t="shared" si="0"/>
        <v>14609356</v>
      </c>
      <c r="G5" s="100">
        <f t="shared" si="0"/>
        <v>89474</v>
      </c>
      <c r="H5" s="100">
        <f t="shared" si="0"/>
        <v>0</v>
      </c>
      <c r="I5" s="100">
        <f t="shared" si="0"/>
        <v>324299</v>
      </c>
      <c r="J5" s="100">
        <f t="shared" si="0"/>
        <v>413773</v>
      </c>
      <c r="K5" s="100">
        <f t="shared" si="0"/>
        <v>156923</v>
      </c>
      <c r="L5" s="100">
        <f t="shared" si="0"/>
        <v>1107810</v>
      </c>
      <c r="M5" s="100">
        <f t="shared" si="0"/>
        <v>1353383</v>
      </c>
      <c r="N5" s="100">
        <f t="shared" si="0"/>
        <v>2618116</v>
      </c>
      <c r="O5" s="100">
        <f t="shared" si="0"/>
        <v>0</v>
      </c>
      <c r="P5" s="100">
        <f t="shared" si="0"/>
        <v>338820</v>
      </c>
      <c r="Q5" s="100">
        <f t="shared" si="0"/>
        <v>1040667</v>
      </c>
      <c r="R5" s="100">
        <f t="shared" si="0"/>
        <v>1379487</v>
      </c>
      <c r="S5" s="100">
        <f t="shared" si="0"/>
        <v>944992</v>
      </c>
      <c r="T5" s="100">
        <f t="shared" si="0"/>
        <v>3540984</v>
      </c>
      <c r="U5" s="100">
        <f t="shared" si="0"/>
        <v>2597004</v>
      </c>
      <c r="V5" s="100">
        <f t="shared" si="0"/>
        <v>7082980</v>
      </c>
      <c r="W5" s="100">
        <f t="shared" si="0"/>
        <v>11494356</v>
      </c>
      <c r="X5" s="100">
        <f t="shared" si="0"/>
        <v>24313285</v>
      </c>
      <c r="Y5" s="100">
        <f t="shared" si="0"/>
        <v>-12818929</v>
      </c>
      <c r="Z5" s="137">
        <f>+IF(X5&lt;&gt;0,+(Y5/X5)*100,0)</f>
        <v>-52.723969632240156</v>
      </c>
      <c r="AA5" s="153">
        <f>SUM(AA6:AA8)</f>
        <v>14609356</v>
      </c>
    </row>
    <row r="6" spans="1:27" ht="13.5">
      <c r="A6" s="138" t="s">
        <v>75</v>
      </c>
      <c r="B6" s="136"/>
      <c r="C6" s="155"/>
      <c r="D6" s="155"/>
      <c r="E6" s="156">
        <v>150000</v>
      </c>
      <c r="F6" s="60">
        <v>88932</v>
      </c>
      <c r="G6" s="60"/>
      <c r="H6" s="60"/>
      <c r="I6" s="60"/>
      <c r="J6" s="60"/>
      <c r="K6" s="60"/>
      <c r="L6" s="60"/>
      <c r="M6" s="60">
        <v>55704</v>
      </c>
      <c r="N6" s="60">
        <v>55704</v>
      </c>
      <c r="O6" s="60"/>
      <c r="P6" s="60"/>
      <c r="Q6" s="60">
        <v>17886</v>
      </c>
      <c r="R6" s="60">
        <v>17886</v>
      </c>
      <c r="S6" s="60"/>
      <c r="T6" s="60"/>
      <c r="U6" s="60"/>
      <c r="V6" s="60"/>
      <c r="W6" s="60">
        <v>73590</v>
      </c>
      <c r="X6" s="60">
        <v>150000</v>
      </c>
      <c r="Y6" s="60">
        <v>-76410</v>
      </c>
      <c r="Z6" s="140">
        <v>-50.94</v>
      </c>
      <c r="AA6" s="62">
        <v>88932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14383701</v>
      </c>
      <c r="D8" s="155"/>
      <c r="E8" s="156">
        <v>24163285</v>
      </c>
      <c r="F8" s="60">
        <v>14520424</v>
      </c>
      <c r="G8" s="60">
        <v>89474</v>
      </c>
      <c r="H8" s="60"/>
      <c r="I8" s="60">
        <v>324299</v>
      </c>
      <c r="J8" s="60">
        <v>413773</v>
      </c>
      <c r="K8" s="60">
        <v>156923</v>
      </c>
      <c r="L8" s="60">
        <v>1107810</v>
      </c>
      <c r="M8" s="60">
        <v>1297679</v>
      </c>
      <c r="N8" s="60">
        <v>2562412</v>
      </c>
      <c r="O8" s="60"/>
      <c r="P8" s="60">
        <v>338820</v>
      </c>
      <c r="Q8" s="60">
        <v>1022781</v>
      </c>
      <c r="R8" s="60">
        <v>1361601</v>
      </c>
      <c r="S8" s="60">
        <v>944992</v>
      </c>
      <c r="T8" s="60">
        <v>3540984</v>
      </c>
      <c r="U8" s="60">
        <v>2597004</v>
      </c>
      <c r="V8" s="60">
        <v>7082980</v>
      </c>
      <c r="W8" s="60">
        <v>11420766</v>
      </c>
      <c r="X8" s="60">
        <v>24163285</v>
      </c>
      <c r="Y8" s="60">
        <v>-12742519</v>
      </c>
      <c r="Z8" s="140">
        <v>-52.74</v>
      </c>
      <c r="AA8" s="62">
        <v>14520424</v>
      </c>
    </row>
    <row r="9" spans="1:27" ht="13.5">
      <c r="A9" s="135" t="s">
        <v>78</v>
      </c>
      <c r="B9" s="136"/>
      <c r="C9" s="153">
        <f aca="true" t="shared" si="1" ref="C9:Y9">SUM(C10:C14)</f>
        <v>4058979</v>
      </c>
      <c r="D9" s="153">
        <f>SUM(D10:D14)</f>
        <v>0</v>
      </c>
      <c r="E9" s="154">
        <f t="shared" si="1"/>
        <v>13611194</v>
      </c>
      <c r="F9" s="100">
        <f t="shared" si="1"/>
        <v>24557407</v>
      </c>
      <c r="G9" s="100">
        <f t="shared" si="1"/>
        <v>0</v>
      </c>
      <c r="H9" s="100">
        <f t="shared" si="1"/>
        <v>753189</v>
      </c>
      <c r="I9" s="100">
        <f t="shared" si="1"/>
        <v>526832</v>
      </c>
      <c r="J9" s="100">
        <f t="shared" si="1"/>
        <v>1280021</v>
      </c>
      <c r="K9" s="100">
        <f t="shared" si="1"/>
        <v>783449</v>
      </c>
      <c r="L9" s="100">
        <f t="shared" si="1"/>
        <v>1088770</v>
      </c>
      <c r="M9" s="100">
        <f t="shared" si="1"/>
        <v>1676149</v>
      </c>
      <c r="N9" s="100">
        <f t="shared" si="1"/>
        <v>3548368</v>
      </c>
      <c r="O9" s="100">
        <f t="shared" si="1"/>
        <v>0</v>
      </c>
      <c r="P9" s="100">
        <f t="shared" si="1"/>
        <v>2487154</v>
      </c>
      <c r="Q9" s="100">
        <f t="shared" si="1"/>
        <v>2466263</v>
      </c>
      <c r="R9" s="100">
        <f t="shared" si="1"/>
        <v>4953417</v>
      </c>
      <c r="S9" s="100">
        <f t="shared" si="1"/>
        <v>3512283</v>
      </c>
      <c r="T9" s="100">
        <f t="shared" si="1"/>
        <v>3054164</v>
      </c>
      <c r="U9" s="100">
        <f t="shared" si="1"/>
        <v>3829953</v>
      </c>
      <c r="V9" s="100">
        <f t="shared" si="1"/>
        <v>10396400</v>
      </c>
      <c r="W9" s="100">
        <f t="shared" si="1"/>
        <v>20178206</v>
      </c>
      <c r="X9" s="100">
        <f t="shared" si="1"/>
        <v>13611194</v>
      </c>
      <c r="Y9" s="100">
        <f t="shared" si="1"/>
        <v>6567012</v>
      </c>
      <c r="Z9" s="137">
        <f>+IF(X9&lt;&gt;0,+(Y9/X9)*100,0)</f>
        <v>48.24714128679673</v>
      </c>
      <c r="AA9" s="102">
        <f>SUM(AA10:AA14)</f>
        <v>24557407</v>
      </c>
    </row>
    <row r="10" spans="1:27" ht="13.5">
      <c r="A10" s="138" t="s">
        <v>79</v>
      </c>
      <c r="B10" s="136"/>
      <c r="C10" s="155">
        <v>1527669</v>
      </c>
      <c r="D10" s="155"/>
      <c r="E10" s="156">
        <v>3150000</v>
      </c>
      <c r="F10" s="60">
        <v>12441607</v>
      </c>
      <c r="G10" s="60"/>
      <c r="H10" s="60"/>
      <c r="I10" s="60"/>
      <c r="J10" s="60"/>
      <c r="K10" s="60"/>
      <c r="L10" s="60"/>
      <c r="M10" s="60"/>
      <c r="N10" s="60"/>
      <c r="O10" s="60"/>
      <c r="P10" s="60">
        <v>1225477</v>
      </c>
      <c r="Q10" s="60">
        <v>2466263</v>
      </c>
      <c r="R10" s="60">
        <v>3691740</v>
      </c>
      <c r="S10" s="60">
        <v>775488</v>
      </c>
      <c r="T10" s="60">
        <v>1902260</v>
      </c>
      <c r="U10" s="60">
        <v>3829953</v>
      </c>
      <c r="V10" s="60">
        <v>6507701</v>
      </c>
      <c r="W10" s="60">
        <v>10199441</v>
      </c>
      <c r="X10" s="60">
        <v>3150000</v>
      </c>
      <c r="Y10" s="60">
        <v>7049441</v>
      </c>
      <c r="Z10" s="140">
        <v>223.79</v>
      </c>
      <c r="AA10" s="62">
        <v>12441607</v>
      </c>
    </row>
    <row r="11" spans="1:27" ht="13.5">
      <c r="A11" s="138" t="s">
        <v>80</v>
      </c>
      <c r="B11" s="136"/>
      <c r="C11" s="155">
        <v>2531310</v>
      </c>
      <c r="D11" s="155"/>
      <c r="E11" s="156">
        <v>10461194</v>
      </c>
      <c r="F11" s="60">
        <v>12115800</v>
      </c>
      <c r="G11" s="60"/>
      <c r="H11" s="60">
        <v>753189</v>
      </c>
      <c r="I11" s="60">
        <v>526832</v>
      </c>
      <c r="J11" s="60">
        <v>1280021</v>
      </c>
      <c r="K11" s="60">
        <v>783449</v>
      </c>
      <c r="L11" s="60">
        <v>1088770</v>
      </c>
      <c r="M11" s="60">
        <v>1676149</v>
      </c>
      <c r="N11" s="60">
        <v>3548368</v>
      </c>
      <c r="O11" s="60"/>
      <c r="P11" s="60">
        <v>1261677</v>
      </c>
      <c r="Q11" s="60"/>
      <c r="R11" s="60">
        <v>1261677</v>
      </c>
      <c r="S11" s="60">
        <v>2736795</v>
      </c>
      <c r="T11" s="60">
        <v>1151904</v>
      </c>
      <c r="U11" s="60"/>
      <c r="V11" s="60">
        <v>3888699</v>
      </c>
      <c r="W11" s="60">
        <v>9978765</v>
      </c>
      <c r="X11" s="60">
        <v>10461194</v>
      </c>
      <c r="Y11" s="60">
        <v>-482429</v>
      </c>
      <c r="Z11" s="140">
        <v>-4.61</v>
      </c>
      <c r="AA11" s="62">
        <v>12115800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52383299</v>
      </c>
      <c r="D15" s="153">
        <f>SUM(D16:D18)</f>
        <v>0</v>
      </c>
      <c r="E15" s="154">
        <f t="shared" si="2"/>
        <v>48494000</v>
      </c>
      <c r="F15" s="100">
        <f t="shared" si="2"/>
        <v>64218277</v>
      </c>
      <c r="G15" s="100">
        <f t="shared" si="2"/>
        <v>0</v>
      </c>
      <c r="H15" s="100">
        <f t="shared" si="2"/>
        <v>5422785</v>
      </c>
      <c r="I15" s="100">
        <f t="shared" si="2"/>
        <v>3554774</v>
      </c>
      <c r="J15" s="100">
        <f t="shared" si="2"/>
        <v>8977559</v>
      </c>
      <c r="K15" s="100">
        <f t="shared" si="2"/>
        <v>7110725</v>
      </c>
      <c r="L15" s="100">
        <f t="shared" si="2"/>
        <v>2187183</v>
      </c>
      <c r="M15" s="100">
        <f t="shared" si="2"/>
        <v>9292670</v>
      </c>
      <c r="N15" s="100">
        <f t="shared" si="2"/>
        <v>18590578</v>
      </c>
      <c r="O15" s="100">
        <f t="shared" si="2"/>
        <v>0</v>
      </c>
      <c r="P15" s="100">
        <f t="shared" si="2"/>
        <v>1820249</v>
      </c>
      <c r="Q15" s="100">
        <f t="shared" si="2"/>
        <v>8553465</v>
      </c>
      <c r="R15" s="100">
        <f t="shared" si="2"/>
        <v>10373714</v>
      </c>
      <c r="S15" s="100">
        <f t="shared" si="2"/>
        <v>5757347</v>
      </c>
      <c r="T15" s="100">
        <f t="shared" si="2"/>
        <v>3070602</v>
      </c>
      <c r="U15" s="100">
        <f t="shared" si="2"/>
        <v>7765831</v>
      </c>
      <c r="V15" s="100">
        <f t="shared" si="2"/>
        <v>16593780</v>
      </c>
      <c r="W15" s="100">
        <f t="shared" si="2"/>
        <v>54535631</v>
      </c>
      <c r="X15" s="100">
        <f t="shared" si="2"/>
        <v>48493700</v>
      </c>
      <c r="Y15" s="100">
        <f t="shared" si="2"/>
        <v>6041931</v>
      </c>
      <c r="Z15" s="137">
        <f>+IF(X15&lt;&gt;0,+(Y15/X15)*100,0)</f>
        <v>12.459208103320638</v>
      </c>
      <c r="AA15" s="102">
        <f>SUM(AA16:AA18)</f>
        <v>64218277</v>
      </c>
    </row>
    <row r="16" spans="1:27" ht="13.5">
      <c r="A16" s="138" t="s">
        <v>85</v>
      </c>
      <c r="B16" s="136"/>
      <c r="C16" s="155">
        <v>4543295</v>
      </c>
      <c r="D16" s="155"/>
      <c r="E16" s="156">
        <v>1450000</v>
      </c>
      <c r="F16" s="60">
        <v>1200000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>
        <v>160000</v>
      </c>
      <c r="U16" s="60">
        <v>727087</v>
      </c>
      <c r="V16" s="60">
        <v>887087</v>
      </c>
      <c r="W16" s="60">
        <v>887087</v>
      </c>
      <c r="X16" s="60">
        <v>1450000</v>
      </c>
      <c r="Y16" s="60">
        <v>-562913</v>
      </c>
      <c r="Z16" s="140">
        <v>-38.82</v>
      </c>
      <c r="AA16" s="62">
        <v>1200000</v>
      </c>
    </row>
    <row r="17" spans="1:27" ht="13.5">
      <c r="A17" s="138" t="s">
        <v>86</v>
      </c>
      <c r="B17" s="136"/>
      <c r="C17" s="155">
        <v>47840004</v>
      </c>
      <c r="D17" s="155"/>
      <c r="E17" s="156">
        <v>47044000</v>
      </c>
      <c r="F17" s="60">
        <v>63018277</v>
      </c>
      <c r="G17" s="60"/>
      <c r="H17" s="60">
        <v>5422785</v>
      </c>
      <c r="I17" s="60">
        <v>3554774</v>
      </c>
      <c r="J17" s="60">
        <v>8977559</v>
      </c>
      <c r="K17" s="60">
        <v>7110725</v>
      </c>
      <c r="L17" s="60">
        <v>2187183</v>
      </c>
      <c r="M17" s="60">
        <v>9292670</v>
      </c>
      <c r="N17" s="60">
        <v>18590578</v>
      </c>
      <c r="O17" s="60"/>
      <c r="P17" s="60">
        <v>1820249</v>
      </c>
      <c r="Q17" s="60">
        <v>8553465</v>
      </c>
      <c r="R17" s="60">
        <v>10373714</v>
      </c>
      <c r="S17" s="60">
        <v>5757347</v>
      </c>
      <c r="T17" s="60">
        <v>2910602</v>
      </c>
      <c r="U17" s="60">
        <v>7038744</v>
      </c>
      <c r="V17" s="60">
        <v>15706693</v>
      </c>
      <c r="W17" s="60">
        <v>53648544</v>
      </c>
      <c r="X17" s="60">
        <v>47043700</v>
      </c>
      <c r="Y17" s="60">
        <v>6604844</v>
      </c>
      <c r="Z17" s="140">
        <v>14.04</v>
      </c>
      <c r="AA17" s="62">
        <v>63018277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14500000</v>
      </c>
      <c r="F19" s="100">
        <f t="shared" si="3"/>
        <v>14537666</v>
      </c>
      <c r="G19" s="100">
        <f t="shared" si="3"/>
        <v>0</v>
      </c>
      <c r="H19" s="100">
        <f t="shared" si="3"/>
        <v>1416755</v>
      </c>
      <c r="I19" s="100">
        <f t="shared" si="3"/>
        <v>0</v>
      </c>
      <c r="J19" s="100">
        <f t="shared" si="3"/>
        <v>1416755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1312944</v>
      </c>
      <c r="Q19" s="100">
        <f t="shared" si="3"/>
        <v>706501</v>
      </c>
      <c r="R19" s="100">
        <f t="shared" si="3"/>
        <v>2019445</v>
      </c>
      <c r="S19" s="100">
        <f t="shared" si="3"/>
        <v>904506</v>
      </c>
      <c r="T19" s="100">
        <f t="shared" si="3"/>
        <v>549337</v>
      </c>
      <c r="U19" s="100">
        <f t="shared" si="3"/>
        <v>5730479</v>
      </c>
      <c r="V19" s="100">
        <f t="shared" si="3"/>
        <v>7184322</v>
      </c>
      <c r="W19" s="100">
        <f t="shared" si="3"/>
        <v>10620522</v>
      </c>
      <c r="X19" s="100">
        <f t="shared" si="3"/>
        <v>14500000</v>
      </c>
      <c r="Y19" s="100">
        <f t="shared" si="3"/>
        <v>-3879478</v>
      </c>
      <c r="Z19" s="137">
        <f>+IF(X19&lt;&gt;0,+(Y19/X19)*100,0)</f>
        <v>-26.755020689655172</v>
      </c>
      <c r="AA19" s="102">
        <f>SUM(AA20:AA23)</f>
        <v>14537666</v>
      </c>
    </row>
    <row r="20" spans="1:27" ht="13.5">
      <c r="A20" s="138" t="s">
        <v>89</v>
      </c>
      <c r="B20" s="136"/>
      <c r="C20" s="155"/>
      <c r="D20" s="155"/>
      <c r="E20" s="156">
        <v>11500000</v>
      </c>
      <c r="F20" s="60">
        <v>13537666</v>
      </c>
      <c r="G20" s="60"/>
      <c r="H20" s="60">
        <v>1416755</v>
      </c>
      <c r="I20" s="60"/>
      <c r="J20" s="60">
        <v>1416755</v>
      </c>
      <c r="K20" s="60"/>
      <c r="L20" s="60"/>
      <c r="M20" s="60"/>
      <c r="N20" s="60"/>
      <c r="O20" s="60"/>
      <c r="P20" s="60">
        <v>1312944</v>
      </c>
      <c r="Q20" s="60">
        <v>706501</v>
      </c>
      <c r="R20" s="60">
        <v>2019445</v>
      </c>
      <c r="S20" s="60">
        <v>904506</v>
      </c>
      <c r="T20" s="60">
        <v>549337</v>
      </c>
      <c r="U20" s="60">
        <v>5730479</v>
      </c>
      <c r="V20" s="60">
        <v>7184322</v>
      </c>
      <c r="W20" s="60">
        <v>10620522</v>
      </c>
      <c r="X20" s="60">
        <v>11500000</v>
      </c>
      <c r="Y20" s="60">
        <v>-879478</v>
      </c>
      <c r="Z20" s="140">
        <v>-7.65</v>
      </c>
      <c r="AA20" s="62">
        <v>13537666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3000000</v>
      </c>
      <c r="F23" s="60">
        <v>1000000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3000000</v>
      </c>
      <c r="Y23" s="60">
        <v>-3000000</v>
      </c>
      <c r="Z23" s="140">
        <v>-100</v>
      </c>
      <c r="AA23" s="62">
        <v>1000000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70825979</v>
      </c>
      <c r="D25" s="217">
        <f>+D5+D9+D15+D19+D24</f>
        <v>0</v>
      </c>
      <c r="E25" s="230">
        <f t="shared" si="4"/>
        <v>100918479</v>
      </c>
      <c r="F25" s="219">
        <f t="shared" si="4"/>
        <v>117922706</v>
      </c>
      <c r="G25" s="219">
        <f t="shared" si="4"/>
        <v>89474</v>
      </c>
      <c r="H25" s="219">
        <f t="shared" si="4"/>
        <v>7592729</v>
      </c>
      <c r="I25" s="219">
        <f t="shared" si="4"/>
        <v>4405905</v>
      </c>
      <c r="J25" s="219">
        <f t="shared" si="4"/>
        <v>12088108</v>
      </c>
      <c r="K25" s="219">
        <f t="shared" si="4"/>
        <v>8051097</v>
      </c>
      <c r="L25" s="219">
        <f t="shared" si="4"/>
        <v>4383763</v>
      </c>
      <c r="M25" s="219">
        <f t="shared" si="4"/>
        <v>12322202</v>
      </c>
      <c r="N25" s="219">
        <f t="shared" si="4"/>
        <v>24757062</v>
      </c>
      <c r="O25" s="219">
        <f t="shared" si="4"/>
        <v>0</v>
      </c>
      <c r="P25" s="219">
        <f t="shared" si="4"/>
        <v>5959167</v>
      </c>
      <c r="Q25" s="219">
        <f t="shared" si="4"/>
        <v>12766896</v>
      </c>
      <c r="R25" s="219">
        <f t="shared" si="4"/>
        <v>18726063</v>
      </c>
      <c r="S25" s="219">
        <f t="shared" si="4"/>
        <v>11119128</v>
      </c>
      <c r="T25" s="219">
        <f t="shared" si="4"/>
        <v>10215087</v>
      </c>
      <c r="U25" s="219">
        <f t="shared" si="4"/>
        <v>19923267</v>
      </c>
      <c r="V25" s="219">
        <f t="shared" si="4"/>
        <v>41257482</v>
      </c>
      <c r="W25" s="219">
        <f t="shared" si="4"/>
        <v>96828715</v>
      </c>
      <c r="X25" s="219">
        <f t="shared" si="4"/>
        <v>100918179</v>
      </c>
      <c r="Y25" s="219">
        <f t="shared" si="4"/>
        <v>-4089464</v>
      </c>
      <c r="Z25" s="231">
        <f>+IF(X25&lt;&gt;0,+(Y25/X25)*100,0)</f>
        <v>-4.052257026952498</v>
      </c>
      <c r="AA25" s="232">
        <f>+AA5+AA9+AA15+AA19+AA24</f>
        <v>117922706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48722198</v>
      </c>
      <c r="D28" s="155"/>
      <c r="E28" s="156">
        <v>63804894</v>
      </c>
      <c r="F28" s="60">
        <v>79265840</v>
      </c>
      <c r="G28" s="60"/>
      <c r="H28" s="60">
        <v>7086059</v>
      </c>
      <c r="I28" s="60">
        <v>3266930</v>
      </c>
      <c r="J28" s="60">
        <v>10352989</v>
      </c>
      <c r="K28" s="60">
        <v>7894174</v>
      </c>
      <c r="L28" s="60">
        <v>3275953</v>
      </c>
      <c r="M28" s="60">
        <v>11024523</v>
      </c>
      <c r="N28" s="60">
        <v>22194650</v>
      </c>
      <c r="O28" s="60"/>
      <c r="P28" s="60">
        <v>3775270</v>
      </c>
      <c r="Q28" s="60">
        <v>9277852</v>
      </c>
      <c r="R28" s="60">
        <v>13053122</v>
      </c>
      <c r="S28" s="60">
        <v>8039944</v>
      </c>
      <c r="T28" s="60">
        <v>3677876</v>
      </c>
      <c r="U28" s="60">
        <v>8799492</v>
      </c>
      <c r="V28" s="60">
        <v>20517312</v>
      </c>
      <c r="W28" s="60">
        <v>66118073</v>
      </c>
      <c r="X28" s="60"/>
      <c r="Y28" s="60">
        <v>66118073</v>
      </c>
      <c r="Z28" s="140"/>
      <c r="AA28" s="155">
        <v>79265840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48722198</v>
      </c>
      <c r="D32" s="210">
        <f>SUM(D28:D31)</f>
        <v>0</v>
      </c>
      <c r="E32" s="211">
        <f t="shared" si="5"/>
        <v>63804894</v>
      </c>
      <c r="F32" s="77">
        <f t="shared" si="5"/>
        <v>79265840</v>
      </c>
      <c r="G32" s="77">
        <f t="shared" si="5"/>
        <v>0</v>
      </c>
      <c r="H32" s="77">
        <f t="shared" si="5"/>
        <v>7086059</v>
      </c>
      <c r="I32" s="77">
        <f t="shared" si="5"/>
        <v>3266930</v>
      </c>
      <c r="J32" s="77">
        <f t="shared" si="5"/>
        <v>10352989</v>
      </c>
      <c r="K32" s="77">
        <f t="shared" si="5"/>
        <v>7894174</v>
      </c>
      <c r="L32" s="77">
        <f t="shared" si="5"/>
        <v>3275953</v>
      </c>
      <c r="M32" s="77">
        <f t="shared" si="5"/>
        <v>11024523</v>
      </c>
      <c r="N32" s="77">
        <f t="shared" si="5"/>
        <v>22194650</v>
      </c>
      <c r="O32" s="77">
        <f t="shared" si="5"/>
        <v>0</v>
      </c>
      <c r="P32" s="77">
        <f t="shared" si="5"/>
        <v>3775270</v>
      </c>
      <c r="Q32" s="77">
        <f t="shared" si="5"/>
        <v>9277852</v>
      </c>
      <c r="R32" s="77">
        <f t="shared" si="5"/>
        <v>13053122</v>
      </c>
      <c r="S32" s="77">
        <f t="shared" si="5"/>
        <v>8039944</v>
      </c>
      <c r="T32" s="77">
        <f t="shared" si="5"/>
        <v>3677876</v>
      </c>
      <c r="U32" s="77">
        <f t="shared" si="5"/>
        <v>8799492</v>
      </c>
      <c r="V32" s="77">
        <f t="shared" si="5"/>
        <v>20517312</v>
      </c>
      <c r="W32" s="77">
        <f t="shared" si="5"/>
        <v>66118073</v>
      </c>
      <c r="X32" s="77">
        <f t="shared" si="5"/>
        <v>0</v>
      </c>
      <c r="Y32" s="77">
        <f t="shared" si="5"/>
        <v>66118073</v>
      </c>
      <c r="Z32" s="212">
        <f>+IF(X32&lt;&gt;0,+(Y32/X32)*100,0)</f>
        <v>0</v>
      </c>
      <c r="AA32" s="79">
        <f>SUM(AA28:AA31)</f>
        <v>79265840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22103781</v>
      </c>
      <c r="D35" s="155"/>
      <c r="E35" s="156">
        <v>37113585</v>
      </c>
      <c r="F35" s="60">
        <v>38656866</v>
      </c>
      <c r="G35" s="60">
        <v>89474</v>
      </c>
      <c r="H35" s="60">
        <v>506670</v>
      </c>
      <c r="I35" s="60">
        <v>1138975</v>
      </c>
      <c r="J35" s="60">
        <v>1735119</v>
      </c>
      <c r="K35" s="60">
        <v>156923</v>
      </c>
      <c r="L35" s="60">
        <v>1107810</v>
      </c>
      <c r="M35" s="60">
        <v>1297679</v>
      </c>
      <c r="N35" s="60">
        <v>2562412</v>
      </c>
      <c r="O35" s="60"/>
      <c r="P35" s="60">
        <v>2183897</v>
      </c>
      <c r="Q35" s="60">
        <v>3489044</v>
      </c>
      <c r="R35" s="60">
        <v>5672941</v>
      </c>
      <c r="S35" s="60">
        <v>3079184</v>
      </c>
      <c r="T35" s="60">
        <v>6537211</v>
      </c>
      <c r="U35" s="60">
        <v>11123775</v>
      </c>
      <c r="V35" s="60">
        <v>20740170</v>
      </c>
      <c r="W35" s="60">
        <v>30710642</v>
      </c>
      <c r="X35" s="60"/>
      <c r="Y35" s="60">
        <v>30710642</v>
      </c>
      <c r="Z35" s="140"/>
      <c r="AA35" s="62">
        <v>38656866</v>
      </c>
    </row>
    <row r="36" spans="1:27" ht="13.5">
      <c r="A36" s="238" t="s">
        <v>139</v>
      </c>
      <c r="B36" s="149"/>
      <c r="C36" s="222">
        <f aca="true" t="shared" si="6" ref="C36:Y36">SUM(C32:C35)</f>
        <v>70825979</v>
      </c>
      <c r="D36" s="222">
        <f>SUM(D32:D35)</f>
        <v>0</v>
      </c>
      <c r="E36" s="218">
        <f t="shared" si="6"/>
        <v>100918479</v>
      </c>
      <c r="F36" s="220">
        <f t="shared" si="6"/>
        <v>117922706</v>
      </c>
      <c r="G36" s="220">
        <f t="shared" si="6"/>
        <v>89474</v>
      </c>
      <c r="H36" s="220">
        <f t="shared" si="6"/>
        <v>7592729</v>
      </c>
      <c r="I36" s="220">
        <f t="shared" si="6"/>
        <v>4405905</v>
      </c>
      <c r="J36" s="220">
        <f t="shared" si="6"/>
        <v>12088108</v>
      </c>
      <c r="K36" s="220">
        <f t="shared" si="6"/>
        <v>8051097</v>
      </c>
      <c r="L36" s="220">
        <f t="shared" si="6"/>
        <v>4383763</v>
      </c>
      <c r="M36" s="220">
        <f t="shared" si="6"/>
        <v>12322202</v>
      </c>
      <c r="N36" s="220">
        <f t="shared" si="6"/>
        <v>24757062</v>
      </c>
      <c r="O36" s="220">
        <f t="shared" si="6"/>
        <v>0</v>
      </c>
      <c r="P36" s="220">
        <f t="shared" si="6"/>
        <v>5959167</v>
      </c>
      <c r="Q36" s="220">
        <f t="shared" si="6"/>
        <v>12766896</v>
      </c>
      <c r="R36" s="220">
        <f t="shared" si="6"/>
        <v>18726063</v>
      </c>
      <c r="S36" s="220">
        <f t="shared" si="6"/>
        <v>11119128</v>
      </c>
      <c r="T36" s="220">
        <f t="shared" si="6"/>
        <v>10215087</v>
      </c>
      <c r="U36" s="220">
        <f t="shared" si="6"/>
        <v>19923267</v>
      </c>
      <c r="V36" s="220">
        <f t="shared" si="6"/>
        <v>41257482</v>
      </c>
      <c r="W36" s="220">
        <f t="shared" si="6"/>
        <v>96828715</v>
      </c>
      <c r="X36" s="220">
        <f t="shared" si="6"/>
        <v>0</v>
      </c>
      <c r="Y36" s="220">
        <f t="shared" si="6"/>
        <v>96828715</v>
      </c>
      <c r="Z36" s="221">
        <f>+IF(X36&lt;&gt;0,+(Y36/X36)*100,0)</f>
        <v>0</v>
      </c>
      <c r="AA36" s="239">
        <f>SUM(AA32:AA35)</f>
        <v>117922706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86643612</v>
      </c>
      <c r="D6" s="155"/>
      <c r="E6" s="59">
        <v>48000000</v>
      </c>
      <c r="F6" s="60">
        <v>48000000</v>
      </c>
      <c r="G6" s="60">
        <v>178688466</v>
      </c>
      <c r="H6" s="60">
        <v>161914032</v>
      </c>
      <c r="I6" s="60">
        <v>160721697</v>
      </c>
      <c r="J6" s="60">
        <v>160721697</v>
      </c>
      <c r="K6" s="60">
        <v>142338756</v>
      </c>
      <c r="L6" s="60">
        <v>185728700</v>
      </c>
      <c r="M6" s="60">
        <v>190309413</v>
      </c>
      <c r="N6" s="60">
        <v>190309413</v>
      </c>
      <c r="O6" s="60"/>
      <c r="P6" s="60">
        <v>158441797</v>
      </c>
      <c r="Q6" s="60">
        <v>177601447</v>
      </c>
      <c r="R6" s="60">
        <v>177601447</v>
      </c>
      <c r="S6" s="60">
        <v>196319878</v>
      </c>
      <c r="T6" s="60">
        <v>171787533</v>
      </c>
      <c r="U6" s="60">
        <v>150040686</v>
      </c>
      <c r="V6" s="60">
        <v>150040686</v>
      </c>
      <c r="W6" s="60">
        <v>150040686</v>
      </c>
      <c r="X6" s="60">
        <v>48000000</v>
      </c>
      <c r="Y6" s="60">
        <v>102040686</v>
      </c>
      <c r="Z6" s="140">
        <v>212.58</v>
      </c>
      <c r="AA6" s="62">
        <v>48000000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5486640</v>
      </c>
      <c r="D8" s="155"/>
      <c r="E8" s="59">
        <v>34111000</v>
      </c>
      <c r="F8" s="60">
        <v>34111000</v>
      </c>
      <c r="G8" s="60">
        <v>121918134</v>
      </c>
      <c r="H8" s="60">
        <v>121873289</v>
      </c>
      <c r="I8" s="60">
        <v>114101616</v>
      </c>
      <c r="J8" s="60">
        <v>114101616</v>
      </c>
      <c r="K8" s="60">
        <v>121543760</v>
      </c>
      <c r="L8" s="60">
        <v>95911539</v>
      </c>
      <c r="M8" s="60">
        <v>85669620</v>
      </c>
      <c r="N8" s="60">
        <v>85669620</v>
      </c>
      <c r="O8" s="60"/>
      <c r="P8" s="60">
        <v>188958222</v>
      </c>
      <c r="Q8" s="60">
        <v>154958541</v>
      </c>
      <c r="R8" s="60">
        <v>154958541</v>
      </c>
      <c r="S8" s="60">
        <v>92245983</v>
      </c>
      <c r="T8" s="60">
        <v>188842896</v>
      </c>
      <c r="U8" s="60">
        <v>196263887</v>
      </c>
      <c r="V8" s="60">
        <v>196263887</v>
      </c>
      <c r="W8" s="60">
        <v>196263887</v>
      </c>
      <c r="X8" s="60">
        <v>34111000</v>
      </c>
      <c r="Y8" s="60">
        <v>162152887</v>
      </c>
      <c r="Z8" s="140">
        <v>475.37</v>
      </c>
      <c r="AA8" s="62">
        <v>34111000</v>
      </c>
    </row>
    <row r="9" spans="1:27" ht="13.5">
      <c r="A9" s="249" t="s">
        <v>146</v>
      </c>
      <c r="B9" s="182"/>
      <c r="C9" s="155">
        <v>2726789</v>
      </c>
      <c r="D9" s="155"/>
      <c r="E9" s="59">
        <v>20000000</v>
      </c>
      <c r="F9" s="60">
        <v>20000000</v>
      </c>
      <c r="G9" s="60">
        <v>81278756</v>
      </c>
      <c r="H9" s="60">
        <v>81248860</v>
      </c>
      <c r="I9" s="60">
        <v>76067745</v>
      </c>
      <c r="J9" s="60">
        <v>76067745</v>
      </c>
      <c r="K9" s="60">
        <v>81029173</v>
      </c>
      <c r="L9" s="60">
        <v>60941027</v>
      </c>
      <c r="M9" s="60">
        <v>57113080</v>
      </c>
      <c r="N9" s="60">
        <v>57113080</v>
      </c>
      <c r="O9" s="60"/>
      <c r="P9" s="60">
        <v>125972149</v>
      </c>
      <c r="Q9" s="60">
        <v>103305694</v>
      </c>
      <c r="R9" s="60">
        <v>103305694</v>
      </c>
      <c r="S9" s="60">
        <v>138368975</v>
      </c>
      <c r="T9" s="60">
        <v>125895264</v>
      </c>
      <c r="U9" s="60">
        <v>130842591</v>
      </c>
      <c r="V9" s="60">
        <v>130842591</v>
      </c>
      <c r="W9" s="60">
        <v>130842591</v>
      </c>
      <c r="X9" s="60">
        <v>20000000</v>
      </c>
      <c r="Y9" s="60">
        <v>110842591</v>
      </c>
      <c r="Z9" s="140">
        <v>554.21</v>
      </c>
      <c r="AA9" s="62">
        <v>20000000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603684</v>
      </c>
      <c r="D11" s="155"/>
      <c r="E11" s="59">
        <v>2500000</v>
      </c>
      <c r="F11" s="60">
        <v>2500000</v>
      </c>
      <c r="G11" s="60">
        <v>-237514</v>
      </c>
      <c r="H11" s="60">
        <v>-511574</v>
      </c>
      <c r="I11" s="60">
        <v>-511574</v>
      </c>
      <c r="J11" s="60">
        <v>-511574</v>
      </c>
      <c r="K11" s="60">
        <v>-427674</v>
      </c>
      <c r="L11" s="60">
        <v>19122</v>
      </c>
      <c r="M11" s="60">
        <v>57118</v>
      </c>
      <c r="N11" s="60">
        <v>57118</v>
      </c>
      <c r="O11" s="60"/>
      <c r="P11" s="60">
        <v>309398</v>
      </c>
      <c r="Q11" s="60">
        <v>503698</v>
      </c>
      <c r="R11" s="60">
        <v>503698</v>
      </c>
      <c r="S11" s="60">
        <v>503698</v>
      </c>
      <c r="T11" s="60">
        <v>678140</v>
      </c>
      <c r="U11" s="60">
        <v>1142312</v>
      </c>
      <c r="V11" s="60">
        <v>1142312</v>
      </c>
      <c r="W11" s="60">
        <v>1142312</v>
      </c>
      <c r="X11" s="60">
        <v>2500000</v>
      </c>
      <c r="Y11" s="60">
        <v>-1357688</v>
      </c>
      <c r="Z11" s="140">
        <v>-54.31</v>
      </c>
      <c r="AA11" s="62">
        <v>2500000</v>
      </c>
    </row>
    <row r="12" spans="1:27" ht="13.5">
      <c r="A12" s="250" t="s">
        <v>56</v>
      </c>
      <c r="B12" s="251"/>
      <c r="C12" s="168">
        <f aca="true" t="shared" si="0" ref="C12:Y12">SUM(C6:C11)</f>
        <v>95460725</v>
      </c>
      <c r="D12" s="168">
        <f>SUM(D6:D11)</f>
        <v>0</v>
      </c>
      <c r="E12" s="72">
        <f t="shared" si="0"/>
        <v>104611000</v>
      </c>
      <c r="F12" s="73">
        <f t="shared" si="0"/>
        <v>104611000</v>
      </c>
      <c r="G12" s="73">
        <f t="shared" si="0"/>
        <v>381647842</v>
      </c>
      <c r="H12" s="73">
        <f t="shared" si="0"/>
        <v>364524607</v>
      </c>
      <c r="I12" s="73">
        <f t="shared" si="0"/>
        <v>350379484</v>
      </c>
      <c r="J12" s="73">
        <f t="shared" si="0"/>
        <v>350379484</v>
      </c>
      <c r="K12" s="73">
        <f t="shared" si="0"/>
        <v>344484015</v>
      </c>
      <c r="L12" s="73">
        <f t="shared" si="0"/>
        <v>342600388</v>
      </c>
      <c r="M12" s="73">
        <f t="shared" si="0"/>
        <v>333149231</v>
      </c>
      <c r="N12" s="73">
        <f t="shared" si="0"/>
        <v>333149231</v>
      </c>
      <c r="O12" s="73">
        <f t="shared" si="0"/>
        <v>0</v>
      </c>
      <c r="P12" s="73">
        <f t="shared" si="0"/>
        <v>473681566</v>
      </c>
      <c r="Q12" s="73">
        <f t="shared" si="0"/>
        <v>436369380</v>
      </c>
      <c r="R12" s="73">
        <f t="shared" si="0"/>
        <v>436369380</v>
      </c>
      <c r="S12" s="73">
        <f t="shared" si="0"/>
        <v>427438534</v>
      </c>
      <c r="T12" s="73">
        <f t="shared" si="0"/>
        <v>487203833</v>
      </c>
      <c r="U12" s="73">
        <f t="shared" si="0"/>
        <v>478289476</v>
      </c>
      <c r="V12" s="73">
        <f t="shared" si="0"/>
        <v>478289476</v>
      </c>
      <c r="W12" s="73">
        <f t="shared" si="0"/>
        <v>478289476</v>
      </c>
      <c r="X12" s="73">
        <f t="shared" si="0"/>
        <v>104611000</v>
      </c>
      <c r="Y12" s="73">
        <f t="shared" si="0"/>
        <v>373678476</v>
      </c>
      <c r="Z12" s="170">
        <f>+IF(X12&lt;&gt;0,+(Y12/X12)*100,0)</f>
        <v>357.20763208458004</v>
      </c>
      <c r="AA12" s="74">
        <f>SUM(AA6:AA11)</f>
        <v>104611000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257376598</v>
      </c>
      <c r="D19" s="155"/>
      <c r="E19" s="59">
        <v>374849000</v>
      </c>
      <c r="F19" s="60">
        <v>374849000</v>
      </c>
      <c r="G19" s="60">
        <v>214341907</v>
      </c>
      <c r="H19" s="60">
        <v>279505874</v>
      </c>
      <c r="I19" s="60">
        <v>279505874</v>
      </c>
      <c r="J19" s="60">
        <v>279505874</v>
      </c>
      <c r="K19" s="60">
        <v>257376596</v>
      </c>
      <c r="L19" s="60">
        <v>257376596</v>
      </c>
      <c r="M19" s="60">
        <v>257376596</v>
      </c>
      <c r="N19" s="60">
        <v>257376596</v>
      </c>
      <c r="O19" s="60"/>
      <c r="P19" s="60">
        <v>257376596</v>
      </c>
      <c r="Q19" s="60">
        <v>257376596</v>
      </c>
      <c r="R19" s="60">
        <v>257376596</v>
      </c>
      <c r="S19" s="60">
        <v>257376596</v>
      </c>
      <c r="T19" s="60">
        <v>257376597</v>
      </c>
      <c r="U19" s="60">
        <v>257376597</v>
      </c>
      <c r="V19" s="60">
        <v>257376597</v>
      </c>
      <c r="W19" s="60">
        <v>257376597</v>
      </c>
      <c r="X19" s="60">
        <v>374849000</v>
      </c>
      <c r="Y19" s="60">
        <v>-117472403</v>
      </c>
      <c r="Z19" s="140">
        <v>-31.34</v>
      </c>
      <c r="AA19" s="62">
        <v>374849000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257376598</v>
      </c>
      <c r="D24" s="168">
        <f>SUM(D15:D23)</f>
        <v>0</v>
      </c>
      <c r="E24" s="76">
        <f t="shared" si="1"/>
        <v>374849000</v>
      </c>
      <c r="F24" s="77">
        <f t="shared" si="1"/>
        <v>374849000</v>
      </c>
      <c r="G24" s="77">
        <f t="shared" si="1"/>
        <v>214341907</v>
      </c>
      <c r="H24" s="77">
        <f t="shared" si="1"/>
        <v>279505874</v>
      </c>
      <c r="I24" s="77">
        <f t="shared" si="1"/>
        <v>279505874</v>
      </c>
      <c r="J24" s="77">
        <f t="shared" si="1"/>
        <v>279505874</v>
      </c>
      <c r="K24" s="77">
        <f t="shared" si="1"/>
        <v>257376596</v>
      </c>
      <c r="L24" s="77">
        <f t="shared" si="1"/>
        <v>257376596</v>
      </c>
      <c r="M24" s="77">
        <f t="shared" si="1"/>
        <v>257376596</v>
      </c>
      <c r="N24" s="77">
        <f t="shared" si="1"/>
        <v>257376596</v>
      </c>
      <c r="O24" s="77">
        <f t="shared" si="1"/>
        <v>0</v>
      </c>
      <c r="P24" s="77">
        <f t="shared" si="1"/>
        <v>257376596</v>
      </c>
      <c r="Q24" s="77">
        <f t="shared" si="1"/>
        <v>257376596</v>
      </c>
      <c r="R24" s="77">
        <f t="shared" si="1"/>
        <v>257376596</v>
      </c>
      <c r="S24" s="77">
        <f t="shared" si="1"/>
        <v>257376596</v>
      </c>
      <c r="T24" s="77">
        <f t="shared" si="1"/>
        <v>257376597</v>
      </c>
      <c r="U24" s="77">
        <f t="shared" si="1"/>
        <v>257376597</v>
      </c>
      <c r="V24" s="77">
        <f t="shared" si="1"/>
        <v>257376597</v>
      </c>
      <c r="W24" s="77">
        <f t="shared" si="1"/>
        <v>257376597</v>
      </c>
      <c r="X24" s="77">
        <f t="shared" si="1"/>
        <v>374849000</v>
      </c>
      <c r="Y24" s="77">
        <f t="shared" si="1"/>
        <v>-117472403</v>
      </c>
      <c r="Z24" s="212">
        <f>+IF(X24&lt;&gt;0,+(Y24/X24)*100,0)</f>
        <v>-31.338593140171113</v>
      </c>
      <c r="AA24" s="79">
        <f>SUM(AA15:AA23)</f>
        <v>374849000</v>
      </c>
    </row>
    <row r="25" spans="1:27" ht="13.5">
      <c r="A25" s="250" t="s">
        <v>159</v>
      </c>
      <c r="B25" s="251"/>
      <c r="C25" s="168">
        <f aca="true" t="shared" si="2" ref="C25:Y25">+C12+C24</f>
        <v>352837323</v>
      </c>
      <c r="D25" s="168">
        <f>+D12+D24</f>
        <v>0</v>
      </c>
      <c r="E25" s="72">
        <f t="shared" si="2"/>
        <v>479460000</v>
      </c>
      <c r="F25" s="73">
        <f t="shared" si="2"/>
        <v>479460000</v>
      </c>
      <c r="G25" s="73">
        <f t="shared" si="2"/>
        <v>595989749</v>
      </c>
      <c r="H25" s="73">
        <f t="shared" si="2"/>
        <v>644030481</v>
      </c>
      <c r="I25" s="73">
        <f t="shared" si="2"/>
        <v>629885358</v>
      </c>
      <c r="J25" s="73">
        <f t="shared" si="2"/>
        <v>629885358</v>
      </c>
      <c r="K25" s="73">
        <f t="shared" si="2"/>
        <v>601860611</v>
      </c>
      <c r="L25" s="73">
        <f t="shared" si="2"/>
        <v>599976984</v>
      </c>
      <c r="M25" s="73">
        <f t="shared" si="2"/>
        <v>590525827</v>
      </c>
      <c r="N25" s="73">
        <f t="shared" si="2"/>
        <v>590525827</v>
      </c>
      <c r="O25" s="73">
        <f t="shared" si="2"/>
        <v>0</v>
      </c>
      <c r="P25" s="73">
        <f t="shared" si="2"/>
        <v>731058162</v>
      </c>
      <c r="Q25" s="73">
        <f t="shared" si="2"/>
        <v>693745976</v>
      </c>
      <c r="R25" s="73">
        <f t="shared" si="2"/>
        <v>693745976</v>
      </c>
      <c r="S25" s="73">
        <f t="shared" si="2"/>
        <v>684815130</v>
      </c>
      <c r="T25" s="73">
        <f t="shared" si="2"/>
        <v>744580430</v>
      </c>
      <c r="U25" s="73">
        <f t="shared" si="2"/>
        <v>735666073</v>
      </c>
      <c r="V25" s="73">
        <f t="shared" si="2"/>
        <v>735666073</v>
      </c>
      <c r="W25" s="73">
        <f t="shared" si="2"/>
        <v>735666073</v>
      </c>
      <c r="X25" s="73">
        <f t="shared" si="2"/>
        <v>479460000</v>
      </c>
      <c r="Y25" s="73">
        <f t="shared" si="2"/>
        <v>256206073</v>
      </c>
      <c r="Z25" s="170">
        <f>+IF(X25&lt;&gt;0,+(Y25/X25)*100,0)</f>
        <v>53.43638113711259</v>
      </c>
      <c r="AA25" s="74">
        <f>+AA12+AA24</f>
        <v>479460000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31839949</v>
      </c>
      <c r="D32" s="155"/>
      <c r="E32" s="59">
        <v>56607000</v>
      </c>
      <c r="F32" s="60">
        <v>56607000</v>
      </c>
      <c r="G32" s="60">
        <v>333576874</v>
      </c>
      <c r="H32" s="60">
        <v>342183374</v>
      </c>
      <c r="I32" s="60">
        <v>341104261</v>
      </c>
      <c r="J32" s="60">
        <v>341104261</v>
      </c>
      <c r="K32" s="60">
        <v>350396165</v>
      </c>
      <c r="L32" s="60">
        <v>359736032</v>
      </c>
      <c r="M32" s="60">
        <v>369105372</v>
      </c>
      <c r="N32" s="60">
        <v>369105372</v>
      </c>
      <c r="O32" s="60"/>
      <c r="P32" s="60">
        <v>365586370</v>
      </c>
      <c r="Q32" s="60">
        <v>346926208</v>
      </c>
      <c r="R32" s="60">
        <v>346926208</v>
      </c>
      <c r="S32" s="60">
        <v>356456140</v>
      </c>
      <c r="T32" s="60">
        <v>387444931</v>
      </c>
      <c r="U32" s="60">
        <v>411424951</v>
      </c>
      <c r="V32" s="60">
        <v>411424951</v>
      </c>
      <c r="W32" s="60">
        <v>411424951</v>
      </c>
      <c r="X32" s="60">
        <v>56607000</v>
      </c>
      <c r="Y32" s="60">
        <v>354817951</v>
      </c>
      <c r="Z32" s="140">
        <v>626.81</v>
      </c>
      <c r="AA32" s="62">
        <v>56607000</v>
      </c>
    </row>
    <row r="33" spans="1:27" ht="13.5">
      <c r="A33" s="249" t="s">
        <v>165</v>
      </c>
      <c r="B33" s="182"/>
      <c r="C33" s="155">
        <v>2215951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34055900</v>
      </c>
      <c r="D34" s="168">
        <f>SUM(D29:D33)</f>
        <v>0</v>
      </c>
      <c r="E34" s="72">
        <f t="shared" si="3"/>
        <v>56607000</v>
      </c>
      <c r="F34" s="73">
        <f t="shared" si="3"/>
        <v>56607000</v>
      </c>
      <c r="G34" s="73">
        <f t="shared" si="3"/>
        <v>333576874</v>
      </c>
      <c r="H34" s="73">
        <f t="shared" si="3"/>
        <v>342183374</v>
      </c>
      <c r="I34" s="73">
        <f t="shared" si="3"/>
        <v>341104261</v>
      </c>
      <c r="J34" s="73">
        <f t="shared" si="3"/>
        <v>341104261</v>
      </c>
      <c r="K34" s="73">
        <f t="shared" si="3"/>
        <v>350396165</v>
      </c>
      <c r="L34" s="73">
        <f t="shared" si="3"/>
        <v>359736032</v>
      </c>
      <c r="M34" s="73">
        <f t="shared" si="3"/>
        <v>369105372</v>
      </c>
      <c r="N34" s="73">
        <f t="shared" si="3"/>
        <v>369105372</v>
      </c>
      <c r="O34" s="73">
        <f t="shared" si="3"/>
        <v>0</v>
      </c>
      <c r="P34" s="73">
        <f t="shared" si="3"/>
        <v>365586370</v>
      </c>
      <c r="Q34" s="73">
        <f t="shared" si="3"/>
        <v>346926208</v>
      </c>
      <c r="R34" s="73">
        <f t="shared" si="3"/>
        <v>346926208</v>
      </c>
      <c r="S34" s="73">
        <f t="shared" si="3"/>
        <v>356456140</v>
      </c>
      <c r="T34" s="73">
        <f t="shared" si="3"/>
        <v>387444931</v>
      </c>
      <c r="U34" s="73">
        <f t="shared" si="3"/>
        <v>411424951</v>
      </c>
      <c r="V34" s="73">
        <f t="shared" si="3"/>
        <v>411424951</v>
      </c>
      <c r="W34" s="73">
        <f t="shared" si="3"/>
        <v>411424951</v>
      </c>
      <c r="X34" s="73">
        <f t="shared" si="3"/>
        <v>56607000</v>
      </c>
      <c r="Y34" s="73">
        <f t="shared" si="3"/>
        <v>354817951</v>
      </c>
      <c r="Z34" s="170">
        <f>+IF(X34&lt;&gt;0,+(Y34/X34)*100,0)</f>
        <v>626.8093186355045</v>
      </c>
      <c r="AA34" s="74">
        <f>SUM(AA29:AA33)</f>
        <v>56607000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17062412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17062412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51118312</v>
      </c>
      <c r="D40" s="168">
        <f>+D34+D39</f>
        <v>0</v>
      </c>
      <c r="E40" s="72">
        <f t="shared" si="5"/>
        <v>56607000</v>
      </c>
      <c r="F40" s="73">
        <f t="shared" si="5"/>
        <v>56607000</v>
      </c>
      <c r="G40" s="73">
        <f t="shared" si="5"/>
        <v>333576874</v>
      </c>
      <c r="H40" s="73">
        <f t="shared" si="5"/>
        <v>342183374</v>
      </c>
      <c r="I40" s="73">
        <f t="shared" si="5"/>
        <v>341104261</v>
      </c>
      <c r="J40" s="73">
        <f t="shared" si="5"/>
        <v>341104261</v>
      </c>
      <c r="K40" s="73">
        <f t="shared" si="5"/>
        <v>350396165</v>
      </c>
      <c r="L40" s="73">
        <f t="shared" si="5"/>
        <v>359736032</v>
      </c>
      <c r="M40" s="73">
        <f t="shared" si="5"/>
        <v>369105372</v>
      </c>
      <c r="N40" s="73">
        <f t="shared" si="5"/>
        <v>369105372</v>
      </c>
      <c r="O40" s="73">
        <f t="shared" si="5"/>
        <v>0</v>
      </c>
      <c r="P40" s="73">
        <f t="shared" si="5"/>
        <v>365586370</v>
      </c>
      <c r="Q40" s="73">
        <f t="shared" si="5"/>
        <v>346926208</v>
      </c>
      <c r="R40" s="73">
        <f t="shared" si="5"/>
        <v>346926208</v>
      </c>
      <c r="S40" s="73">
        <f t="shared" si="5"/>
        <v>356456140</v>
      </c>
      <c r="T40" s="73">
        <f t="shared" si="5"/>
        <v>387444931</v>
      </c>
      <c r="U40" s="73">
        <f t="shared" si="5"/>
        <v>411424951</v>
      </c>
      <c r="V40" s="73">
        <f t="shared" si="5"/>
        <v>411424951</v>
      </c>
      <c r="W40" s="73">
        <f t="shared" si="5"/>
        <v>411424951</v>
      </c>
      <c r="X40" s="73">
        <f t="shared" si="5"/>
        <v>56607000</v>
      </c>
      <c r="Y40" s="73">
        <f t="shared" si="5"/>
        <v>354817951</v>
      </c>
      <c r="Z40" s="170">
        <f>+IF(X40&lt;&gt;0,+(Y40/X40)*100,0)</f>
        <v>626.8093186355045</v>
      </c>
      <c r="AA40" s="74">
        <f>+AA34+AA39</f>
        <v>56607000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301719011</v>
      </c>
      <c r="D42" s="257">
        <f>+D25-D40</f>
        <v>0</v>
      </c>
      <c r="E42" s="258">
        <f t="shared" si="6"/>
        <v>422853000</v>
      </c>
      <c r="F42" s="259">
        <f t="shared" si="6"/>
        <v>422853000</v>
      </c>
      <c r="G42" s="259">
        <f t="shared" si="6"/>
        <v>262412875</v>
      </c>
      <c r="H42" s="259">
        <f t="shared" si="6"/>
        <v>301847107</v>
      </c>
      <c r="I42" s="259">
        <f t="shared" si="6"/>
        <v>288781097</v>
      </c>
      <c r="J42" s="259">
        <f t="shared" si="6"/>
        <v>288781097</v>
      </c>
      <c r="K42" s="259">
        <f t="shared" si="6"/>
        <v>251464446</v>
      </c>
      <c r="L42" s="259">
        <f t="shared" si="6"/>
        <v>240240952</v>
      </c>
      <c r="M42" s="259">
        <f t="shared" si="6"/>
        <v>221420455</v>
      </c>
      <c r="N42" s="259">
        <f t="shared" si="6"/>
        <v>221420455</v>
      </c>
      <c r="O42" s="259">
        <f t="shared" si="6"/>
        <v>0</v>
      </c>
      <c r="P42" s="259">
        <f t="shared" si="6"/>
        <v>365471792</v>
      </c>
      <c r="Q42" s="259">
        <f t="shared" si="6"/>
        <v>346819768</v>
      </c>
      <c r="R42" s="259">
        <f t="shared" si="6"/>
        <v>346819768</v>
      </c>
      <c r="S42" s="259">
        <f t="shared" si="6"/>
        <v>328358990</v>
      </c>
      <c r="T42" s="259">
        <f t="shared" si="6"/>
        <v>357135499</v>
      </c>
      <c r="U42" s="259">
        <f t="shared" si="6"/>
        <v>324241122</v>
      </c>
      <c r="V42" s="259">
        <f t="shared" si="6"/>
        <v>324241122</v>
      </c>
      <c r="W42" s="259">
        <f t="shared" si="6"/>
        <v>324241122</v>
      </c>
      <c r="X42" s="259">
        <f t="shared" si="6"/>
        <v>422853000</v>
      </c>
      <c r="Y42" s="259">
        <f t="shared" si="6"/>
        <v>-98611878</v>
      </c>
      <c r="Z42" s="260">
        <f>+IF(X42&lt;&gt;0,+(Y42/X42)*100,0)</f>
        <v>-23.320605032954713</v>
      </c>
      <c r="AA42" s="261">
        <f>+AA25-AA40</f>
        <v>422853000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301719011</v>
      </c>
      <c r="D45" s="155"/>
      <c r="E45" s="59">
        <v>422853000</v>
      </c>
      <c r="F45" s="60">
        <v>422853000</v>
      </c>
      <c r="G45" s="60">
        <v>262412875</v>
      </c>
      <c r="H45" s="60">
        <v>301847107</v>
      </c>
      <c r="I45" s="60">
        <v>288781097</v>
      </c>
      <c r="J45" s="60">
        <v>288781097</v>
      </c>
      <c r="K45" s="60">
        <v>251464446</v>
      </c>
      <c r="L45" s="60">
        <v>240240952</v>
      </c>
      <c r="M45" s="60">
        <v>221420455</v>
      </c>
      <c r="N45" s="60">
        <v>221420455</v>
      </c>
      <c r="O45" s="60"/>
      <c r="P45" s="60">
        <v>365471792</v>
      </c>
      <c r="Q45" s="60">
        <v>346819768</v>
      </c>
      <c r="R45" s="60">
        <v>346819768</v>
      </c>
      <c r="S45" s="60">
        <v>328358990</v>
      </c>
      <c r="T45" s="60">
        <v>357135499</v>
      </c>
      <c r="U45" s="60">
        <v>324241122</v>
      </c>
      <c r="V45" s="60">
        <v>324241122</v>
      </c>
      <c r="W45" s="60">
        <v>324241122</v>
      </c>
      <c r="X45" s="60">
        <v>422853000</v>
      </c>
      <c r="Y45" s="60">
        <v>-98611878</v>
      </c>
      <c r="Z45" s="139">
        <v>-23.32</v>
      </c>
      <c r="AA45" s="62">
        <v>422853000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301719011</v>
      </c>
      <c r="D48" s="217">
        <f>SUM(D45:D47)</f>
        <v>0</v>
      </c>
      <c r="E48" s="264">
        <f t="shared" si="7"/>
        <v>422853000</v>
      </c>
      <c r="F48" s="219">
        <f t="shared" si="7"/>
        <v>422853000</v>
      </c>
      <c r="G48" s="219">
        <f t="shared" si="7"/>
        <v>262412875</v>
      </c>
      <c r="H48" s="219">
        <f t="shared" si="7"/>
        <v>301847107</v>
      </c>
      <c r="I48" s="219">
        <f t="shared" si="7"/>
        <v>288781097</v>
      </c>
      <c r="J48" s="219">
        <f t="shared" si="7"/>
        <v>288781097</v>
      </c>
      <c r="K48" s="219">
        <f t="shared" si="7"/>
        <v>251464446</v>
      </c>
      <c r="L48" s="219">
        <f t="shared" si="7"/>
        <v>240240952</v>
      </c>
      <c r="M48" s="219">
        <f t="shared" si="7"/>
        <v>221420455</v>
      </c>
      <c r="N48" s="219">
        <f t="shared" si="7"/>
        <v>221420455</v>
      </c>
      <c r="O48" s="219">
        <f t="shared" si="7"/>
        <v>0</v>
      </c>
      <c r="P48" s="219">
        <f t="shared" si="7"/>
        <v>365471792</v>
      </c>
      <c r="Q48" s="219">
        <f t="shared" si="7"/>
        <v>346819768</v>
      </c>
      <c r="R48" s="219">
        <f t="shared" si="7"/>
        <v>346819768</v>
      </c>
      <c r="S48" s="219">
        <f t="shared" si="7"/>
        <v>328358990</v>
      </c>
      <c r="T48" s="219">
        <f t="shared" si="7"/>
        <v>357135499</v>
      </c>
      <c r="U48" s="219">
        <f t="shared" si="7"/>
        <v>324241122</v>
      </c>
      <c r="V48" s="219">
        <f t="shared" si="7"/>
        <v>324241122</v>
      </c>
      <c r="W48" s="219">
        <f t="shared" si="7"/>
        <v>324241122</v>
      </c>
      <c r="X48" s="219">
        <f t="shared" si="7"/>
        <v>422853000</v>
      </c>
      <c r="Y48" s="219">
        <f t="shared" si="7"/>
        <v>-98611878</v>
      </c>
      <c r="Z48" s="265">
        <f>+IF(X48&lt;&gt;0,+(Y48/X48)*100,0)</f>
        <v>-23.320605032954713</v>
      </c>
      <c r="AA48" s="232">
        <f>SUM(AA45:AA47)</f>
        <v>422853000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11271621</v>
      </c>
      <c r="D6" s="155"/>
      <c r="E6" s="59">
        <v>21000000</v>
      </c>
      <c r="F6" s="60">
        <v>29120000</v>
      </c>
      <c r="G6" s="60">
        <v>735515</v>
      </c>
      <c r="H6" s="60">
        <v>1784822</v>
      </c>
      <c r="I6" s="60">
        <v>11496124</v>
      </c>
      <c r="J6" s="60">
        <v>14016461</v>
      </c>
      <c r="K6" s="60">
        <v>1186279</v>
      </c>
      <c r="L6" s="60">
        <v>1550557</v>
      </c>
      <c r="M6" s="60">
        <v>9826489</v>
      </c>
      <c r="N6" s="60">
        <v>12563325</v>
      </c>
      <c r="O6" s="60">
        <v>3862671</v>
      </c>
      <c r="P6" s="60">
        <v>982038</v>
      </c>
      <c r="Q6" s="60">
        <v>1606348</v>
      </c>
      <c r="R6" s="60">
        <v>6451057</v>
      </c>
      <c r="S6" s="60">
        <v>13162105</v>
      </c>
      <c r="T6" s="60">
        <v>1439869</v>
      </c>
      <c r="U6" s="60">
        <v>1719025</v>
      </c>
      <c r="V6" s="60">
        <v>16320999</v>
      </c>
      <c r="W6" s="60">
        <v>49351842</v>
      </c>
      <c r="X6" s="60">
        <v>29120000</v>
      </c>
      <c r="Y6" s="60">
        <v>20231842</v>
      </c>
      <c r="Z6" s="140">
        <v>69.48</v>
      </c>
      <c r="AA6" s="62">
        <v>29120000</v>
      </c>
    </row>
    <row r="7" spans="1:27" ht="13.5">
      <c r="A7" s="249" t="s">
        <v>32</v>
      </c>
      <c r="B7" s="182"/>
      <c r="C7" s="155">
        <v>3830578</v>
      </c>
      <c r="D7" s="155"/>
      <c r="E7" s="59">
        <v>2768500</v>
      </c>
      <c r="F7" s="60">
        <v>2615690</v>
      </c>
      <c r="G7" s="60">
        <v>384781</v>
      </c>
      <c r="H7" s="60">
        <v>270205</v>
      </c>
      <c r="I7" s="60">
        <v>220043</v>
      </c>
      <c r="J7" s="60">
        <v>875029</v>
      </c>
      <c r="K7" s="60">
        <v>94106</v>
      </c>
      <c r="L7" s="60">
        <v>673072</v>
      </c>
      <c r="M7" s="60">
        <v>117010</v>
      </c>
      <c r="N7" s="60">
        <v>884188</v>
      </c>
      <c r="O7" s="60">
        <v>122223</v>
      </c>
      <c r="P7" s="60">
        <v>426600</v>
      </c>
      <c r="Q7" s="60">
        <v>189076</v>
      </c>
      <c r="R7" s="60">
        <v>737899</v>
      </c>
      <c r="S7" s="60">
        <v>170897</v>
      </c>
      <c r="T7" s="60">
        <v>443088</v>
      </c>
      <c r="U7" s="60">
        <v>105342</v>
      </c>
      <c r="V7" s="60">
        <v>719327</v>
      </c>
      <c r="W7" s="60">
        <v>3216443</v>
      </c>
      <c r="X7" s="60">
        <v>2615690</v>
      </c>
      <c r="Y7" s="60">
        <v>600753</v>
      </c>
      <c r="Z7" s="140">
        <v>22.97</v>
      </c>
      <c r="AA7" s="62">
        <v>2615690</v>
      </c>
    </row>
    <row r="8" spans="1:27" ht="13.5">
      <c r="A8" s="249" t="s">
        <v>178</v>
      </c>
      <c r="B8" s="182"/>
      <c r="C8" s="155">
        <v>731884</v>
      </c>
      <c r="D8" s="155"/>
      <c r="E8" s="59">
        <v>11164947</v>
      </c>
      <c r="F8" s="60">
        <v>10032676</v>
      </c>
      <c r="G8" s="60">
        <v>1347713</v>
      </c>
      <c r="H8" s="60">
        <v>-169711</v>
      </c>
      <c r="I8" s="60">
        <v>167895</v>
      </c>
      <c r="J8" s="60">
        <v>1345897</v>
      </c>
      <c r="K8" s="60">
        <v>625947</v>
      </c>
      <c r="L8" s="60">
        <v>382694</v>
      </c>
      <c r="M8" s="60">
        <v>671766</v>
      </c>
      <c r="N8" s="60">
        <v>1680407</v>
      </c>
      <c r="O8" s="60">
        <v>664028</v>
      </c>
      <c r="P8" s="60">
        <v>1006858</v>
      </c>
      <c r="Q8" s="60">
        <v>-9421</v>
      </c>
      <c r="R8" s="60">
        <v>1661465</v>
      </c>
      <c r="S8" s="60">
        <v>932487</v>
      </c>
      <c r="T8" s="60">
        <v>245728</v>
      </c>
      <c r="U8" s="60">
        <v>318593</v>
      </c>
      <c r="V8" s="60">
        <v>1496808</v>
      </c>
      <c r="W8" s="60">
        <v>6184577</v>
      </c>
      <c r="X8" s="60">
        <v>10032676</v>
      </c>
      <c r="Y8" s="60">
        <v>-3848099</v>
      </c>
      <c r="Z8" s="140">
        <v>-38.36</v>
      </c>
      <c r="AA8" s="62">
        <v>10032676</v>
      </c>
    </row>
    <row r="9" spans="1:27" ht="13.5">
      <c r="A9" s="249" t="s">
        <v>179</v>
      </c>
      <c r="B9" s="182"/>
      <c r="C9" s="155">
        <v>149873348</v>
      </c>
      <c r="D9" s="155"/>
      <c r="E9" s="59">
        <v>178190000</v>
      </c>
      <c r="F9" s="60">
        <v>178190000</v>
      </c>
      <c r="G9" s="60">
        <v>70401000</v>
      </c>
      <c r="H9" s="60">
        <v>1526000</v>
      </c>
      <c r="I9" s="60"/>
      <c r="J9" s="60">
        <v>71927000</v>
      </c>
      <c r="K9" s="60"/>
      <c r="L9" s="60">
        <v>56114000</v>
      </c>
      <c r="M9" s="60"/>
      <c r="N9" s="60">
        <v>56114000</v>
      </c>
      <c r="O9" s="60"/>
      <c r="P9" s="60">
        <v>444000</v>
      </c>
      <c r="Q9" s="60">
        <v>47076000</v>
      </c>
      <c r="R9" s="60">
        <v>47520000</v>
      </c>
      <c r="S9" s="60"/>
      <c r="T9" s="60"/>
      <c r="U9" s="60"/>
      <c r="V9" s="60"/>
      <c r="W9" s="60">
        <v>175561000</v>
      </c>
      <c r="X9" s="60">
        <v>178190000</v>
      </c>
      <c r="Y9" s="60">
        <v>-2629000</v>
      </c>
      <c r="Z9" s="140">
        <v>-1.48</v>
      </c>
      <c r="AA9" s="62">
        <v>178190000</v>
      </c>
    </row>
    <row r="10" spans="1:27" ht="13.5">
      <c r="A10" s="249" t="s">
        <v>180</v>
      </c>
      <c r="B10" s="182"/>
      <c r="C10" s="155">
        <v>56626290</v>
      </c>
      <c r="D10" s="155"/>
      <c r="E10" s="59">
        <v>66046000</v>
      </c>
      <c r="F10" s="60">
        <v>81028000</v>
      </c>
      <c r="G10" s="60">
        <v>35678000</v>
      </c>
      <c r="H10" s="60"/>
      <c r="I10" s="60">
        <v>2500000</v>
      </c>
      <c r="J10" s="60">
        <v>38178000</v>
      </c>
      <c r="K10" s="60"/>
      <c r="L10" s="60">
        <v>2500000</v>
      </c>
      <c r="M10" s="60">
        <v>18901000</v>
      </c>
      <c r="N10" s="60">
        <v>21401000</v>
      </c>
      <c r="O10" s="60"/>
      <c r="P10" s="60"/>
      <c r="Q10" s="60">
        <v>21449000</v>
      </c>
      <c r="R10" s="60">
        <v>21449000</v>
      </c>
      <c r="S10" s="60"/>
      <c r="T10" s="60"/>
      <c r="U10" s="60"/>
      <c r="V10" s="60"/>
      <c r="W10" s="60">
        <v>81028000</v>
      </c>
      <c r="X10" s="60">
        <v>81028000</v>
      </c>
      <c r="Y10" s="60"/>
      <c r="Z10" s="140"/>
      <c r="AA10" s="62">
        <v>81028000</v>
      </c>
    </row>
    <row r="11" spans="1:27" ht="13.5">
      <c r="A11" s="249" t="s">
        <v>181</v>
      </c>
      <c r="B11" s="182"/>
      <c r="C11" s="155">
        <v>13077310</v>
      </c>
      <c r="D11" s="155"/>
      <c r="E11" s="59">
        <v>5500000</v>
      </c>
      <c r="F11" s="60">
        <v>6400000</v>
      </c>
      <c r="G11" s="60">
        <v>576353</v>
      </c>
      <c r="H11" s="60">
        <v>564175</v>
      </c>
      <c r="I11" s="60">
        <v>728622</v>
      </c>
      <c r="J11" s="60">
        <v>1869150</v>
      </c>
      <c r="K11" s="60">
        <v>676050</v>
      </c>
      <c r="L11" s="60">
        <v>418019</v>
      </c>
      <c r="M11" s="60">
        <v>754933</v>
      </c>
      <c r="N11" s="60">
        <v>1849002</v>
      </c>
      <c r="O11" s="60">
        <v>815508</v>
      </c>
      <c r="P11" s="60">
        <v>447919</v>
      </c>
      <c r="Q11" s="60">
        <v>703457</v>
      </c>
      <c r="R11" s="60">
        <v>1966884</v>
      </c>
      <c r="S11" s="60">
        <v>398841</v>
      </c>
      <c r="T11" s="60">
        <v>987302</v>
      </c>
      <c r="U11" s="60">
        <v>449659</v>
      </c>
      <c r="V11" s="60">
        <v>1835802</v>
      </c>
      <c r="W11" s="60">
        <v>7520838</v>
      </c>
      <c r="X11" s="60">
        <v>6400000</v>
      </c>
      <c r="Y11" s="60">
        <v>1120838</v>
      </c>
      <c r="Z11" s="140">
        <v>17.51</v>
      </c>
      <c r="AA11" s="62">
        <v>6400000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-162763053</v>
      </c>
      <c r="D14" s="155"/>
      <c r="E14" s="59">
        <v>-184987768</v>
      </c>
      <c r="F14" s="60">
        <v>-188813809</v>
      </c>
      <c r="G14" s="60">
        <v>-16763255</v>
      </c>
      <c r="H14" s="60">
        <v>-13157198</v>
      </c>
      <c r="I14" s="60">
        <v>-11899113</v>
      </c>
      <c r="J14" s="60">
        <v>-41819566</v>
      </c>
      <c r="K14" s="60">
        <v>-12914226</v>
      </c>
      <c r="L14" s="60">
        <v>-13864636</v>
      </c>
      <c r="M14" s="60">
        <v>-13368283</v>
      </c>
      <c r="N14" s="60">
        <v>-40147145</v>
      </c>
      <c r="O14" s="60">
        <v>-5830117</v>
      </c>
      <c r="P14" s="60">
        <v>-13316928</v>
      </c>
      <c r="Q14" s="60">
        <v>-39087914</v>
      </c>
      <c r="R14" s="60">
        <v>-58234959</v>
      </c>
      <c r="S14" s="60">
        <v>15173229</v>
      </c>
      <c r="T14" s="60">
        <v>-17433245</v>
      </c>
      <c r="U14" s="60">
        <v>-4416200</v>
      </c>
      <c r="V14" s="60">
        <v>-6676216</v>
      </c>
      <c r="W14" s="60">
        <v>-146877886</v>
      </c>
      <c r="X14" s="60">
        <v>-188813809</v>
      </c>
      <c r="Y14" s="60">
        <v>41935923</v>
      </c>
      <c r="Z14" s="140">
        <v>-22.21</v>
      </c>
      <c r="AA14" s="62">
        <v>-188813809</v>
      </c>
    </row>
    <row r="15" spans="1:27" ht="13.5">
      <c r="A15" s="249" t="s">
        <v>40</v>
      </c>
      <c r="B15" s="182"/>
      <c r="C15" s="155"/>
      <c r="D15" s="155"/>
      <c r="E15" s="59">
        <v>-450000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50" t="s">
        <v>185</v>
      </c>
      <c r="B17" s="251"/>
      <c r="C17" s="168">
        <f aca="true" t="shared" si="0" ref="C17:Y17">SUM(C6:C16)</f>
        <v>72647978</v>
      </c>
      <c r="D17" s="168">
        <f t="shared" si="0"/>
        <v>0</v>
      </c>
      <c r="E17" s="72">
        <f t="shared" si="0"/>
        <v>99231679</v>
      </c>
      <c r="F17" s="73">
        <f t="shared" si="0"/>
        <v>118572557</v>
      </c>
      <c r="G17" s="73">
        <f t="shared" si="0"/>
        <v>92360107</v>
      </c>
      <c r="H17" s="73">
        <f t="shared" si="0"/>
        <v>-9181707</v>
      </c>
      <c r="I17" s="73">
        <f t="shared" si="0"/>
        <v>3213571</v>
      </c>
      <c r="J17" s="73">
        <f t="shared" si="0"/>
        <v>86391971</v>
      </c>
      <c r="K17" s="73">
        <f t="shared" si="0"/>
        <v>-10331844</v>
      </c>
      <c r="L17" s="73">
        <f t="shared" si="0"/>
        <v>47773706</v>
      </c>
      <c r="M17" s="73">
        <f t="shared" si="0"/>
        <v>16902915</v>
      </c>
      <c r="N17" s="73">
        <f t="shared" si="0"/>
        <v>54344777</v>
      </c>
      <c r="O17" s="73">
        <f t="shared" si="0"/>
        <v>-365687</v>
      </c>
      <c r="P17" s="73">
        <f t="shared" si="0"/>
        <v>-10009513</v>
      </c>
      <c r="Q17" s="73">
        <f t="shared" si="0"/>
        <v>31926546</v>
      </c>
      <c r="R17" s="73">
        <f t="shared" si="0"/>
        <v>21551346</v>
      </c>
      <c r="S17" s="73">
        <f t="shared" si="0"/>
        <v>29837559</v>
      </c>
      <c r="T17" s="73">
        <f t="shared" si="0"/>
        <v>-14317258</v>
      </c>
      <c r="U17" s="73">
        <f t="shared" si="0"/>
        <v>-1823581</v>
      </c>
      <c r="V17" s="73">
        <f t="shared" si="0"/>
        <v>13696720</v>
      </c>
      <c r="W17" s="73">
        <f t="shared" si="0"/>
        <v>175984814</v>
      </c>
      <c r="X17" s="73">
        <f t="shared" si="0"/>
        <v>118572557</v>
      </c>
      <c r="Y17" s="73">
        <f t="shared" si="0"/>
        <v>57412257</v>
      </c>
      <c r="Z17" s="170">
        <f>+IF(X17&lt;&gt;0,+(Y17/X17)*100,0)</f>
        <v>48.4195149810255</v>
      </c>
      <c r="AA17" s="74">
        <f>SUM(AA6:AA16)</f>
        <v>118572557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-70825983</v>
      </c>
      <c r="D26" s="155"/>
      <c r="E26" s="59">
        <v>-100918179</v>
      </c>
      <c r="F26" s="60">
        <v>-117922584</v>
      </c>
      <c r="G26" s="60">
        <v>-89474</v>
      </c>
      <c r="H26" s="60">
        <v>-7592728</v>
      </c>
      <c r="I26" s="60">
        <v>-4405905</v>
      </c>
      <c r="J26" s="60">
        <v>-12088107</v>
      </c>
      <c r="K26" s="60">
        <v>-8051097</v>
      </c>
      <c r="L26" s="60">
        <v>-4383762</v>
      </c>
      <c r="M26" s="60">
        <v>-12322202</v>
      </c>
      <c r="N26" s="60">
        <v>-24757061</v>
      </c>
      <c r="O26" s="60">
        <v>-15533250</v>
      </c>
      <c r="P26" s="60">
        <v>-5959166</v>
      </c>
      <c r="Q26" s="60">
        <v>-12766896</v>
      </c>
      <c r="R26" s="60">
        <v>-34259312</v>
      </c>
      <c r="S26" s="60">
        <v>-11119128</v>
      </c>
      <c r="T26" s="60">
        <v>-10215087</v>
      </c>
      <c r="U26" s="60">
        <v>-19923266</v>
      </c>
      <c r="V26" s="60">
        <v>-41257481</v>
      </c>
      <c r="W26" s="60">
        <v>-112361961</v>
      </c>
      <c r="X26" s="60">
        <v>-117922584</v>
      </c>
      <c r="Y26" s="60">
        <v>5560623</v>
      </c>
      <c r="Z26" s="140">
        <v>-4.72</v>
      </c>
      <c r="AA26" s="62">
        <v>-117922584</v>
      </c>
    </row>
    <row r="27" spans="1:27" ht="13.5">
      <c r="A27" s="250" t="s">
        <v>192</v>
      </c>
      <c r="B27" s="251"/>
      <c r="C27" s="168">
        <f aca="true" t="shared" si="1" ref="C27:Y27">SUM(C21:C26)</f>
        <v>-70825983</v>
      </c>
      <c r="D27" s="168">
        <f>SUM(D21:D26)</f>
        <v>0</v>
      </c>
      <c r="E27" s="72">
        <f t="shared" si="1"/>
        <v>-100918179</v>
      </c>
      <c r="F27" s="73">
        <f t="shared" si="1"/>
        <v>-117922584</v>
      </c>
      <c r="G27" s="73">
        <f t="shared" si="1"/>
        <v>-89474</v>
      </c>
      <c r="H27" s="73">
        <f t="shared" si="1"/>
        <v>-7592728</v>
      </c>
      <c r="I27" s="73">
        <f t="shared" si="1"/>
        <v>-4405905</v>
      </c>
      <c r="J27" s="73">
        <f t="shared" si="1"/>
        <v>-12088107</v>
      </c>
      <c r="K27" s="73">
        <f t="shared" si="1"/>
        <v>-8051097</v>
      </c>
      <c r="L27" s="73">
        <f t="shared" si="1"/>
        <v>-4383762</v>
      </c>
      <c r="M27" s="73">
        <f t="shared" si="1"/>
        <v>-12322202</v>
      </c>
      <c r="N27" s="73">
        <f t="shared" si="1"/>
        <v>-24757061</v>
      </c>
      <c r="O27" s="73">
        <f t="shared" si="1"/>
        <v>-15533250</v>
      </c>
      <c r="P27" s="73">
        <f t="shared" si="1"/>
        <v>-5959166</v>
      </c>
      <c r="Q27" s="73">
        <f t="shared" si="1"/>
        <v>-12766896</v>
      </c>
      <c r="R27" s="73">
        <f t="shared" si="1"/>
        <v>-34259312</v>
      </c>
      <c r="S27" s="73">
        <f t="shared" si="1"/>
        <v>-11119128</v>
      </c>
      <c r="T27" s="73">
        <f t="shared" si="1"/>
        <v>-10215087</v>
      </c>
      <c r="U27" s="73">
        <f t="shared" si="1"/>
        <v>-19923266</v>
      </c>
      <c r="V27" s="73">
        <f t="shared" si="1"/>
        <v>-41257481</v>
      </c>
      <c r="W27" s="73">
        <f t="shared" si="1"/>
        <v>-112361961</v>
      </c>
      <c r="X27" s="73">
        <f t="shared" si="1"/>
        <v>-117922584</v>
      </c>
      <c r="Y27" s="73">
        <f t="shared" si="1"/>
        <v>5560623</v>
      </c>
      <c r="Z27" s="170">
        <f>+IF(X27&lt;&gt;0,+(Y27/X27)*100,0)</f>
        <v>-4.71548605142506</v>
      </c>
      <c r="AA27" s="74">
        <f>SUM(AA21:AA26)</f>
        <v>-117922584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1821995</v>
      </c>
      <c r="D38" s="153">
        <f>+D17+D27+D36</f>
        <v>0</v>
      </c>
      <c r="E38" s="99">
        <f t="shared" si="3"/>
        <v>-1686500</v>
      </c>
      <c r="F38" s="100">
        <f t="shared" si="3"/>
        <v>649973</v>
      </c>
      <c r="G38" s="100">
        <f t="shared" si="3"/>
        <v>92270633</v>
      </c>
      <c r="H38" s="100">
        <f t="shared" si="3"/>
        <v>-16774435</v>
      </c>
      <c r="I38" s="100">
        <f t="shared" si="3"/>
        <v>-1192334</v>
      </c>
      <c r="J38" s="100">
        <f t="shared" si="3"/>
        <v>74303864</v>
      </c>
      <c r="K38" s="100">
        <f t="shared" si="3"/>
        <v>-18382941</v>
      </c>
      <c r="L38" s="100">
        <f t="shared" si="3"/>
        <v>43389944</v>
      </c>
      <c r="M38" s="100">
        <f t="shared" si="3"/>
        <v>4580713</v>
      </c>
      <c r="N38" s="100">
        <f t="shared" si="3"/>
        <v>29587716</v>
      </c>
      <c r="O38" s="100">
        <f t="shared" si="3"/>
        <v>-15898937</v>
      </c>
      <c r="P38" s="100">
        <f t="shared" si="3"/>
        <v>-15968679</v>
      </c>
      <c r="Q38" s="100">
        <f t="shared" si="3"/>
        <v>19159650</v>
      </c>
      <c r="R38" s="100">
        <f t="shared" si="3"/>
        <v>-12707966</v>
      </c>
      <c r="S38" s="100">
        <f t="shared" si="3"/>
        <v>18718431</v>
      </c>
      <c r="T38" s="100">
        <f t="shared" si="3"/>
        <v>-24532345</v>
      </c>
      <c r="U38" s="100">
        <f t="shared" si="3"/>
        <v>-21746847</v>
      </c>
      <c r="V38" s="100">
        <f t="shared" si="3"/>
        <v>-27560761</v>
      </c>
      <c r="W38" s="100">
        <f t="shared" si="3"/>
        <v>63622853</v>
      </c>
      <c r="X38" s="100">
        <f t="shared" si="3"/>
        <v>649973</v>
      </c>
      <c r="Y38" s="100">
        <f t="shared" si="3"/>
        <v>62972880</v>
      </c>
      <c r="Z38" s="137">
        <f>+IF(X38&lt;&gt;0,+(Y38/X38)*100,0)</f>
        <v>9688.537831571464</v>
      </c>
      <c r="AA38" s="102">
        <f>+AA17+AA27+AA36</f>
        <v>649973</v>
      </c>
    </row>
    <row r="39" spans="1:27" ht="13.5">
      <c r="A39" s="249" t="s">
        <v>200</v>
      </c>
      <c r="B39" s="182"/>
      <c r="C39" s="153">
        <v>84821633</v>
      </c>
      <c r="D39" s="153"/>
      <c r="E39" s="99">
        <v>20000000</v>
      </c>
      <c r="F39" s="100">
        <v>86643612</v>
      </c>
      <c r="G39" s="100">
        <v>86417833</v>
      </c>
      <c r="H39" s="100">
        <v>178688466</v>
      </c>
      <c r="I39" s="100">
        <v>161914031</v>
      </c>
      <c r="J39" s="100">
        <v>86417833</v>
      </c>
      <c r="K39" s="100">
        <v>160721697</v>
      </c>
      <c r="L39" s="100">
        <v>142338756</v>
      </c>
      <c r="M39" s="100">
        <v>185728700</v>
      </c>
      <c r="N39" s="100">
        <v>160721697</v>
      </c>
      <c r="O39" s="100">
        <v>190309413</v>
      </c>
      <c r="P39" s="100">
        <v>174410476</v>
      </c>
      <c r="Q39" s="100">
        <v>158441797</v>
      </c>
      <c r="R39" s="100">
        <v>190309413</v>
      </c>
      <c r="S39" s="100">
        <v>177601447</v>
      </c>
      <c r="T39" s="100">
        <v>196319878</v>
      </c>
      <c r="U39" s="100">
        <v>171787533</v>
      </c>
      <c r="V39" s="100">
        <v>177601447</v>
      </c>
      <c r="W39" s="100">
        <v>86417833</v>
      </c>
      <c r="X39" s="100">
        <v>86643612</v>
      </c>
      <c r="Y39" s="100">
        <v>-225779</v>
      </c>
      <c r="Z39" s="137">
        <v>-0.26</v>
      </c>
      <c r="AA39" s="102">
        <v>86643612</v>
      </c>
    </row>
    <row r="40" spans="1:27" ht="13.5">
      <c r="A40" s="269" t="s">
        <v>201</v>
      </c>
      <c r="B40" s="256"/>
      <c r="C40" s="257">
        <v>86643628</v>
      </c>
      <c r="D40" s="257"/>
      <c r="E40" s="258">
        <v>18313500</v>
      </c>
      <c r="F40" s="259">
        <v>87293585</v>
      </c>
      <c r="G40" s="259">
        <v>178688466</v>
      </c>
      <c r="H40" s="259">
        <v>161914031</v>
      </c>
      <c r="I40" s="259">
        <v>160721697</v>
      </c>
      <c r="J40" s="259">
        <v>160721697</v>
      </c>
      <c r="K40" s="259">
        <v>142338756</v>
      </c>
      <c r="L40" s="259">
        <v>185728700</v>
      </c>
      <c r="M40" s="259">
        <v>190309413</v>
      </c>
      <c r="N40" s="259">
        <v>190309413</v>
      </c>
      <c r="O40" s="259">
        <v>174410476</v>
      </c>
      <c r="P40" s="259">
        <v>158441797</v>
      </c>
      <c r="Q40" s="259">
        <v>177601447</v>
      </c>
      <c r="R40" s="259">
        <v>174410476</v>
      </c>
      <c r="S40" s="259">
        <v>196319878</v>
      </c>
      <c r="T40" s="259">
        <v>171787533</v>
      </c>
      <c r="U40" s="259">
        <v>150040686</v>
      </c>
      <c r="V40" s="259">
        <v>150040686</v>
      </c>
      <c r="W40" s="259">
        <v>150040686</v>
      </c>
      <c r="X40" s="259">
        <v>87293585</v>
      </c>
      <c r="Y40" s="259">
        <v>62747101</v>
      </c>
      <c r="Z40" s="260">
        <v>71.88</v>
      </c>
      <c r="AA40" s="261">
        <v>87293585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22985975</v>
      </c>
      <c r="D5" s="200">
        <f t="shared" si="0"/>
        <v>0</v>
      </c>
      <c r="E5" s="106">
        <f t="shared" si="0"/>
        <v>54574479</v>
      </c>
      <c r="F5" s="106">
        <f t="shared" si="0"/>
        <v>51222429</v>
      </c>
      <c r="G5" s="106">
        <f t="shared" si="0"/>
        <v>89474</v>
      </c>
      <c r="H5" s="106">
        <f t="shared" si="0"/>
        <v>2169944</v>
      </c>
      <c r="I5" s="106">
        <f t="shared" si="0"/>
        <v>851131</v>
      </c>
      <c r="J5" s="106">
        <f t="shared" si="0"/>
        <v>3110549</v>
      </c>
      <c r="K5" s="106">
        <f t="shared" si="0"/>
        <v>940372</v>
      </c>
      <c r="L5" s="106">
        <f t="shared" si="0"/>
        <v>2196580</v>
      </c>
      <c r="M5" s="106">
        <f t="shared" si="0"/>
        <v>3029532</v>
      </c>
      <c r="N5" s="106">
        <f t="shared" si="0"/>
        <v>6166484</v>
      </c>
      <c r="O5" s="106">
        <f t="shared" si="0"/>
        <v>0</v>
      </c>
      <c r="P5" s="106">
        <f t="shared" si="0"/>
        <v>2913441</v>
      </c>
      <c r="Q5" s="106">
        <f t="shared" si="0"/>
        <v>1747168</v>
      </c>
      <c r="R5" s="106">
        <f t="shared" si="0"/>
        <v>4660609</v>
      </c>
      <c r="S5" s="106">
        <f t="shared" si="0"/>
        <v>5930208</v>
      </c>
      <c r="T5" s="106">
        <f t="shared" si="0"/>
        <v>7304485</v>
      </c>
      <c r="U5" s="106">
        <f t="shared" si="0"/>
        <v>9604906</v>
      </c>
      <c r="V5" s="106">
        <f t="shared" si="0"/>
        <v>22839599</v>
      </c>
      <c r="W5" s="106">
        <f t="shared" si="0"/>
        <v>36777241</v>
      </c>
      <c r="X5" s="106">
        <f t="shared" si="0"/>
        <v>51222429</v>
      </c>
      <c r="Y5" s="106">
        <f t="shared" si="0"/>
        <v>-14445188</v>
      </c>
      <c r="Z5" s="201">
        <f>+IF(X5&lt;&gt;0,+(Y5/X5)*100,0)</f>
        <v>-28.200903943856314</v>
      </c>
      <c r="AA5" s="199">
        <f>SUM(AA11:AA18)</f>
        <v>51222429</v>
      </c>
    </row>
    <row r="6" spans="1:27" ht="13.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206</v>
      </c>
      <c r="B7" s="142"/>
      <c r="C7" s="62"/>
      <c r="D7" s="156"/>
      <c r="E7" s="60">
        <v>10000000</v>
      </c>
      <c r="F7" s="60">
        <v>12287416</v>
      </c>
      <c r="G7" s="60"/>
      <c r="H7" s="60">
        <v>1416755</v>
      </c>
      <c r="I7" s="60"/>
      <c r="J7" s="60">
        <v>1416755</v>
      </c>
      <c r="K7" s="60"/>
      <c r="L7" s="60"/>
      <c r="M7" s="60"/>
      <c r="N7" s="60"/>
      <c r="O7" s="60"/>
      <c r="P7" s="60">
        <v>1312944</v>
      </c>
      <c r="Q7" s="60">
        <v>706501</v>
      </c>
      <c r="R7" s="60">
        <v>2019445</v>
      </c>
      <c r="S7" s="60">
        <v>404406</v>
      </c>
      <c r="T7" s="60">
        <v>199267</v>
      </c>
      <c r="U7" s="60">
        <v>5330399</v>
      </c>
      <c r="V7" s="60">
        <v>5934072</v>
      </c>
      <c r="W7" s="60">
        <v>9370272</v>
      </c>
      <c r="X7" s="60">
        <v>12287416</v>
      </c>
      <c r="Y7" s="60">
        <v>-2917144</v>
      </c>
      <c r="Z7" s="140">
        <v>-23.74</v>
      </c>
      <c r="AA7" s="155">
        <v>12287416</v>
      </c>
    </row>
    <row r="8" spans="1:27" ht="13.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209</v>
      </c>
      <c r="B10" s="142"/>
      <c r="C10" s="62"/>
      <c r="D10" s="156"/>
      <c r="E10" s="60">
        <v>3000000</v>
      </c>
      <c r="F10" s="60">
        <v>700000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700000</v>
      </c>
      <c r="Y10" s="60">
        <v>-700000</v>
      </c>
      <c r="Z10" s="140">
        <v>-100</v>
      </c>
      <c r="AA10" s="155">
        <v>700000</v>
      </c>
    </row>
    <row r="11" spans="1:27" ht="13.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13000000</v>
      </c>
      <c r="F11" s="295">
        <f t="shared" si="1"/>
        <v>12987416</v>
      </c>
      <c r="G11" s="295">
        <f t="shared" si="1"/>
        <v>0</v>
      </c>
      <c r="H11" s="295">
        <f t="shared" si="1"/>
        <v>1416755</v>
      </c>
      <c r="I11" s="295">
        <f t="shared" si="1"/>
        <v>0</v>
      </c>
      <c r="J11" s="295">
        <f t="shared" si="1"/>
        <v>1416755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1312944</v>
      </c>
      <c r="Q11" s="295">
        <f t="shared" si="1"/>
        <v>706501</v>
      </c>
      <c r="R11" s="295">
        <f t="shared" si="1"/>
        <v>2019445</v>
      </c>
      <c r="S11" s="295">
        <f t="shared" si="1"/>
        <v>404406</v>
      </c>
      <c r="T11" s="295">
        <f t="shared" si="1"/>
        <v>199267</v>
      </c>
      <c r="U11" s="295">
        <f t="shared" si="1"/>
        <v>5330399</v>
      </c>
      <c r="V11" s="295">
        <f t="shared" si="1"/>
        <v>5934072</v>
      </c>
      <c r="W11" s="295">
        <f t="shared" si="1"/>
        <v>9370272</v>
      </c>
      <c r="X11" s="295">
        <f t="shared" si="1"/>
        <v>12987416</v>
      </c>
      <c r="Y11" s="295">
        <f t="shared" si="1"/>
        <v>-3617144</v>
      </c>
      <c r="Z11" s="296">
        <f>+IF(X11&lt;&gt;0,+(Y11/X11)*100,0)</f>
        <v>-27.851144523283157</v>
      </c>
      <c r="AA11" s="297">
        <f>SUM(AA6:AA10)</f>
        <v>12987416</v>
      </c>
    </row>
    <row r="12" spans="1:27" ht="13.5">
      <c r="A12" s="298" t="s">
        <v>211</v>
      </c>
      <c r="B12" s="136"/>
      <c r="C12" s="62">
        <v>2531310</v>
      </c>
      <c r="D12" s="156"/>
      <c r="E12" s="60">
        <v>13161194</v>
      </c>
      <c r="F12" s="60">
        <v>16058695</v>
      </c>
      <c r="G12" s="60"/>
      <c r="H12" s="60">
        <v>753189</v>
      </c>
      <c r="I12" s="60">
        <v>526832</v>
      </c>
      <c r="J12" s="60">
        <v>1280021</v>
      </c>
      <c r="K12" s="60">
        <v>783449</v>
      </c>
      <c r="L12" s="60">
        <v>1088770</v>
      </c>
      <c r="M12" s="60">
        <v>1676149</v>
      </c>
      <c r="N12" s="60">
        <v>3548368</v>
      </c>
      <c r="O12" s="60"/>
      <c r="P12" s="60">
        <v>1261677</v>
      </c>
      <c r="Q12" s="60"/>
      <c r="R12" s="60">
        <v>1261677</v>
      </c>
      <c r="S12" s="60">
        <v>3877872</v>
      </c>
      <c r="T12" s="60">
        <v>2427865</v>
      </c>
      <c r="U12" s="60">
        <v>456790</v>
      </c>
      <c r="V12" s="60">
        <v>6762527</v>
      </c>
      <c r="W12" s="60">
        <v>12852593</v>
      </c>
      <c r="X12" s="60">
        <v>16058695</v>
      </c>
      <c r="Y12" s="60">
        <v>-3206102</v>
      </c>
      <c r="Z12" s="140">
        <v>-19.96</v>
      </c>
      <c r="AA12" s="155">
        <v>16058695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20454665</v>
      </c>
      <c r="D15" s="156"/>
      <c r="E15" s="60">
        <v>28413285</v>
      </c>
      <c r="F15" s="60">
        <v>22176318</v>
      </c>
      <c r="G15" s="60">
        <v>89474</v>
      </c>
      <c r="H15" s="60"/>
      <c r="I15" s="60">
        <v>324299</v>
      </c>
      <c r="J15" s="60">
        <v>413773</v>
      </c>
      <c r="K15" s="60">
        <v>156923</v>
      </c>
      <c r="L15" s="60">
        <v>1107810</v>
      </c>
      <c r="M15" s="60">
        <v>1353383</v>
      </c>
      <c r="N15" s="60">
        <v>2618116</v>
      </c>
      <c r="O15" s="60"/>
      <c r="P15" s="60">
        <v>338820</v>
      </c>
      <c r="Q15" s="60">
        <v>1040667</v>
      </c>
      <c r="R15" s="60">
        <v>1379487</v>
      </c>
      <c r="S15" s="60">
        <v>1647930</v>
      </c>
      <c r="T15" s="60">
        <v>4677353</v>
      </c>
      <c r="U15" s="60">
        <v>3817717</v>
      </c>
      <c r="V15" s="60">
        <v>10143000</v>
      </c>
      <c r="W15" s="60">
        <v>14554376</v>
      </c>
      <c r="X15" s="60">
        <v>22176318</v>
      </c>
      <c r="Y15" s="60">
        <v>-7621942</v>
      </c>
      <c r="Z15" s="140">
        <v>-34.37</v>
      </c>
      <c r="AA15" s="155">
        <v>22176318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47840004</v>
      </c>
      <c r="D20" s="154">
        <f t="shared" si="2"/>
        <v>0</v>
      </c>
      <c r="E20" s="100">
        <f t="shared" si="2"/>
        <v>46344000</v>
      </c>
      <c r="F20" s="100">
        <f t="shared" si="2"/>
        <v>66700277</v>
      </c>
      <c r="G20" s="100">
        <f t="shared" si="2"/>
        <v>0</v>
      </c>
      <c r="H20" s="100">
        <f t="shared" si="2"/>
        <v>5422785</v>
      </c>
      <c r="I20" s="100">
        <f t="shared" si="2"/>
        <v>3554774</v>
      </c>
      <c r="J20" s="100">
        <f t="shared" si="2"/>
        <v>8977559</v>
      </c>
      <c r="K20" s="100">
        <f t="shared" si="2"/>
        <v>7110725</v>
      </c>
      <c r="L20" s="100">
        <f t="shared" si="2"/>
        <v>2187183</v>
      </c>
      <c r="M20" s="100">
        <f t="shared" si="2"/>
        <v>9292670</v>
      </c>
      <c r="N20" s="100">
        <f t="shared" si="2"/>
        <v>18590578</v>
      </c>
      <c r="O20" s="100">
        <f t="shared" si="2"/>
        <v>0</v>
      </c>
      <c r="P20" s="100">
        <f t="shared" si="2"/>
        <v>3045726</v>
      </c>
      <c r="Q20" s="100">
        <f t="shared" si="2"/>
        <v>11019728</v>
      </c>
      <c r="R20" s="100">
        <f t="shared" si="2"/>
        <v>14065454</v>
      </c>
      <c r="S20" s="100">
        <f t="shared" si="2"/>
        <v>5188920</v>
      </c>
      <c r="T20" s="100">
        <f t="shared" si="2"/>
        <v>2910602</v>
      </c>
      <c r="U20" s="100">
        <f t="shared" si="2"/>
        <v>10318361</v>
      </c>
      <c r="V20" s="100">
        <f t="shared" si="2"/>
        <v>18417883</v>
      </c>
      <c r="W20" s="100">
        <f t="shared" si="2"/>
        <v>60051474</v>
      </c>
      <c r="X20" s="100">
        <f t="shared" si="2"/>
        <v>66700277</v>
      </c>
      <c r="Y20" s="100">
        <f t="shared" si="2"/>
        <v>-6648803</v>
      </c>
      <c r="Z20" s="137">
        <f>+IF(X20&lt;&gt;0,+(Y20/X20)*100,0)</f>
        <v>-9.968178992719926</v>
      </c>
      <c r="AA20" s="153">
        <f>SUM(AA26:AA33)</f>
        <v>66700277</v>
      </c>
    </row>
    <row r="21" spans="1:27" ht="13.5">
      <c r="A21" s="291" t="s">
        <v>205</v>
      </c>
      <c r="B21" s="142"/>
      <c r="C21" s="62">
        <v>47840004</v>
      </c>
      <c r="D21" s="156"/>
      <c r="E21" s="60">
        <v>46344000</v>
      </c>
      <c r="F21" s="60">
        <v>66700277</v>
      </c>
      <c r="G21" s="60"/>
      <c r="H21" s="60">
        <v>5422785</v>
      </c>
      <c r="I21" s="60">
        <v>3554774</v>
      </c>
      <c r="J21" s="60">
        <v>8977559</v>
      </c>
      <c r="K21" s="60">
        <v>7110725</v>
      </c>
      <c r="L21" s="60">
        <v>2187183</v>
      </c>
      <c r="M21" s="60">
        <v>9292670</v>
      </c>
      <c r="N21" s="60">
        <v>18590578</v>
      </c>
      <c r="O21" s="60"/>
      <c r="P21" s="60">
        <v>1820249</v>
      </c>
      <c r="Q21" s="60">
        <v>8553465</v>
      </c>
      <c r="R21" s="60">
        <v>10373714</v>
      </c>
      <c r="S21" s="60">
        <v>5188920</v>
      </c>
      <c r="T21" s="60">
        <v>2910602</v>
      </c>
      <c r="U21" s="60">
        <v>10318361</v>
      </c>
      <c r="V21" s="60">
        <v>18417883</v>
      </c>
      <c r="W21" s="60">
        <v>56359734</v>
      </c>
      <c r="X21" s="60">
        <v>66700277</v>
      </c>
      <c r="Y21" s="60">
        <v>-10340543</v>
      </c>
      <c r="Z21" s="140">
        <v>-15.5</v>
      </c>
      <c r="AA21" s="155">
        <v>66700277</v>
      </c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47840004</v>
      </c>
      <c r="D26" s="294">
        <f t="shared" si="3"/>
        <v>0</v>
      </c>
      <c r="E26" s="295">
        <f t="shared" si="3"/>
        <v>46344000</v>
      </c>
      <c r="F26" s="295">
        <f t="shared" si="3"/>
        <v>66700277</v>
      </c>
      <c r="G26" s="295">
        <f t="shared" si="3"/>
        <v>0</v>
      </c>
      <c r="H26" s="295">
        <f t="shared" si="3"/>
        <v>5422785</v>
      </c>
      <c r="I26" s="295">
        <f t="shared" si="3"/>
        <v>3554774</v>
      </c>
      <c r="J26" s="295">
        <f t="shared" si="3"/>
        <v>8977559</v>
      </c>
      <c r="K26" s="295">
        <f t="shared" si="3"/>
        <v>7110725</v>
      </c>
      <c r="L26" s="295">
        <f t="shared" si="3"/>
        <v>2187183</v>
      </c>
      <c r="M26" s="295">
        <f t="shared" si="3"/>
        <v>9292670</v>
      </c>
      <c r="N26" s="295">
        <f t="shared" si="3"/>
        <v>18590578</v>
      </c>
      <c r="O26" s="295">
        <f t="shared" si="3"/>
        <v>0</v>
      </c>
      <c r="P26" s="295">
        <f t="shared" si="3"/>
        <v>1820249</v>
      </c>
      <c r="Q26" s="295">
        <f t="shared" si="3"/>
        <v>8553465</v>
      </c>
      <c r="R26" s="295">
        <f t="shared" si="3"/>
        <v>10373714</v>
      </c>
      <c r="S26" s="295">
        <f t="shared" si="3"/>
        <v>5188920</v>
      </c>
      <c r="T26" s="295">
        <f t="shared" si="3"/>
        <v>2910602</v>
      </c>
      <c r="U26" s="295">
        <f t="shared" si="3"/>
        <v>10318361</v>
      </c>
      <c r="V26" s="295">
        <f t="shared" si="3"/>
        <v>18417883</v>
      </c>
      <c r="W26" s="295">
        <f t="shared" si="3"/>
        <v>56359734</v>
      </c>
      <c r="X26" s="295">
        <f t="shared" si="3"/>
        <v>66700277</v>
      </c>
      <c r="Y26" s="295">
        <f t="shared" si="3"/>
        <v>-10340543</v>
      </c>
      <c r="Z26" s="296">
        <f>+IF(X26&lt;&gt;0,+(Y26/X26)*100,0)</f>
        <v>-15.502998585748001</v>
      </c>
      <c r="AA26" s="297">
        <f>SUM(AA21:AA25)</f>
        <v>66700277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>
        <v>559708</v>
      </c>
      <c r="Q27" s="60">
        <v>751581</v>
      </c>
      <c r="R27" s="60">
        <v>1311289</v>
      </c>
      <c r="S27" s="60"/>
      <c r="T27" s="60"/>
      <c r="U27" s="60"/>
      <c r="V27" s="60"/>
      <c r="W27" s="60">
        <v>1311289</v>
      </c>
      <c r="X27" s="60"/>
      <c r="Y27" s="60">
        <v>1311289</v>
      </c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>
        <v>665769</v>
      </c>
      <c r="Q30" s="60">
        <v>1714682</v>
      </c>
      <c r="R30" s="60">
        <v>2380451</v>
      </c>
      <c r="S30" s="60"/>
      <c r="T30" s="60"/>
      <c r="U30" s="60"/>
      <c r="V30" s="60"/>
      <c r="W30" s="60">
        <v>2380451</v>
      </c>
      <c r="X30" s="60"/>
      <c r="Y30" s="60">
        <v>2380451</v>
      </c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47840004</v>
      </c>
      <c r="D36" s="156">
        <f t="shared" si="4"/>
        <v>0</v>
      </c>
      <c r="E36" s="60">
        <f t="shared" si="4"/>
        <v>46344000</v>
      </c>
      <c r="F36" s="60">
        <f t="shared" si="4"/>
        <v>66700277</v>
      </c>
      <c r="G36" s="60">
        <f t="shared" si="4"/>
        <v>0</v>
      </c>
      <c r="H36" s="60">
        <f t="shared" si="4"/>
        <v>5422785</v>
      </c>
      <c r="I36" s="60">
        <f t="shared" si="4"/>
        <v>3554774</v>
      </c>
      <c r="J36" s="60">
        <f t="shared" si="4"/>
        <v>8977559</v>
      </c>
      <c r="K36" s="60">
        <f t="shared" si="4"/>
        <v>7110725</v>
      </c>
      <c r="L36" s="60">
        <f t="shared" si="4"/>
        <v>2187183</v>
      </c>
      <c r="M36" s="60">
        <f t="shared" si="4"/>
        <v>9292670</v>
      </c>
      <c r="N36" s="60">
        <f t="shared" si="4"/>
        <v>18590578</v>
      </c>
      <c r="O36" s="60">
        <f t="shared" si="4"/>
        <v>0</v>
      </c>
      <c r="P36" s="60">
        <f t="shared" si="4"/>
        <v>1820249</v>
      </c>
      <c r="Q36" s="60">
        <f t="shared" si="4"/>
        <v>8553465</v>
      </c>
      <c r="R36" s="60">
        <f t="shared" si="4"/>
        <v>10373714</v>
      </c>
      <c r="S36" s="60">
        <f t="shared" si="4"/>
        <v>5188920</v>
      </c>
      <c r="T36" s="60">
        <f t="shared" si="4"/>
        <v>2910602</v>
      </c>
      <c r="U36" s="60">
        <f t="shared" si="4"/>
        <v>10318361</v>
      </c>
      <c r="V36" s="60">
        <f t="shared" si="4"/>
        <v>18417883</v>
      </c>
      <c r="W36" s="60">
        <f t="shared" si="4"/>
        <v>56359734</v>
      </c>
      <c r="X36" s="60">
        <f t="shared" si="4"/>
        <v>66700277</v>
      </c>
      <c r="Y36" s="60">
        <f t="shared" si="4"/>
        <v>-10340543</v>
      </c>
      <c r="Z36" s="140">
        <f aca="true" t="shared" si="5" ref="Z36:Z49">+IF(X36&lt;&gt;0,+(Y36/X36)*100,0)</f>
        <v>-15.502998585748001</v>
      </c>
      <c r="AA36" s="155">
        <f>AA6+AA21</f>
        <v>66700277</v>
      </c>
    </row>
    <row r="37" spans="1:27" ht="13.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10000000</v>
      </c>
      <c r="F37" s="60">
        <f t="shared" si="4"/>
        <v>12287416</v>
      </c>
      <c r="G37" s="60">
        <f t="shared" si="4"/>
        <v>0</v>
      </c>
      <c r="H37" s="60">
        <f t="shared" si="4"/>
        <v>1416755</v>
      </c>
      <c r="I37" s="60">
        <f t="shared" si="4"/>
        <v>0</v>
      </c>
      <c r="J37" s="60">
        <f t="shared" si="4"/>
        <v>1416755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1312944</v>
      </c>
      <c r="Q37" s="60">
        <f t="shared" si="4"/>
        <v>706501</v>
      </c>
      <c r="R37" s="60">
        <f t="shared" si="4"/>
        <v>2019445</v>
      </c>
      <c r="S37" s="60">
        <f t="shared" si="4"/>
        <v>404406</v>
      </c>
      <c r="T37" s="60">
        <f t="shared" si="4"/>
        <v>199267</v>
      </c>
      <c r="U37" s="60">
        <f t="shared" si="4"/>
        <v>5330399</v>
      </c>
      <c r="V37" s="60">
        <f t="shared" si="4"/>
        <v>5934072</v>
      </c>
      <c r="W37" s="60">
        <f t="shared" si="4"/>
        <v>9370272</v>
      </c>
      <c r="X37" s="60">
        <f t="shared" si="4"/>
        <v>12287416</v>
      </c>
      <c r="Y37" s="60">
        <f t="shared" si="4"/>
        <v>-2917144</v>
      </c>
      <c r="Z37" s="140">
        <f t="shared" si="5"/>
        <v>-23.740906957166587</v>
      </c>
      <c r="AA37" s="155">
        <f>AA7+AA22</f>
        <v>12287416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3000000</v>
      </c>
      <c r="F40" s="60">
        <f t="shared" si="4"/>
        <v>700000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700000</v>
      </c>
      <c r="Y40" s="60">
        <f t="shared" si="4"/>
        <v>-700000</v>
      </c>
      <c r="Z40" s="140">
        <f t="shared" si="5"/>
        <v>-100</v>
      </c>
      <c r="AA40" s="155">
        <f>AA10+AA25</f>
        <v>700000</v>
      </c>
    </row>
    <row r="41" spans="1:27" ht="13.5">
      <c r="A41" s="292" t="s">
        <v>210</v>
      </c>
      <c r="B41" s="142"/>
      <c r="C41" s="293">
        <f aca="true" t="shared" si="6" ref="C41:Y41">SUM(C36:C40)</f>
        <v>47840004</v>
      </c>
      <c r="D41" s="294">
        <f t="shared" si="6"/>
        <v>0</v>
      </c>
      <c r="E41" s="295">
        <f t="shared" si="6"/>
        <v>59344000</v>
      </c>
      <c r="F41" s="295">
        <f t="shared" si="6"/>
        <v>79687693</v>
      </c>
      <c r="G41" s="295">
        <f t="shared" si="6"/>
        <v>0</v>
      </c>
      <c r="H41" s="295">
        <f t="shared" si="6"/>
        <v>6839540</v>
      </c>
      <c r="I41" s="295">
        <f t="shared" si="6"/>
        <v>3554774</v>
      </c>
      <c r="J41" s="295">
        <f t="shared" si="6"/>
        <v>10394314</v>
      </c>
      <c r="K41" s="295">
        <f t="shared" si="6"/>
        <v>7110725</v>
      </c>
      <c r="L41" s="295">
        <f t="shared" si="6"/>
        <v>2187183</v>
      </c>
      <c r="M41" s="295">
        <f t="shared" si="6"/>
        <v>9292670</v>
      </c>
      <c r="N41" s="295">
        <f t="shared" si="6"/>
        <v>18590578</v>
      </c>
      <c r="O41" s="295">
        <f t="shared" si="6"/>
        <v>0</v>
      </c>
      <c r="P41" s="295">
        <f t="shared" si="6"/>
        <v>3133193</v>
      </c>
      <c r="Q41" s="295">
        <f t="shared" si="6"/>
        <v>9259966</v>
      </c>
      <c r="R41" s="295">
        <f t="shared" si="6"/>
        <v>12393159</v>
      </c>
      <c r="S41" s="295">
        <f t="shared" si="6"/>
        <v>5593326</v>
      </c>
      <c r="T41" s="295">
        <f t="shared" si="6"/>
        <v>3109869</v>
      </c>
      <c r="U41" s="295">
        <f t="shared" si="6"/>
        <v>15648760</v>
      </c>
      <c r="V41" s="295">
        <f t="shared" si="6"/>
        <v>24351955</v>
      </c>
      <c r="W41" s="295">
        <f t="shared" si="6"/>
        <v>65730006</v>
      </c>
      <c r="X41" s="295">
        <f t="shared" si="6"/>
        <v>79687693</v>
      </c>
      <c r="Y41" s="295">
        <f t="shared" si="6"/>
        <v>-13957687</v>
      </c>
      <c r="Z41" s="296">
        <f t="shared" si="5"/>
        <v>-17.515486362492638</v>
      </c>
      <c r="AA41" s="297">
        <f>SUM(AA36:AA40)</f>
        <v>79687693</v>
      </c>
    </row>
    <row r="42" spans="1:27" ht="13.5">
      <c r="A42" s="298" t="s">
        <v>211</v>
      </c>
      <c r="B42" s="136"/>
      <c r="C42" s="95">
        <f aca="true" t="shared" si="7" ref="C42:Y48">C12+C27</f>
        <v>2531310</v>
      </c>
      <c r="D42" s="129">
        <f t="shared" si="7"/>
        <v>0</v>
      </c>
      <c r="E42" s="54">
        <f t="shared" si="7"/>
        <v>13161194</v>
      </c>
      <c r="F42" s="54">
        <f t="shared" si="7"/>
        <v>16058695</v>
      </c>
      <c r="G42" s="54">
        <f t="shared" si="7"/>
        <v>0</v>
      </c>
      <c r="H42" s="54">
        <f t="shared" si="7"/>
        <v>753189</v>
      </c>
      <c r="I42" s="54">
        <f t="shared" si="7"/>
        <v>526832</v>
      </c>
      <c r="J42" s="54">
        <f t="shared" si="7"/>
        <v>1280021</v>
      </c>
      <c r="K42" s="54">
        <f t="shared" si="7"/>
        <v>783449</v>
      </c>
      <c r="L42" s="54">
        <f t="shared" si="7"/>
        <v>1088770</v>
      </c>
      <c r="M42" s="54">
        <f t="shared" si="7"/>
        <v>1676149</v>
      </c>
      <c r="N42" s="54">
        <f t="shared" si="7"/>
        <v>3548368</v>
      </c>
      <c r="O42" s="54">
        <f t="shared" si="7"/>
        <v>0</v>
      </c>
      <c r="P42" s="54">
        <f t="shared" si="7"/>
        <v>1821385</v>
      </c>
      <c r="Q42" s="54">
        <f t="shared" si="7"/>
        <v>751581</v>
      </c>
      <c r="R42" s="54">
        <f t="shared" si="7"/>
        <v>2572966</v>
      </c>
      <c r="S42" s="54">
        <f t="shared" si="7"/>
        <v>3877872</v>
      </c>
      <c r="T42" s="54">
        <f t="shared" si="7"/>
        <v>2427865</v>
      </c>
      <c r="U42" s="54">
        <f t="shared" si="7"/>
        <v>456790</v>
      </c>
      <c r="V42" s="54">
        <f t="shared" si="7"/>
        <v>6762527</v>
      </c>
      <c r="W42" s="54">
        <f t="shared" si="7"/>
        <v>14163882</v>
      </c>
      <c r="X42" s="54">
        <f t="shared" si="7"/>
        <v>16058695</v>
      </c>
      <c r="Y42" s="54">
        <f t="shared" si="7"/>
        <v>-1894813</v>
      </c>
      <c r="Z42" s="184">
        <f t="shared" si="5"/>
        <v>-11.79929626909285</v>
      </c>
      <c r="AA42" s="130">
        <f aca="true" t="shared" si="8" ref="AA42:AA48">AA12+AA27</f>
        <v>16058695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20454665</v>
      </c>
      <c r="D45" s="129">
        <f t="shared" si="7"/>
        <v>0</v>
      </c>
      <c r="E45" s="54">
        <f t="shared" si="7"/>
        <v>28413285</v>
      </c>
      <c r="F45" s="54">
        <f t="shared" si="7"/>
        <v>22176318</v>
      </c>
      <c r="G45" s="54">
        <f t="shared" si="7"/>
        <v>89474</v>
      </c>
      <c r="H45" s="54">
        <f t="shared" si="7"/>
        <v>0</v>
      </c>
      <c r="I45" s="54">
        <f t="shared" si="7"/>
        <v>324299</v>
      </c>
      <c r="J45" s="54">
        <f t="shared" si="7"/>
        <v>413773</v>
      </c>
      <c r="K45" s="54">
        <f t="shared" si="7"/>
        <v>156923</v>
      </c>
      <c r="L45" s="54">
        <f t="shared" si="7"/>
        <v>1107810</v>
      </c>
      <c r="M45" s="54">
        <f t="shared" si="7"/>
        <v>1353383</v>
      </c>
      <c r="N45" s="54">
        <f t="shared" si="7"/>
        <v>2618116</v>
      </c>
      <c r="O45" s="54">
        <f t="shared" si="7"/>
        <v>0</v>
      </c>
      <c r="P45" s="54">
        <f t="shared" si="7"/>
        <v>1004589</v>
      </c>
      <c r="Q45" s="54">
        <f t="shared" si="7"/>
        <v>2755349</v>
      </c>
      <c r="R45" s="54">
        <f t="shared" si="7"/>
        <v>3759938</v>
      </c>
      <c r="S45" s="54">
        <f t="shared" si="7"/>
        <v>1647930</v>
      </c>
      <c r="T45" s="54">
        <f t="shared" si="7"/>
        <v>4677353</v>
      </c>
      <c r="U45" s="54">
        <f t="shared" si="7"/>
        <v>3817717</v>
      </c>
      <c r="V45" s="54">
        <f t="shared" si="7"/>
        <v>10143000</v>
      </c>
      <c r="W45" s="54">
        <f t="shared" si="7"/>
        <v>16934827</v>
      </c>
      <c r="X45" s="54">
        <f t="shared" si="7"/>
        <v>22176318</v>
      </c>
      <c r="Y45" s="54">
        <f t="shared" si="7"/>
        <v>-5241491</v>
      </c>
      <c r="Z45" s="184">
        <f t="shared" si="5"/>
        <v>-23.63553318454398</v>
      </c>
      <c r="AA45" s="130">
        <f t="shared" si="8"/>
        <v>22176318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70825979</v>
      </c>
      <c r="D49" s="218">
        <f t="shared" si="9"/>
        <v>0</v>
      </c>
      <c r="E49" s="220">
        <f t="shared" si="9"/>
        <v>100918479</v>
      </c>
      <c r="F49" s="220">
        <f t="shared" si="9"/>
        <v>117922706</v>
      </c>
      <c r="G49" s="220">
        <f t="shared" si="9"/>
        <v>89474</v>
      </c>
      <c r="H49" s="220">
        <f t="shared" si="9"/>
        <v>7592729</v>
      </c>
      <c r="I49" s="220">
        <f t="shared" si="9"/>
        <v>4405905</v>
      </c>
      <c r="J49" s="220">
        <f t="shared" si="9"/>
        <v>12088108</v>
      </c>
      <c r="K49" s="220">
        <f t="shared" si="9"/>
        <v>8051097</v>
      </c>
      <c r="L49" s="220">
        <f t="shared" si="9"/>
        <v>4383763</v>
      </c>
      <c r="M49" s="220">
        <f t="shared" si="9"/>
        <v>12322202</v>
      </c>
      <c r="N49" s="220">
        <f t="shared" si="9"/>
        <v>24757062</v>
      </c>
      <c r="O49" s="220">
        <f t="shared" si="9"/>
        <v>0</v>
      </c>
      <c r="P49" s="220">
        <f t="shared" si="9"/>
        <v>5959167</v>
      </c>
      <c r="Q49" s="220">
        <f t="shared" si="9"/>
        <v>12766896</v>
      </c>
      <c r="R49" s="220">
        <f t="shared" si="9"/>
        <v>18726063</v>
      </c>
      <c r="S49" s="220">
        <f t="shared" si="9"/>
        <v>11119128</v>
      </c>
      <c r="T49" s="220">
        <f t="shared" si="9"/>
        <v>10215087</v>
      </c>
      <c r="U49" s="220">
        <f t="shared" si="9"/>
        <v>19923267</v>
      </c>
      <c r="V49" s="220">
        <f t="shared" si="9"/>
        <v>41257482</v>
      </c>
      <c r="W49" s="220">
        <f t="shared" si="9"/>
        <v>96828715</v>
      </c>
      <c r="X49" s="220">
        <f t="shared" si="9"/>
        <v>117922706</v>
      </c>
      <c r="Y49" s="220">
        <f t="shared" si="9"/>
        <v>-21093991</v>
      </c>
      <c r="Z49" s="221">
        <f t="shared" si="5"/>
        <v>-17.88798079311375</v>
      </c>
      <c r="AA49" s="222">
        <f>SUM(AA41:AA48)</f>
        <v>117922706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14690113</v>
      </c>
      <c r="D51" s="129">
        <f t="shared" si="10"/>
        <v>0</v>
      </c>
      <c r="E51" s="54">
        <f t="shared" si="10"/>
        <v>17555000</v>
      </c>
      <c r="F51" s="54">
        <f t="shared" si="10"/>
        <v>13990709</v>
      </c>
      <c r="G51" s="54">
        <f t="shared" si="10"/>
        <v>527548</v>
      </c>
      <c r="H51" s="54">
        <f t="shared" si="10"/>
        <v>86999</v>
      </c>
      <c r="I51" s="54">
        <f t="shared" si="10"/>
        <v>1479092</v>
      </c>
      <c r="J51" s="54">
        <f t="shared" si="10"/>
        <v>2093639</v>
      </c>
      <c r="K51" s="54">
        <f t="shared" si="10"/>
        <v>377229</v>
      </c>
      <c r="L51" s="54">
        <f t="shared" si="10"/>
        <v>655267</v>
      </c>
      <c r="M51" s="54">
        <f t="shared" si="10"/>
        <v>156718</v>
      </c>
      <c r="N51" s="54">
        <f t="shared" si="10"/>
        <v>1189214</v>
      </c>
      <c r="O51" s="54">
        <f t="shared" si="10"/>
        <v>0</v>
      </c>
      <c r="P51" s="54">
        <f t="shared" si="10"/>
        <v>680411</v>
      </c>
      <c r="Q51" s="54">
        <f t="shared" si="10"/>
        <v>519863</v>
      </c>
      <c r="R51" s="54">
        <f t="shared" si="10"/>
        <v>1200274</v>
      </c>
      <c r="S51" s="54">
        <f t="shared" si="10"/>
        <v>90297</v>
      </c>
      <c r="T51" s="54">
        <f t="shared" si="10"/>
        <v>228621</v>
      </c>
      <c r="U51" s="54">
        <f t="shared" si="10"/>
        <v>3050835</v>
      </c>
      <c r="V51" s="54">
        <f t="shared" si="10"/>
        <v>3369753</v>
      </c>
      <c r="W51" s="54">
        <f t="shared" si="10"/>
        <v>7852880</v>
      </c>
      <c r="X51" s="54">
        <f t="shared" si="10"/>
        <v>13990709</v>
      </c>
      <c r="Y51" s="54">
        <f t="shared" si="10"/>
        <v>-6137829</v>
      </c>
      <c r="Z51" s="184">
        <f>+IF(X51&lt;&gt;0,+(Y51/X51)*100,0)</f>
        <v>-43.870750224309575</v>
      </c>
      <c r="AA51" s="130">
        <f>SUM(AA57:AA61)</f>
        <v>13990709</v>
      </c>
    </row>
    <row r="52" spans="1:27" ht="13.5">
      <c r="A52" s="310" t="s">
        <v>205</v>
      </c>
      <c r="B52" s="142"/>
      <c r="C52" s="62">
        <v>8570971</v>
      </c>
      <c r="D52" s="156"/>
      <c r="E52" s="60">
        <v>10000000</v>
      </c>
      <c r="F52" s="60">
        <v>7008213</v>
      </c>
      <c r="G52" s="60">
        <v>367004</v>
      </c>
      <c r="H52" s="60">
        <v>44090</v>
      </c>
      <c r="I52" s="60">
        <v>540571</v>
      </c>
      <c r="J52" s="60">
        <v>951665</v>
      </c>
      <c r="K52" s="60">
        <v>150909</v>
      </c>
      <c r="L52" s="60">
        <v>268225</v>
      </c>
      <c r="M52" s="60"/>
      <c r="N52" s="60">
        <v>419134</v>
      </c>
      <c r="O52" s="60"/>
      <c r="P52" s="60">
        <v>279526</v>
      </c>
      <c r="Q52" s="60">
        <v>340774</v>
      </c>
      <c r="R52" s="60">
        <v>620300</v>
      </c>
      <c r="S52" s="60">
        <v>28800</v>
      </c>
      <c r="T52" s="60">
        <v>88650</v>
      </c>
      <c r="U52" s="60">
        <v>2676487</v>
      </c>
      <c r="V52" s="60">
        <v>2793937</v>
      </c>
      <c r="W52" s="60">
        <v>4785036</v>
      </c>
      <c r="X52" s="60">
        <v>7008213</v>
      </c>
      <c r="Y52" s="60">
        <v>-2223177</v>
      </c>
      <c r="Z52" s="140">
        <v>-31.72</v>
      </c>
      <c r="AA52" s="155">
        <v>7008213</v>
      </c>
    </row>
    <row r="53" spans="1:27" ht="13.5">
      <c r="A53" s="310" t="s">
        <v>206</v>
      </c>
      <c r="B53" s="142"/>
      <c r="C53" s="62"/>
      <c r="D53" s="156"/>
      <c r="E53" s="60">
        <v>2000000</v>
      </c>
      <c r="F53" s="60">
        <v>1987496</v>
      </c>
      <c r="G53" s="60">
        <v>96</v>
      </c>
      <c r="H53" s="60"/>
      <c r="I53" s="60">
        <v>912655</v>
      </c>
      <c r="J53" s="60">
        <v>912751</v>
      </c>
      <c r="K53" s="60">
        <v>44902</v>
      </c>
      <c r="L53" s="60"/>
      <c r="M53" s="60">
        <v>1650</v>
      </c>
      <c r="N53" s="60">
        <v>46552</v>
      </c>
      <c r="O53" s="60"/>
      <c r="P53" s="60">
        <v>42703</v>
      </c>
      <c r="Q53" s="60"/>
      <c r="R53" s="60">
        <v>42703</v>
      </c>
      <c r="S53" s="60">
        <v>3395</v>
      </c>
      <c r="T53" s="60"/>
      <c r="U53" s="60">
        <v>199559</v>
      </c>
      <c r="V53" s="60">
        <v>202954</v>
      </c>
      <c r="W53" s="60">
        <v>1204960</v>
      </c>
      <c r="X53" s="60">
        <v>1987496</v>
      </c>
      <c r="Y53" s="60">
        <v>-782536</v>
      </c>
      <c r="Z53" s="140">
        <v>-39.37</v>
      </c>
      <c r="AA53" s="155">
        <v>1987496</v>
      </c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>
        <v>70000</v>
      </c>
      <c r="F56" s="60">
        <v>120000</v>
      </c>
      <c r="G56" s="60"/>
      <c r="H56" s="60"/>
      <c r="I56" s="60">
        <v>23250</v>
      </c>
      <c r="J56" s="60">
        <v>23250</v>
      </c>
      <c r="K56" s="60"/>
      <c r="L56" s="60"/>
      <c r="M56" s="60"/>
      <c r="N56" s="60"/>
      <c r="O56" s="60"/>
      <c r="P56" s="60"/>
      <c r="Q56" s="60"/>
      <c r="R56" s="60"/>
      <c r="S56" s="60">
        <v>20800</v>
      </c>
      <c r="T56" s="60"/>
      <c r="U56" s="60">
        <v>22500</v>
      </c>
      <c r="V56" s="60">
        <v>43300</v>
      </c>
      <c r="W56" s="60">
        <v>66550</v>
      </c>
      <c r="X56" s="60">
        <v>120000</v>
      </c>
      <c r="Y56" s="60">
        <v>-53450</v>
      </c>
      <c r="Z56" s="140">
        <v>-44.54</v>
      </c>
      <c r="AA56" s="155">
        <v>120000</v>
      </c>
    </row>
    <row r="57" spans="1:27" ht="13.5">
      <c r="A57" s="138" t="s">
        <v>210</v>
      </c>
      <c r="B57" s="142"/>
      <c r="C57" s="293">
        <f aca="true" t="shared" si="11" ref="C57:Y57">SUM(C52:C56)</f>
        <v>8570971</v>
      </c>
      <c r="D57" s="294">
        <f t="shared" si="11"/>
        <v>0</v>
      </c>
      <c r="E57" s="295">
        <f t="shared" si="11"/>
        <v>12070000</v>
      </c>
      <c r="F57" s="295">
        <f t="shared" si="11"/>
        <v>9115709</v>
      </c>
      <c r="G57" s="295">
        <f t="shared" si="11"/>
        <v>367100</v>
      </c>
      <c r="H57" s="295">
        <f t="shared" si="11"/>
        <v>44090</v>
      </c>
      <c r="I57" s="295">
        <f t="shared" si="11"/>
        <v>1476476</v>
      </c>
      <c r="J57" s="295">
        <f t="shared" si="11"/>
        <v>1887666</v>
      </c>
      <c r="K57" s="295">
        <f t="shared" si="11"/>
        <v>195811</v>
      </c>
      <c r="L57" s="295">
        <f t="shared" si="11"/>
        <v>268225</v>
      </c>
      <c r="M57" s="295">
        <f t="shared" si="11"/>
        <v>1650</v>
      </c>
      <c r="N57" s="295">
        <f t="shared" si="11"/>
        <v>465686</v>
      </c>
      <c r="O57" s="295">
        <f t="shared" si="11"/>
        <v>0</v>
      </c>
      <c r="P57" s="295">
        <f t="shared" si="11"/>
        <v>322229</v>
      </c>
      <c r="Q57" s="295">
        <f t="shared" si="11"/>
        <v>340774</v>
      </c>
      <c r="R57" s="295">
        <f t="shared" si="11"/>
        <v>663003</v>
      </c>
      <c r="S57" s="295">
        <f t="shared" si="11"/>
        <v>52995</v>
      </c>
      <c r="T57" s="295">
        <f t="shared" si="11"/>
        <v>88650</v>
      </c>
      <c r="U57" s="295">
        <f t="shared" si="11"/>
        <v>2898546</v>
      </c>
      <c r="V57" s="295">
        <f t="shared" si="11"/>
        <v>3040191</v>
      </c>
      <c r="W57" s="295">
        <f t="shared" si="11"/>
        <v>6056546</v>
      </c>
      <c r="X57" s="295">
        <f t="shared" si="11"/>
        <v>9115709</v>
      </c>
      <c r="Y57" s="295">
        <f t="shared" si="11"/>
        <v>-3059163</v>
      </c>
      <c r="Z57" s="296">
        <f>+IF(X57&lt;&gt;0,+(Y57/X57)*100,0)</f>
        <v>-33.55924371872775</v>
      </c>
      <c r="AA57" s="297">
        <f>SUM(AA52:AA56)</f>
        <v>9115709</v>
      </c>
    </row>
    <row r="58" spans="1:27" ht="13.5">
      <c r="A58" s="311" t="s">
        <v>211</v>
      </c>
      <c r="B58" s="136"/>
      <c r="C58" s="62">
        <v>2561545</v>
      </c>
      <c r="D58" s="156"/>
      <c r="E58" s="60">
        <v>350000</v>
      </c>
      <c r="F58" s="60">
        <v>240000</v>
      </c>
      <c r="G58" s="60"/>
      <c r="H58" s="60"/>
      <c r="I58" s="60"/>
      <c r="J58" s="60"/>
      <c r="K58" s="60">
        <v>66980</v>
      </c>
      <c r="L58" s="60"/>
      <c r="M58" s="60"/>
      <c r="N58" s="60">
        <v>66980</v>
      </c>
      <c r="O58" s="60"/>
      <c r="P58" s="60"/>
      <c r="Q58" s="60"/>
      <c r="R58" s="60"/>
      <c r="S58" s="60"/>
      <c r="T58" s="60"/>
      <c r="U58" s="60"/>
      <c r="V58" s="60"/>
      <c r="W58" s="60">
        <v>66980</v>
      </c>
      <c r="X58" s="60">
        <v>240000</v>
      </c>
      <c r="Y58" s="60">
        <v>-173020</v>
      </c>
      <c r="Z58" s="140">
        <v>-72.09</v>
      </c>
      <c r="AA58" s="155">
        <v>240000</v>
      </c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>
        <v>3557597</v>
      </c>
      <c r="D61" s="156"/>
      <c r="E61" s="60">
        <v>5135000</v>
      </c>
      <c r="F61" s="60">
        <v>4635000</v>
      </c>
      <c r="G61" s="60">
        <v>160448</v>
      </c>
      <c r="H61" s="60">
        <v>42909</v>
      </c>
      <c r="I61" s="60">
        <v>2616</v>
      </c>
      <c r="J61" s="60">
        <v>205973</v>
      </c>
      <c r="K61" s="60">
        <v>114438</v>
      </c>
      <c r="L61" s="60">
        <v>387042</v>
      </c>
      <c r="M61" s="60">
        <v>155068</v>
      </c>
      <c r="N61" s="60">
        <v>656548</v>
      </c>
      <c r="O61" s="60"/>
      <c r="P61" s="60">
        <v>358182</v>
      </c>
      <c r="Q61" s="60">
        <v>179089</v>
      </c>
      <c r="R61" s="60">
        <v>537271</v>
      </c>
      <c r="S61" s="60">
        <v>37302</v>
      </c>
      <c r="T61" s="60">
        <v>139971</v>
      </c>
      <c r="U61" s="60">
        <v>152289</v>
      </c>
      <c r="V61" s="60">
        <v>329562</v>
      </c>
      <c r="W61" s="60">
        <v>1729354</v>
      </c>
      <c r="X61" s="60">
        <v>4635000</v>
      </c>
      <c r="Y61" s="60">
        <v>-2905646</v>
      </c>
      <c r="Z61" s="140">
        <v>-62.69</v>
      </c>
      <c r="AA61" s="155">
        <v>4635000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>
        <v>14690113</v>
      </c>
      <c r="D66" s="274">
        <v>6982496</v>
      </c>
      <c r="E66" s="275">
        <v>7555000</v>
      </c>
      <c r="F66" s="275">
        <v>6982496</v>
      </c>
      <c r="G66" s="275">
        <v>160545</v>
      </c>
      <c r="H66" s="275">
        <v>42908</v>
      </c>
      <c r="I66" s="275">
        <v>938521</v>
      </c>
      <c r="J66" s="275">
        <v>1141974</v>
      </c>
      <c r="K66" s="275">
        <v>226320</v>
      </c>
      <c r="L66" s="275">
        <v>387042</v>
      </c>
      <c r="M66" s="275">
        <v>156718</v>
      </c>
      <c r="N66" s="275">
        <v>770080</v>
      </c>
      <c r="O66" s="275"/>
      <c r="P66" s="275">
        <v>400885</v>
      </c>
      <c r="Q66" s="275">
        <v>179089</v>
      </c>
      <c r="R66" s="275">
        <v>579974</v>
      </c>
      <c r="S66" s="275">
        <v>61496</v>
      </c>
      <c r="T66" s="275">
        <v>139971</v>
      </c>
      <c r="U66" s="275">
        <v>374347</v>
      </c>
      <c r="V66" s="275">
        <v>575814</v>
      </c>
      <c r="W66" s="275">
        <v>3067842</v>
      </c>
      <c r="X66" s="275">
        <v>6982496</v>
      </c>
      <c r="Y66" s="275">
        <v>-3914654</v>
      </c>
      <c r="Z66" s="140">
        <v>-56.06</v>
      </c>
      <c r="AA66" s="277"/>
    </row>
    <row r="67" spans="1:27" ht="13.5">
      <c r="A67" s="311" t="s">
        <v>225</v>
      </c>
      <c r="B67" s="316"/>
      <c r="C67" s="62"/>
      <c r="D67" s="156">
        <v>7008213</v>
      </c>
      <c r="E67" s="60">
        <v>10000000</v>
      </c>
      <c r="F67" s="60">
        <v>7008213</v>
      </c>
      <c r="G67" s="60">
        <v>367004</v>
      </c>
      <c r="H67" s="60">
        <v>44090</v>
      </c>
      <c r="I67" s="60">
        <v>540571</v>
      </c>
      <c r="J67" s="60">
        <v>951665</v>
      </c>
      <c r="K67" s="60">
        <v>150909</v>
      </c>
      <c r="L67" s="60">
        <v>268225</v>
      </c>
      <c r="M67" s="60"/>
      <c r="N67" s="60">
        <v>419134</v>
      </c>
      <c r="O67" s="60"/>
      <c r="P67" s="60">
        <v>279526</v>
      </c>
      <c r="Q67" s="60">
        <v>340774</v>
      </c>
      <c r="R67" s="60">
        <v>620300</v>
      </c>
      <c r="S67" s="60">
        <v>28800</v>
      </c>
      <c r="T67" s="60">
        <v>88650</v>
      </c>
      <c r="U67" s="60">
        <v>2676488</v>
      </c>
      <c r="V67" s="60">
        <v>2793938</v>
      </c>
      <c r="W67" s="60">
        <v>4785037</v>
      </c>
      <c r="X67" s="60">
        <v>7008213</v>
      </c>
      <c r="Y67" s="60">
        <v>-2223176</v>
      </c>
      <c r="Z67" s="140">
        <v>-31.72</v>
      </c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14690113</v>
      </c>
      <c r="D69" s="218">
        <f t="shared" si="12"/>
        <v>13990709</v>
      </c>
      <c r="E69" s="220">
        <f t="shared" si="12"/>
        <v>17555000</v>
      </c>
      <c r="F69" s="220">
        <f t="shared" si="12"/>
        <v>13990709</v>
      </c>
      <c r="G69" s="220">
        <f t="shared" si="12"/>
        <v>527549</v>
      </c>
      <c r="H69" s="220">
        <f t="shared" si="12"/>
        <v>86998</v>
      </c>
      <c r="I69" s="220">
        <f t="shared" si="12"/>
        <v>1479092</v>
      </c>
      <c r="J69" s="220">
        <f t="shared" si="12"/>
        <v>2093639</v>
      </c>
      <c r="K69" s="220">
        <f t="shared" si="12"/>
        <v>377229</v>
      </c>
      <c r="L69" s="220">
        <f t="shared" si="12"/>
        <v>655267</v>
      </c>
      <c r="M69" s="220">
        <f t="shared" si="12"/>
        <v>156718</v>
      </c>
      <c r="N69" s="220">
        <f t="shared" si="12"/>
        <v>1189214</v>
      </c>
      <c r="O69" s="220">
        <f t="shared" si="12"/>
        <v>0</v>
      </c>
      <c r="P69" s="220">
        <f t="shared" si="12"/>
        <v>680411</v>
      </c>
      <c r="Q69" s="220">
        <f t="shared" si="12"/>
        <v>519863</v>
      </c>
      <c r="R69" s="220">
        <f t="shared" si="12"/>
        <v>1200274</v>
      </c>
      <c r="S69" s="220">
        <f t="shared" si="12"/>
        <v>90296</v>
      </c>
      <c r="T69" s="220">
        <f t="shared" si="12"/>
        <v>228621</v>
      </c>
      <c r="U69" s="220">
        <f t="shared" si="12"/>
        <v>3050835</v>
      </c>
      <c r="V69" s="220">
        <f t="shared" si="12"/>
        <v>3369752</v>
      </c>
      <c r="W69" s="220">
        <f t="shared" si="12"/>
        <v>7852879</v>
      </c>
      <c r="X69" s="220">
        <f t="shared" si="12"/>
        <v>13990709</v>
      </c>
      <c r="Y69" s="220">
        <f t="shared" si="12"/>
        <v>-6137830</v>
      </c>
      <c r="Z69" s="221">
        <f>+IF(X69&lt;&gt;0,+(Y69/X69)*100,0)</f>
        <v>-43.87075737191017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13000000</v>
      </c>
      <c r="F5" s="345">
        <f t="shared" si="0"/>
        <v>12987416</v>
      </c>
      <c r="G5" s="345">
        <f t="shared" si="0"/>
        <v>0</v>
      </c>
      <c r="H5" s="343">
        <f t="shared" si="0"/>
        <v>1416755</v>
      </c>
      <c r="I5" s="343">
        <f t="shared" si="0"/>
        <v>0</v>
      </c>
      <c r="J5" s="345">
        <f t="shared" si="0"/>
        <v>1416755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1312944</v>
      </c>
      <c r="Q5" s="343">
        <f t="shared" si="0"/>
        <v>706501</v>
      </c>
      <c r="R5" s="345">
        <f t="shared" si="0"/>
        <v>2019445</v>
      </c>
      <c r="S5" s="345">
        <f t="shared" si="0"/>
        <v>404406</v>
      </c>
      <c r="T5" s="343">
        <f t="shared" si="0"/>
        <v>199267</v>
      </c>
      <c r="U5" s="343">
        <f t="shared" si="0"/>
        <v>5330399</v>
      </c>
      <c r="V5" s="345">
        <f t="shared" si="0"/>
        <v>5934072</v>
      </c>
      <c r="W5" s="345">
        <f t="shared" si="0"/>
        <v>9370272</v>
      </c>
      <c r="X5" s="343">
        <f t="shared" si="0"/>
        <v>12987416</v>
      </c>
      <c r="Y5" s="345">
        <f t="shared" si="0"/>
        <v>-3617144</v>
      </c>
      <c r="Z5" s="346">
        <f>+IF(X5&lt;&gt;0,+(Y5/X5)*100,0)</f>
        <v>-27.851144523283157</v>
      </c>
      <c r="AA5" s="347">
        <f>+AA6+AA8+AA11+AA13+AA15</f>
        <v>12987416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10000000</v>
      </c>
      <c r="F8" s="59">
        <f t="shared" si="2"/>
        <v>12287416</v>
      </c>
      <c r="G8" s="59">
        <f t="shared" si="2"/>
        <v>0</v>
      </c>
      <c r="H8" s="60">
        <f t="shared" si="2"/>
        <v>1416755</v>
      </c>
      <c r="I8" s="60">
        <f t="shared" si="2"/>
        <v>0</v>
      </c>
      <c r="J8" s="59">
        <f t="shared" si="2"/>
        <v>1416755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1312944</v>
      </c>
      <c r="Q8" s="60">
        <f t="shared" si="2"/>
        <v>706501</v>
      </c>
      <c r="R8" s="59">
        <f t="shared" si="2"/>
        <v>2019445</v>
      </c>
      <c r="S8" s="59">
        <f t="shared" si="2"/>
        <v>404406</v>
      </c>
      <c r="T8" s="60">
        <f t="shared" si="2"/>
        <v>199267</v>
      </c>
      <c r="U8" s="60">
        <f t="shared" si="2"/>
        <v>5330399</v>
      </c>
      <c r="V8" s="59">
        <f t="shared" si="2"/>
        <v>5934072</v>
      </c>
      <c r="W8" s="59">
        <f t="shared" si="2"/>
        <v>9370272</v>
      </c>
      <c r="X8" s="60">
        <f t="shared" si="2"/>
        <v>12287416</v>
      </c>
      <c r="Y8" s="59">
        <f t="shared" si="2"/>
        <v>-2917144</v>
      </c>
      <c r="Z8" s="61">
        <f>+IF(X8&lt;&gt;0,+(Y8/X8)*100,0)</f>
        <v>-23.740906957166587</v>
      </c>
      <c r="AA8" s="62">
        <f>SUM(AA9:AA10)</f>
        <v>12287416</v>
      </c>
    </row>
    <row r="9" spans="1:27" ht="13.5">
      <c r="A9" s="291" t="s">
        <v>230</v>
      </c>
      <c r="B9" s="142"/>
      <c r="C9" s="60"/>
      <c r="D9" s="327"/>
      <c r="E9" s="60">
        <v>10000000</v>
      </c>
      <c r="F9" s="59">
        <v>12287416</v>
      </c>
      <c r="G9" s="59"/>
      <c r="H9" s="60">
        <v>1416755</v>
      </c>
      <c r="I9" s="60"/>
      <c r="J9" s="59">
        <v>1416755</v>
      </c>
      <c r="K9" s="59"/>
      <c r="L9" s="60"/>
      <c r="M9" s="60"/>
      <c r="N9" s="59"/>
      <c r="O9" s="59"/>
      <c r="P9" s="60">
        <v>1312944</v>
      </c>
      <c r="Q9" s="60">
        <v>706501</v>
      </c>
      <c r="R9" s="59">
        <v>2019445</v>
      </c>
      <c r="S9" s="59">
        <v>404406</v>
      </c>
      <c r="T9" s="60">
        <v>199267</v>
      </c>
      <c r="U9" s="60">
        <v>5330399</v>
      </c>
      <c r="V9" s="59">
        <v>5934072</v>
      </c>
      <c r="W9" s="59">
        <v>9370272</v>
      </c>
      <c r="X9" s="60">
        <v>12287416</v>
      </c>
      <c r="Y9" s="59">
        <v>-2917144</v>
      </c>
      <c r="Z9" s="61">
        <v>-23.74</v>
      </c>
      <c r="AA9" s="62">
        <v>12287416</v>
      </c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3000000</v>
      </c>
      <c r="F15" s="59">
        <f t="shared" si="5"/>
        <v>700000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700000</v>
      </c>
      <c r="Y15" s="59">
        <f t="shared" si="5"/>
        <v>-700000</v>
      </c>
      <c r="Z15" s="61">
        <f>+IF(X15&lt;&gt;0,+(Y15/X15)*100,0)</f>
        <v>-100</v>
      </c>
      <c r="AA15" s="62">
        <f>SUM(AA16:AA20)</f>
        <v>700000</v>
      </c>
    </row>
    <row r="16" spans="1:27" ht="13.5">
      <c r="A16" s="291" t="s">
        <v>234</v>
      </c>
      <c r="B16" s="300"/>
      <c r="C16" s="60"/>
      <c r="D16" s="327"/>
      <c r="E16" s="60">
        <v>3000000</v>
      </c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>
        <v>700000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700000</v>
      </c>
      <c r="Y20" s="59">
        <v>-700000</v>
      </c>
      <c r="Z20" s="61">
        <v>-100</v>
      </c>
      <c r="AA20" s="62">
        <v>700000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2531310</v>
      </c>
      <c r="D22" s="331">
        <f t="shared" si="6"/>
        <v>0</v>
      </c>
      <c r="E22" s="330">
        <f t="shared" si="6"/>
        <v>13161194</v>
      </c>
      <c r="F22" s="332">
        <f t="shared" si="6"/>
        <v>16058695</v>
      </c>
      <c r="G22" s="332">
        <f t="shared" si="6"/>
        <v>0</v>
      </c>
      <c r="H22" s="330">
        <f t="shared" si="6"/>
        <v>753189</v>
      </c>
      <c r="I22" s="330">
        <f t="shared" si="6"/>
        <v>526832</v>
      </c>
      <c r="J22" s="332">
        <f t="shared" si="6"/>
        <v>1280021</v>
      </c>
      <c r="K22" s="332">
        <f t="shared" si="6"/>
        <v>783449</v>
      </c>
      <c r="L22" s="330">
        <f t="shared" si="6"/>
        <v>1088770</v>
      </c>
      <c r="M22" s="330">
        <f t="shared" si="6"/>
        <v>1676149</v>
      </c>
      <c r="N22" s="332">
        <f t="shared" si="6"/>
        <v>3548368</v>
      </c>
      <c r="O22" s="332">
        <f t="shared" si="6"/>
        <v>0</v>
      </c>
      <c r="P22" s="330">
        <f t="shared" si="6"/>
        <v>1261677</v>
      </c>
      <c r="Q22" s="330">
        <f t="shared" si="6"/>
        <v>0</v>
      </c>
      <c r="R22" s="332">
        <f t="shared" si="6"/>
        <v>1261677</v>
      </c>
      <c r="S22" s="332">
        <f t="shared" si="6"/>
        <v>3877872</v>
      </c>
      <c r="T22" s="330">
        <f t="shared" si="6"/>
        <v>2427865</v>
      </c>
      <c r="U22" s="330">
        <f t="shared" si="6"/>
        <v>456790</v>
      </c>
      <c r="V22" s="332">
        <f t="shared" si="6"/>
        <v>6762527</v>
      </c>
      <c r="W22" s="332">
        <f t="shared" si="6"/>
        <v>12852593</v>
      </c>
      <c r="X22" s="330">
        <f t="shared" si="6"/>
        <v>16058695</v>
      </c>
      <c r="Y22" s="332">
        <f t="shared" si="6"/>
        <v>-3206102</v>
      </c>
      <c r="Z22" s="323">
        <f>+IF(X22&lt;&gt;0,+(Y22/X22)*100,0)</f>
        <v>-19.96489752124939</v>
      </c>
      <c r="AA22" s="337">
        <f>SUM(AA23:AA32)</f>
        <v>16058695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>
        <v>500000</v>
      </c>
      <c r="F25" s="59">
        <v>500000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>
        <v>463305</v>
      </c>
      <c r="U25" s="60"/>
      <c r="V25" s="59">
        <v>463305</v>
      </c>
      <c r="W25" s="59">
        <v>463305</v>
      </c>
      <c r="X25" s="60">
        <v>500000</v>
      </c>
      <c r="Y25" s="59">
        <v>-36695</v>
      </c>
      <c r="Z25" s="61">
        <v>-7.34</v>
      </c>
      <c r="AA25" s="62">
        <v>500000</v>
      </c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>
        <v>2531310</v>
      </c>
      <c r="D27" s="327"/>
      <c r="E27" s="60">
        <v>10461194</v>
      </c>
      <c r="F27" s="59">
        <v>12115800</v>
      </c>
      <c r="G27" s="59"/>
      <c r="H27" s="60">
        <v>753189</v>
      </c>
      <c r="I27" s="60">
        <v>526832</v>
      </c>
      <c r="J27" s="59">
        <v>1280021</v>
      </c>
      <c r="K27" s="59">
        <v>783449</v>
      </c>
      <c r="L27" s="60">
        <v>1088770</v>
      </c>
      <c r="M27" s="60">
        <v>1676149</v>
      </c>
      <c r="N27" s="59">
        <v>3548368</v>
      </c>
      <c r="O27" s="59"/>
      <c r="P27" s="60">
        <v>1261677</v>
      </c>
      <c r="Q27" s="60"/>
      <c r="R27" s="59">
        <v>1261677</v>
      </c>
      <c r="S27" s="59">
        <v>2736795</v>
      </c>
      <c r="T27" s="60">
        <v>1151904</v>
      </c>
      <c r="U27" s="60"/>
      <c r="V27" s="59">
        <v>3888699</v>
      </c>
      <c r="W27" s="59">
        <v>9978765</v>
      </c>
      <c r="X27" s="60">
        <v>12115800</v>
      </c>
      <c r="Y27" s="59">
        <v>-2137035</v>
      </c>
      <c r="Z27" s="61">
        <v>-17.64</v>
      </c>
      <c r="AA27" s="62">
        <v>12115800</v>
      </c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2200000</v>
      </c>
      <c r="F32" s="59">
        <v>3442895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>
        <v>1141077</v>
      </c>
      <c r="T32" s="60">
        <v>812656</v>
      </c>
      <c r="U32" s="60">
        <v>456790</v>
      </c>
      <c r="V32" s="59">
        <v>2410523</v>
      </c>
      <c r="W32" s="59">
        <v>2410523</v>
      </c>
      <c r="X32" s="60">
        <v>3442895</v>
      </c>
      <c r="Y32" s="59">
        <v>-1032372</v>
      </c>
      <c r="Z32" s="61">
        <v>-29.99</v>
      </c>
      <c r="AA32" s="62">
        <v>3442895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20454665</v>
      </c>
      <c r="D40" s="331">
        <f t="shared" si="9"/>
        <v>0</v>
      </c>
      <c r="E40" s="330">
        <f t="shared" si="9"/>
        <v>28413285</v>
      </c>
      <c r="F40" s="332">
        <f t="shared" si="9"/>
        <v>22176318</v>
      </c>
      <c r="G40" s="332">
        <f t="shared" si="9"/>
        <v>89474</v>
      </c>
      <c r="H40" s="330">
        <f t="shared" si="9"/>
        <v>0</v>
      </c>
      <c r="I40" s="330">
        <f t="shared" si="9"/>
        <v>324299</v>
      </c>
      <c r="J40" s="332">
        <f t="shared" si="9"/>
        <v>413773</v>
      </c>
      <c r="K40" s="332">
        <f t="shared" si="9"/>
        <v>156923</v>
      </c>
      <c r="L40" s="330">
        <f t="shared" si="9"/>
        <v>1107810</v>
      </c>
      <c r="M40" s="330">
        <f t="shared" si="9"/>
        <v>1353383</v>
      </c>
      <c r="N40" s="332">
        <f t="shared" si="9"/>
        <v>2618116</v>
      </c>
      <c r="O40" s="332">
        <f t="shared" si="9"/>
        <v>0</v>
      </c>
      <c r="P40" s="330">
        <f t="shared" si="9"/>
        <v>338820</v>
      </c>
      <c r="Q40" s="330">
        <f t="shared" si="9"/>
        <v>1040667</v>
      </c>
      <c r="R40" s="332">
        <f t="shared" si="9"/>
        <v>1379487</v>
      </c>
      <c r="S40" s="332">
        <f t="shared" si="9"/>
        <v>1647930</v>
      </c>
      <c r="T40" s="330">
        <f t="shared" si="9"/>
        <v>4677353</v>
      </c>
      <c r="U40" s="330">
        <f t="shared" si="9"/>
        <v>3817717</v>
      </c>
      <c r="V40" s="332">
        <f t="shared" si="9"/>
        <v>10143000</v>
      </c>
      <c r="W40" s="332">
        <f t="shared" si="9"/>
        <v>14554376</v>
      </c>
      <c r="X40" s="330">
        <f t="shared" si="9"/>
        <v>22176318</v>
      </c>
      <c r="Y40" s="332">
        <f t="shared" si="9"/>
        <v>-7621942</v>
      </c>
      <c r="Z40" s="323">
        <f>+IF(X40&lt;&gt;0,+(Y40/X40)*100,0)</f>
        <v>-34.369736220413145</v>
      </c>
      <c r="AA40" s="337">
        <f>SUM(AA41:AA49)</f>
        <v>22176318</v>
      </c>
    </row>
    <row r="41" spans="1:27" ht="13.5">
      <c r="A41" s="348" t="s">
        <v>248</v>
      </c>
      <c r="B41" s="142"/>
      <c r="C41" s="349">
        <v>1183895</v>
      </c>
      <c r="D41" s="350"/>
      <c r="E41" s="349">
        <v>700000</v>
      </c>
      <c r="F41" s="351">
        <v>700000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>
        <v>686997</v>
      </c>
      <c r="V41" s="351">
        <v>686997</v>
      </c>
      <c r="W41" s="351">
        <v>686997</v>
      </c>
      <c r="X41" s="349">
        <v>700000</v>
      </c>
      <c r="Y41" s="351">
        <v>-13003</v>
      </c>
      <c r="Z41" s="352">
        <v>-1.86</v>
      </c>
      <c r="AA41" s="353">
        <v>700000</v>
      </c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>
        <v>8137102</v>
      </c>
      <c r="D43" s="356"/>
      <c r="E43" s="305">
        <v>8750000</v>
      </c>
      <c r="F43" s="357">
        <v>10594724</v>
      </c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>
        <v>500100</v>
      </c>
      <c r="T43" s="305">
        <v>3881453</v>
      </c>
      <c r="U43" s="305">
        <v>2517171</v>
      </c>
      <c r="V43" s="357">
        <v>6898724</v>
      </c>
      <c r="W43" s="357">
        <v>6898724</v>
      </c>
      <c r="X43" s="305">
        <v>10594724</v>
      </c>
      <c r="Y43" s="357">
        <v>-3696000</v>
      </c>
      <c r="Z43" s="358">
        <v>-34.89</v>
      </c>
      <c r="AA43" s="303">
        <v>10594724</v>
      </c>
    </row>
    <row r="44" spans="1:27" ht="13.5">
      <c r="A44" s="348" t="s">
        <v>251</v>
      </c>
      <c r="B44" s="136"/>
      <c r="C44" s="60">
        <v>684443</v>
      </c>
      <c r="D44" s="355"/>
      <c r="E44" s="54">
        <v>2100000</v>
      </c>
      <c r="F44" s="53">
        <v>1738932</v>
      </c>
      <c r="G44" s="53">
        <v>89474</v>
      </c>
      <c r="H44" s="54"/>
      <c r="I44" s="54">
        <v>11560</v>
      </c>
      <c r="J44" s="53">
        <v>101034</v>
      </c>
      <c r="K44" s="53">
        <v>156923</v>
      </c>
      <c r="L44" s="54">
        <v>29025</v>
      </c>
      <c r="M44" s="54">
        <v>55704</v>
      </c>
      <c r="N44" s="53">
        <v>241652</v>
      </c>
      <c r="O44" s="53"/>
      <c r="P44" s="54">
        <v>338820</v>
      </c>
      <c r="Q44" s="54">
        <v>357322</v>
      </c>
      <c r="R44" s="53">
        <v>696142</v>
      </c>
      <c r="S44" s="53"/>
      <c r="T44" s="54">
        <v>169601</v>
      </c>
      <c r="U44" s="54">
        <v>520003</v>
      </c>
      <c r="V44" s="53">
        <v>689604</v>
      </c>
      <c r="W44" s="53">
        <v>1728432</v>
      </c>
      <c r="X44" s="54">
        <v>1738932</v>
      </c>
      <c r="Y44" s="53">
        <v>-10500</v>
      </c>
      <c r="Z44" s="94">
        <v>-0.6</v>
      </c>
      <c r="AA44" s="95">
        <v>1738932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>
        <v>3126971</v>
      </c>
      <c r="D47" s="355"/>
      <c r="E47" s="54">
        <v>850000</v>
      </c>
      <c r="F47" s="53">
        <v>3866712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>
        <v>202838</v>
      </c>
      <c r="T47" s="54">
        <v>626299</v>
      </c>
      <c r="U47" s="54">
        <v>93546</v>
      </c>
      <c r="V47" s="53">
        <v>922683</v>
      </c>
      <c r="W47" s="53">
        <v>922683</v>
      </c>
      <c r="X47" s="54">
        <v>3866712</v>
      </c>
      <c r="Y47" s="53">
        <v>-2944029</v>
      </c>
      <c r="Z47" s="94">
        <v>-76.14</v>
      </c>
      <c r="AA47" s="95">
        <v>3866712</v>
      </c>
    </row>
    <row r="48" spans="1:27" ht="13.5">
      <c r="A48" s="348" t="s">
        <v>255</v>
      </c>
      <c r="B48" s="136"/>
      <c r="C48" s="60">
        <v>7322254</v>
      </c>
      <c r="D48" s="355"/>
      <c r="E48" s="54">
        <v>16013285</v>
      </c>
      <c r="F48" s="53">
        <v>4325950</v>
      </c>
      <c r="G48" s="53"/>
      <c r="H48" s="54"/>
      <c r="I48" s="54">
        <v>312739</v>
      </c>
      <c r="J48" s="53">
        <v>312739</v>
      </c>
      <c r="K48" s="53"/>
      <c r="L48" s="54">
        <v>1078785</v>
      </c>
      <c r="M48" s="54">
        <v>1297679</v>
      </c>
      <c r="N48" s="53">
        <v>2376464</v>
      </c>
      <c r="O48" s="53"/>
      <c r="P48" s="54"/>
      <c r="Q48" s="54">
        <v>683345</v>
      </c>
      <c r="R48" s="53">
        <v>683345</v>
      </c>
      <c r="S48" s="53">
        <v>944992</v>
      </c>
      <c r="T48" s="54"/>
      <c r="U48" s="54"/>
      <c r="V48" s="53">
        <v>944992</v>
      </c>
      <c r="W48" s="53">
        <v>4317540</v>
      </c>
      <c r="X48" s="54">
        <v>4325950</v>
      </c>
      <c r="Y48" s="53">
        <v>-8410</v>
      </c>
      <c r="Z48" s="94">
        <v>-0.19</v>
      </c>
      <c r="AA48" s="95">
        <v>4325950</v>
      </c>
    </row>
    <row r="49" spans="1:27" ht="13.5">
      <c r="A49" s="348" t="s">
        <v>93</v>
      </c>
      <c r="B49" s="136"/>
      <c r="C49" s="54"/>
      <c r="D49" s="355"/>
      <c r="E49" s="54"/>
      <c r="F49" s="53">
        <v>950000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950000</v>
      </c>
      <c r="Y49" s="53">
        <v>-950000</v>
      </c>
      <c r="Z49" s="94">
        <v>-100</v>
      </c>
      <c r="AA49" s="95">
        <v>950000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22985975</v>
      </c>
      <c r="D60" s="333">
        <f t="shared" si="14"/>
        <v>0</v>
      </c>
      <c r="E60" s="219">
        <f t="shared" si="14"/>
        <v>54574479</v>
      </c>
      <c r="F60" s="264">
        <f t="shared" si="14"/>
        <v>51222429</v>
      </c>
      <c r="G60" s="264">
        <f t="shared" si="14"/>
        <v>89474</v>
      </c>
      <c r="H60" s="219">
        <f t="shared" si="14"/>
        <v>2169944</v>
      </c>
      <c r="I60" s="219">
        <f t="shared" si="14"/>
        <v>851131</v>
      </c>
      <c r="J60" s="264">
        <f t="shared" si="14"/>
        <v>3110549</v>
      </c>
      <c r="K60" s="264">
        <f t="shared" si="14"/>
        <v>940372</v>
      </c>
      <c r="L60" s="219">
        <f t="shared" si="14"/>
        <v>2196580</v>
      </c>
      <c r="M60" s="219">
        <f t="shared" si="14"/>
        <v>3029532</v>
      </c>
      <c r="N60" s="264">
        <f t="shared" si="14"/>
        <v>6166484</v>
      </c>
      <c r="O60" s="264">
        <f t="shared" si="14"/>
        <v>0</v>
      </c>
      <c r="P60" s="219">
        <f t="shared" si="14"/>
        <v>2913441</v>
      </c>
      <c r="Q60" s="219">
        <f t="shared" si="14"/>
        <v>1747168</v>
      </c>
      <c r="R60" s="264">
        <f t="shared" si="14"/>
        <v>4660609</v>
      </c>
      <c r="S60" s="264">
        <f t="shared" si="14"/>
        <v>5930208</v>
      </c>
      <c r="T60" s="219">
        <f t="shared" si="14"/>
        <v>7304485</v>
      </c>
      <c r="U60" s="219">
        <f t="shared" si="14"/>
        <v>9604906</v>
      </c>
      <c r="V60" s="264">
        <f t="shared" si="14"/>
        <v>22839599</v>
      </c>
      <c r="W60" s="264">
        <f t="shared" si="14"/>
        <v>36777241</v>
      </c>
      <c r="X60" s="219">
        <f t="shared" si="14"/>
        <v>51222429</v>
      </c>
      <c r="Y60" s="264">
        <f t="shared" si="14"/>
        <v>-14445188</v>
      </c>
      <c r="Z60" s="324">
        <f>+IF(X60&lt;&gt;0,+(Y60/X60)*100,0)</f>
        <v>-28.200903943856314</v>
      </c>
      <c r="AA60" s="232">
        <f>+AA57+AA54+AA51+AA40+AA37+AA34+AA22+AA5</f>
        <v>51222429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47840004</v>
      </c>
      <c r="D5" s="344">
        <f t="shared" si="0"/>
        <v>0</v>
      </c>
      <c r="E5" s="343">
        <f t="shared" si="0"/>
        <v>46344000</v>
      </c>
      <c r="F5" s="345">
        <f t="shared" si="0"/>
        <v>66700277</v>
      </c>
      <c r="G5" s="345">
        <f t="shared" si="0"/>
        <v>0</v>
      </c>
      <c r="H5" s="343">
        <f t="shared" si="0"/>
        <v>5422785</v>
      </c>
      <c r="I5" s="343">
        <f t="shared" si="0"/>
        <v>3554774</v>
      </c>
      <c r="J5" s="345">
        <f t="shared" si="0"/>
        <v>8977559</v>
      </c>
      <c r="K5" s="345">
        <f t="shared" si="0"/>
        <v>7110725</v>
      </c>
      <c r="L5" s="343">
        <f t="shared" si="0"/>
        <v>2187183</v>
      </c>
      <c r="M5" s="343">
        <f t="shared" si="0"/>
        <v>9292670</v>
      </c>
      <c r="N5" s="345">
        <f t="shared" si="0"/>
        <v>18590578</v>
      </c>
      <c r="O5" s="345">
        <f t="shared" si="0"/>
        <v>0</v>
      </c>
      <c r="P5" s="343">
        <f t="shared" si="0"/>
        <v>1820249</v>
      </c>
      <c r="Q5" s="343">
        <f t="shared" si="0"/>
        <v>8553465</v>
      </c>
      <c r="R5" s="345">
        <f t="shared" si="0"/>
        <v>10373714</v>
      </c>
      <c r="S5" s="345">
        <f t="shared" si="0"/>
        <v>5188920</v>
      </c>
      <c r="T5" s="343">
        <f t="shared" si="0"/>
        <v>2910602</v>
      </c>
      <c r="U5" s="343">
        <f t="shared" si="0"/>
        <v>10318361</v>
      </c>
      <c r="V5" s="345">
        <f t="shared" si="0"/>
        <v>18417883</v>
      </c>
      <c r="W5" s="345">
        <f t="shared" si="0"/>
        <v>56359734</v>
      </c>
      <c r="X5" s="343">
        <f t="shared" si="0"/>
        <v>66700277</v>
      </c>
      <c r="Y5" s="345">
        <f t="shared" si="0"/>
        <v>-10340543</v>
      </c>
      <c r="Z5" s="346">
        <f>+IF(X5&lt;&gt;0,+(Y5/X5)*100,0)</f>
        <v>-15.502998585748001</v>
      </c>
      <c r="AA5" s="347">
        <f>+AA6+AA8+AA11+AA13+AA15</f>
        <v>66700277</v>
      </c>
    </row>
    <row r="6" spans="1:27" ht="13.5">
      <c r="A6" s="348" t="s">
        <v>205</v>
      </c>
      <c r="B6" s="142"/>
      <c r="C6" s="60">
        <f>+C7</f>
        <v>47840004</v>
      </c>
      <c r="D6" s="327">
        <f aca="true" t="shared" si="1" ref="D6:AA6">+D7</f>
        <v>0</v>
      </c>
      <c r="E6" s="60">
        <f t="shared" si="1"/>
        <v>46344000</v>
      </c>
      <c r="F6" s="59">
        <f t="shared" si="1"/>
        <v>66700277</v>
      </c>
      <c r="G6" s="59">
        <f t="shared" si="1"/>
        <v>0</v>
      </c>
      <c r="H6" s="60">
        <f t="shared" si="1"/>
        <v>5422785</v>
      </c>
      <c r="I6" s="60">
        <f t="shared" si="1"/>
        <v>3554774</v>
      </c>
      <c r="J6" s="59">
        <f t="shared" si="1"/>
        <v>8977559</v>
      </c>
      <c r="K6" s="59">
        <f t="shared" si="1"/>
        <v>7110725</v>
      </c>
      <c r="L6" s="60">
        <f t="shared" si="1"/>
        <v>2187183</v>
      </c>
      <c r="M6" s="60">
        <f t="shared" si="1"/>
        <v>9292670</v>
      </c>
      <c r="N6" s="59">
        <f t="shared" si="1"/>
        <v>18590578</v>
      </c>
      <c r="O6" s="59">
        <f t="shared" si="1"/>
        <v>0</v>
      </c>
      <c r="P6" s="60">
        <f t="shared" si="1"/>
        <v>1820249</v>
      </c>
      <c r="Q6" s="60">
        <f t="shared" si="1"/>
        <v>8553465</v>
      </c>
      <c r="R6" s="59">
        <f t="shared" si="1"/>
        <v>10373714</v>
      </c>
      <c r="S6" s="59">
        <f t="shared" si="1"/>
        <v>5188920</v>
      </c>
      <c r="T6" s="60">
        <f t="shared" si="1"/>
        <v>2910602</v>
      </c>
      <c r="U6" s="60">
        <f t="shared" si="1"/>
        <v>10318361</v>
      </c>
      <c r="V6" s="59">
        <f t="shared" si="1"/>
        <v>18417883</v>
      </c>
      <c r="W6" s="59">
        <f t="shared" si="1"/>
        <v>56359734</v>
      </c>
      <c r="X6" s="60">
        <f t="shared" si="1"/>
        <v>66700277</v>
      </c>
      <c r="Y6" s="59">
        <f t="shared" si="1"/>
        <v>-10340543</v>
      </c>
      <c r="Z6" s="61">
        <f>+IF(X6&lt;&gt;0,+(Y6/X6)*100,0)</f>
        <v>-15.502998585748001</v>
      </c>
      <c r="AA6" s="62">
        <f t="shared" si="1"/>
        <v>66700277</v>
      </c>
    </row>
    <row r="7" spans="1:27" ht="13.5">
      <c r="A7" s="291" t="s">
        <v>229</v>
      </c>
      <c r="B7" s="142"/>
      <c r="C7" s="60">
        <v>47840004</v>
      </c>
      <c r="D7" s="327"/>
      <c r="E7" s="60">
        <v>46344000</v>
      </c>
      <c r="F7" s="59">
        <v>66700277</v>
      </c>
      <c r="G7" s="59"/>
      <c r="H7" s="60">
        <v>5422785</v>
      </c>
      <c r="I7" s="60">
        <v>3554774</v>
      </c>
      <c r="J7" s="59">
        <v>8977559</v>
      </c>
      <c r="K7" s="59">
        <v>7110725</v>
      </c>
      <c r="L7" s="60">
        <v>2187183</v>
      </c>
      <c r="M7" s="60">
        <v>9292670</v>
      </c>
      <c r="N7" s="59">
        <v>18590578</v>
      </c>
      <c r="O7" s="59"/>
      <c r="P7" s="60">
        <v>1820249</v>
      </c>
      <c r="Q7" s="60">
        <v>8553465</v>
      </c>
      <c r="R7" s="59">
        <v>10373714</v>
      </c>
      <c r="S7" s="59">
        <v>5188920</v>
      </c>
      <c r="T7" s="60">
        <v>2910602</v>
      </c>
      <c r="U7" s="60">
        <v>10318361</v>
      </c>
      <c r="V7" s="59">
        <v>18417883</v>
      </c>
      <c r="W7" s="59">
        <v>56359734</v>
      </c>
      <c r="X7" s="60">
        <v>66700277</v>
      </c>
      <c r="Y7" s="59">
        <v>-10340543</v>
      </c>
      <c r="Z7" s="61">
        <v>-15.5</v>
      </c>
      <c r="AA7" s="62">
        <v>66700277</v>
      </c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559708</v>
      </c>
      <c r="Q22" s="330">
        <f t="shared" si="6"/>
        <v>751581</v>
      </c>
      <c r="R22" s="332">
        <f t="shared" si="6"/>
        <v>1311289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1311289</v>
      </c>
      <c r="X22" s="330">
        <f t="shared" si="6"/>
        <v>0</v>
      </c>
      <c r="Y22" s="332">
        <f t="shared" si="6"/>
        <v>1311289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>
        <v>559708</v>
      </c>
      <c r="Q32" s="60">
        <v>751581</v>
      </c>
      <c r="R32" s="59">
        <v>1311289</v>
      </c>
      <c r="S32" s="59"/>
      <c r="T32" s="60"/>
      <c r="U32" s="60"/>
      <c r="V32" s="59"/>
      <c r="W32" s="59">
        <v>1311289</v>
      </c>
      <c r="X32" s="60"/>
      <c r="Y32" s="59">
        <v>1311289</v>
      </c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665769</v>
      </c>
      <c r="Q40" s="330">
        <f t="shared" si="9"/>
        <v>1714682</v>
      </c>
      <c r="R40" s="332">
        <f t="shared" si="9"/>
        <v>2380451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2380451</v>
      </c>
      <c r="X40" s="330">
        <f t="shared" si="9"/>
        <v>0</v>
      </c>
      <c r="Y40" s="332">
        <f t="shared" si="9"/>
        <v>2380451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>
        <v>665769</v>
      </c>
      <c r="Q47" s="54">
        <v>1714682</v>
      </c>
      <c r="R47" s="53">
        <v>2380451</v>
      </c>
      <c r="S47" s="53"/>
      <c r="T47" s="54"/>
      <c r="U47" s="54"/>
      <c r="V47" s="53"/>
      <c r="W47" s="53">
        <v>2380451</v>
      </c>
      <c r="X47" s="54"/>
      <c r="Y47" s="53">
        <v>2380451</v>
      </c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47840004</v>
      </c>
      <c r="D60" s="333">
        <f t="shared" si="14"/>
        <v>0</v>
      </c>
      <c r="E60" s="219">
        <f t="shared" si="14"/>
        <v>46344000</v>
      </c>
      <c r="F60" s="264">
        <f t="shared" si="14"/>
        <v>66700277</v>
      </c>
      <c r="G60" s="264">
        <f t="shared" si="14"/>
        <v>0</v>
      </c>
      <c r="H60" s="219">
        <f t="shared" si="14"/>
        <v>5422785</v>
      </c>
      <c r="I60" s="219">
        <f t="shared" si="14"/>
        <v>3554774</v>
      </c>
      <c r="J60" s="264">
        <f t="shared" si="14"/>
        <v>8977559</v>
      </c>
      <c r="K60" s="264">
        <f t="shared" si="14"/>
        <v>7110725</v>
      </c>
      <c r="L60" s="219">
        <f t="shared" si="14"/>
        <v>2187183</v>
      </c>
      <c r="M60" s="219">
        <f t="shared" si="14"/>
        <v>9292670</v>
      </c>
      <c r="N60" s="264">
        <f t="shared" si="14"/>
        <v>18590578</v>
      </c>
      <c r="O60" s="264">
        <f t="shared" si="14"/>
        <v>0</v>
      </c>
      <c r="P60" s="219">
        <f t="shared" si="14"/>
        <v>3045726</v>
      </c>
      <c r="Q60" s="219">
        <f t="shared" si="14"/>
        <v>11019728</v>
      </c>
      <c r="R60" s="264">
        <f t="shared" si="14"/>
        <v>14065454</v>
      </c>
      <c r="S60" s="264">
        <f t="shared" si="14"/>
        <v>5188920</v>
      </c>
      <c r="T60" s="219">
        <f t="shared" si="14"/>
        <v>2910602</v>
      </c>
      <c r="U60" s="219">
        <f t="shared" si="14"/>
        <v>10318361</v>
      </c>
      <c r="V60" s="264">
        <f t="shared" si="14"/>
        <v>18417883</v>
      </c>
      <c r="W60" s="264">
        <f t="shared" si="14"/>
        <v>60051474</v>
      </c>
      <c r="X60" s="219">
        <f t="shared" si="14"/>
        <v>66700277</v>
      </c>
      <c r="Y60" s="264">
        <f t="shared" si="14"/>
        <v>-6648803</v>
      </c>
      <c r="Z60" s="324">
        <f>+IF(X60&lt;&gt;0,+(Y60/X60)*100,0)</f>
        <v>-9.968178992719926</v>
      </c>
      <c r="AA60" s="232">
        <f>+AA57+AA54+AA51+AA40+AA37+AA34+AA22+AA5</f>
        <v>66700277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2015-08-06T07:29:47Z</dcterms:created>
  <dcterms:modified xsi:type="dcterms:W3CDTF">2015-08-06T07:32:05Z</dcterms:modified>
  <cp:category/>
  <cp:version/>
  <cp:contentType/>
  <cp:contentStatus/>
</cp:coreProperties>
</file>