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<sst xmlns="http://schemas.openxmlformats.org/spreadsheetml/2006/main" count="857" uniqueCount="303">
  <si>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Ba-Phalaborwa(LIM334)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</si>
  <si>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</si>
  <si>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</si>
  <si>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</si>
  <si>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</si>
  <si>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</si>
  <si>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</si>
  <si>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</si>
  <si>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</si>
  <si>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</si>
  <si>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</si>
  <si>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</si>
  <si>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</si>
  <si>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</si>
  <si>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</si>
  <si>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</si>
  <si>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</si>
  <si>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</si>
  <si>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</si>
  <si>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</si>
  <si>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</si>
  <si>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</si>
  <si>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</si>
  <si>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</si>
  <si>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</si>
  <si>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</si>
  <si>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</si>
  <si>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</si>
  <si>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</si>
  <si>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</si>
  <si>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</si>
  <si>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</si>
  <si>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</si>
  <si>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</si>
  <si>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</si>
  <si>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</si>
  <si>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</si>
  <si>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</si>
  <si>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</si>
  <si>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</si>
  <si>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</si>
  <si>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</si>
  <si>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</si>
  <si>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</si>
  <si>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</si>
  <si>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</si>
  <si>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</si>
  <si>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</si>
  <si>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</si>
  <si>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</si>
  <si>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</si>
  <si>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</si>
  <si>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</si>
  <si>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</si>
  <si>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</si>
  <si>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</si>
  <si>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</si>
  <si>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</si>
  <si>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</si>
  <si>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</si>
  <si>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</si>
  <si>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</si>
  <si>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</si>
  <si>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</si>
  <si>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</si>
  <si>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</si>
  <si>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</si>
  <si>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</si>
  <si>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</si>
  <si>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</si>
  <si>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Ba-Phalaborwa(LIM334)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</si>
  <si>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</si>
  <si>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</si>
  <si>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</si>
  <si>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</si>
  <si>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</si>
  <si>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</si>
  <si>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</si>
  <si>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</si>
  <si>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</si>
  <si>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</si>
  <si>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</si>
  <si>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</si>
  <si>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</si>
  <si>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</si>
  <si>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</si>
  <si>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</si>
  <si>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</si>
  <si>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</si>
  <si>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</si>
  <si>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</si>
  <si>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</si>
  <si>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</si>
  <si>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</si>
  <si>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</si>
  <si>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</si>
  <si>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</si>
  <si>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</si>
  <si>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</si>
  <si>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</si>
  <si>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Ba-Phalaborwa(LIM334)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</si>
  <si>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</si>
  <si>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</si>
  <si>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</si>
  <si>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</si>
  <si>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</si>
  <si>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</si>
  <si>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</si>
  <si>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</si>
  <si>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</si>
  <si>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</si>
  <si>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</si>
  <si>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</si>
  <si>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</si>
  <si>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</si>
  <si>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</si>
  <si>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</si>
  <si>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</si>
  <si>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</si>
  <si>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</si>
  <si>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</si>
  <si>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</si>
  <si>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</si>
  <si>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</si>
  <si>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</si>
  <si>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</si>
  <si>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</si>
  <si>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</si>
  <si>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</si>
  <si>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Ba-Phalaborwa(LIM334)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</si>
  <si>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</si>
  <si>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</si>
  <si>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</si>
  <si>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</si>
  <si>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</si>
  <si>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</si>
  <si>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</si>
  <si>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</si>
  <si>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</si>
  <si>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</si>
  <si>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Ba-Phalaborwa(LIM334)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</si>
  <si>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</si>
  <si>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</si>
  <si>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</si>
  <si>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</si>
  <si>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</si>
  <si>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</si>
  <si>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</si>
  <si>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</si>
  <si>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</si>
  <si>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</si>
  <si>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</si>
  <si>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</si>
  <si>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</si>
  <si>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</si>
  <si>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</si>
  <si>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</si>
  <si>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</si>
  <si>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</si>
  <si>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</si>
  <si>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</si>
  <si>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</si>
  <si>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</si>
  <si>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</si>
  <si>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</si>
  <si>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</si>
  <si>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</si>
  <si>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</si>
  <si>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</si>
  <si>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</si>
  <si>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</si>
  <si>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</si>
  <si>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</si>
  <si>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</si>
  <si>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Ba-Phalaborwa(LIM334)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</si>
  <si>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</si>
  <si>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</si>
  <si>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</si>
  <si>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</si>
  <si>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</si>
  <si>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</si>
  <si>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</si>
  <si>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</si>
  <si>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</si>
  <si>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</si>
  <si>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</si>
  <si>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</si>
  <si>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</si>
  <si>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</si>
  <si>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</si>
  <si>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</si>
  <si>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</si>
  <si>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</si>
  <si>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</si>
  <si>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</si>
  <si>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</si>
  <si>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</si>
  <si>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</si>
  <si>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</si>
  <si>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</si>
  <si>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</si>
  <si>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</si>
  <si>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Ba-Phalaborwa(LIM334)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</si>
  <si>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</si>
  <si>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</si>
  <si>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</si>
  <si>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</si>
  <si>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</si>
  <si>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</si>
  <si>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</si>
  <si>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</si>
  <si>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</si>
  <si>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</si>
  <si>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</si>
  <si>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</si>
  <si>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</si>
  <si>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</si>
  <si>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</si>
  <si>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</si>
  <si>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</si>
  <si>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</si>
  <si>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</si>
  <si>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</si>
  <si>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</si>
  <si>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</si>
  <si>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</si>
  <si>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</si>
  <si>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Ba-Phalaborwa(LIM334)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</si>
  <si>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</si>
  <si>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</si>
  <si>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</si>
  <si>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</si>
  <si>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</si>
  <si>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</si>
  <si>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</si>
  <si>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</si>
  <si>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</si>
  <si>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</si>
  <si>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</si>
  <si>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</si>
  <si>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</si>
  <si>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</si>
  <si>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</si>
  <si>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</si>
  <si>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</si>
  <si>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</si>
  <si>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</si>
  <si>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</si>
  <si>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</si>
  <si>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</si>
  <si>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</si>
  <si>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</si>
  <si>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</si>
  <si>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</si>
  <si>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</si>
  <si>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</si>
  <si>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</si>
  <si>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</si>
  <si>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</si>
  <si>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</si>
  <si>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</si>
  <si>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</si>
  <si>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</si>
  <si>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Ba-Phalaborwa(LIM334)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</si>
  <si>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</si>
  <si>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</si>
  <si>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Limpopo: Ba-Phalaborwa(LIM334)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</si>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</sst>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57238528</v>
      </c>
      <c r="C5" s="19">
        <v>0</v>
      </c>
      <c r="D5" s="59">
        <v>70633500</v>
      </c>
      <c r="E5" s="60">
        <v>70633500</v>
      </c>
      <c r="F5" s="60">
        <v>5606009</v>
      </c>
      <c r="G5" s="60">
        <v>5679664</v>
      </c>
      <c r="H5" s="60">
        <v>5646863</v>
      </c>
      <c r="I5" s="60">
        <v>16932536</v>
      </c>
      <c r="J5" s="60">
        <v>5493056</v>
      </c>
      <c r="K5" s="60">
        <v>5653620</v>
      </c>
      <c r="L5" s="60">
        <v>5062549</v>
      </c>
      <c r="M5" s="60">
        <v>16209225</v>
      </c>
      <c r="N5" s="60">
        <v>5117059</v>
      </c>
      <c r="O5" s="60">
        <v>5575592</v>
      </c>
      <c r="P5" s="60">
        <v>5576772</v>
      </c>
      <c r="Q5" s="60">
        <v>16269423</v>
      </c>
      <c r="R5" s="60">
        <v>5634164</v>
      </c>
      <c r="S5" s="60">
        <v>5630957</v>
      </c>
      <c r="T5" s="60">
        <v>4917342</v>
      </c>
      <c r="U5" s="60">
        <v>16182463</v>
      </c>
      <c r="V5" s="60">
        <v>65593647</v>
      </c>
      <c r="W5" s="60">
        <v>70633500</v>
      </c>
      <c r="X5" s="60">
        <v>-5039853</v>
      </c>
      <c r="Y5" s="61">
        <v>-7.14</v>
      </c>
      <c r="Z5" s="62">
        <v>70633500</v>
      </c>
    </row>
    <row r="6" spans="1:26" ht="13.5">
      <c r="A6" s="58" t="s">
        <v>32</v>
      </c>
      <c r="B6" s="19">
        <v>93504365</v>
      </c>
      <c r="C6" s="19">
        <v>0</v>
      </c>
      <c r="D6" s="59">
        <v>106663766</v>
      </c>
      <c r="E6" s="60">
        <v>106663766</v>
      </c>
      <c r="F6" s="60">
        <v>6492312</v>
      </c>
      <c r="G6" s="60">
        <v>10285974</v>
      </c>
      <c r="H6" s="60">
        <v>9175588</v>
      </c>
      <c r="I6" s="60">
        <v>25953874</v>
      </c>
      <c r="J6" s="60">
        <v>6744543</v>
      </c>
      <c r="K6" s="60">
        <v>8095081</v>
      </c>
      <c r="L6" s="60">
        <v>7686483</v>
      </c>
      <c r="M6" s="60">
        <v>22526107</v>
      </c>
      <c r="N6" s="60">
        <v>7598179</v>
      </c>
      <c r="O6" s="60">
        <v>6949863</v>
      </c>
      <c r="P6" s="60">
        <v>5981158</v>
      </c>
      <c r="Q6" s="60">
        <v>20529200</v>
      </c>
      <c r="R6" s="60">
        <v>10607608</v>
      </c>
      <c r="S6" s="60">
        <v>11163004</v>
      </c>
      <c r="T6" s="60">
        <v>9674587</v>
      </c>
      <c r="U6" s="60">
        <v>31445199</v>
      </c>
      <c r="V6" s="60">
        <v>100454380</v>
      </c>
      <c r="W6" s="60">
        <v>106663776</v>
      </c>
      <c r="X6" s="60">
        <v>-6209396</v>
      </c>
      <c r="Y6" s="61">
        <v>-5.82</v>
      </c>
      <c r="Z6" s="62">
        <v>106663766</v>
      </c>
    </row>
    <row r="7" spans="1:26" ht="13.5">
      <c r="A7" s="58" t="s">
        <v>33</v>
      </c>
      <c r="B7" s="19">
        <v>358652</v>
      </c>
      <c r="C7" s="19">
        <v>0</v>
      </c>
      <c r="D7" s="59">
        <v>260000</v>
      </c>
      <c r="E7" s="60">
        <v>260000</v>
      </c>
      <c r="F7" s="60">
        <v>74874</v>
      </c>
      <c r="G7" s="60">
        <v>56071</v>
      </c>
      <c r="H7" s="60">
        <v>25486</v>
      </c>
      <c r="I7" s="60">
        <v>156431</v>
      </c>
      <c r="J7" s="60">
        <v>11522</v>
      </c>
      <c r="K7" s="60">
        <v>24126</v>
      </c>
      <c r="L7" s="60">
        <v>20751</v>
      </c>
      <c r="M7" s="60">
        <v>56399</v>
      </c>
      <c r="N7" s="60">
        <v>17369</v>
      </c>
      <c r="O7" s="60">
        <v>13387</v>
      </c>
      <c r="P7" s="60">
        <v>8294</v>
      </c>
      <c r="Q7" s="60">
        <v>39050</v>
      </c>
      <c r="R7" s="60">
        <v>8055</v>
      </c>
      <c r="S7" s="60">
        <v>8621</v>
      </c>
      <c r="T7" s="60">
        <v>7620</v>
      </c>
      <c r="U7" s="60">
        <v>24296</v>
      </c>
      <c r="V7" s="60">
        <v>276176</v>
      </c>
      <c r="W7" s="60">
        <v>260004</v>
      </c>
      <c r="X7" s="60">
        <v>16172</v>
      </c>
      <c r="Y7" s="61">
        <v>6.22</v>
      </c>
      <c r="Z7" s="62">
        <v>260000</v>
      </c>
    </row>
    <row r="8" spans="1:26" ht="13.5">
      <c r="A8" s="58" t="s">
        <v>34</v>
      </c>
      <c r="B8" s="19">
        <v>73625539</v>
      </c>
      <c r="C8" s="19">
        <v>0</v>
      </c>
      <c r="D8" s="59">
        <v>88490350</v>
      </c>
      <c r="E8" s="60">
        <v>88490350</v>
      </c>
      <c r="F8" s="60">
        <v>33014559</v>
      </c>
      <c r="G8" s="60">
        <v>891965</v>
      </c>
      <c r="H8" s="60">
        <v>48000</v>
      </c>
      <c r="I8" s="60">
        <v>33954524</v>
      </c>
      <c r="J8" s="60">
        <v>828993</v>
      </c>
      <c r="K8" s="60">
        <v>21247636</v>
      </c>
      <c r="L8" s="60">
        <v>7574787</v>
      </c>
      <c r="M8" s="60">
        <v>29651416</v>
      </c>
      <c r="N8" s="60">
        <v>225937</v>
      </c>
      <c r="O8" s="60">
        <v>631549</v>
      </c>
      <c r="P8" s="60">
        <v>325768</v>
      </c>
      <c r="Q8" s="60">
        <v>1183254</v>
      </c>
      <c r="R8" s="60">
        <v>162243</v>
      </c>
      <c r="S8" s="60">
        <v>16418444</v>
      </c>
      <c r="T8" s="60">
        <v>6761777</v>
      </c>
      <c r="U8" s="60">
        <v>23342464</v>
      </c>
      <c r="V8" s="60">
        <v>88131658</v>
      </c>
      <c r="W8" s="60">
        <v>88490352</v>
      </c>
      <c r="X8" s="60">
        <v>-358694</v>
      </c>
      <c r="Y8" s="61">
        <v>-0.41</v>
      </c>
      <c r="Z8" s="62">
        <v>88490350</v>
      </c>
    </row>
    <row r="9" spans="1:26" ht="13.5">
      <c r="A9" s="58" t="s">
        <v>35</v>
      </c>
      <c r="B9" s="19">
        <v>73672434</v>
      </c>
      <c r="C9" s="19">
        <v>0</v>
      </c>
      <c r="D9" s="59">
        <v>90203697</v>
      </c>
      <c r="E9" s="60">
        <v>90203698</v>
      </c>
      <c r="F9" s="60">
        <v>6012591</v>
      </c>
      <c r="G9" s="60">
        <v>8223997</v>
      </c>
      <c r="H9" s="60">
        <v>7218033</v>
      </c>
      <c r="I9" s="60">
        <v>21454621</v>
      </c>
      <c r="J9" s="60">
        <v>6538014</v>
      </c>
      <c r="K9" s="60">
        <v>6276744</v>
      </c>
      <c r="L9" s="60">
        <v>8200334</v>
      </c>
      <c r="M9" s="60">
        <v>21015092</v>
      </c>
      <c r="N9" s="60">
        <v>6354888</v>
      </c>
      <c r="O9" s="60">
        <v>11826028</v>
      </c>
      <c r="P9" s="60">
        <v>8764661</v>
      </c>
      <c r="Q9" s="60">
        <v>26945577</v>
      </c>
      <c r="R9" s="60">
        <v>10385851</v>
      </c>
      <c r="S9" s="60">
        <v>4652558</v>
      </c>
      <c r="T9" s="60">
        <v>7581782</v>
      </c>
      <c r="U9" s="60">
        <v>22620191</v>
      </c>
      <c r="V9" s="60">
        <v>92035481</v>
      </c>
      <c r="W9" s="60">
        <v>90203700</v>
      </c>
      <c r="X9" s="60">
        <v>1831781</v>
      </c>
      <c r="Y9" s="61">
        <v>2.03</v>
      </c>
      <c r="Z9" s="62">
        <v>90203698</v>
      </c>
    </row>
    <row r="10" spans="1:26" ht="25.5">
      <c r="A10" s="63" t="s">
        <v>278</v>
      </c>
      <c r="B10" s="64">
        <f>SUM(B5:B9)</f>
        <v>298399518</v>
      </c>
      <c r="C10" s="64">
        <f>SUM(C5:C9)</f>
        <v>0</v>
      </c>
      <c r="D10" s="65">
        <f aca="true" t="shared" si="0" ref="D10:Z10">SUM(D5:D9)</f>
        <v>356251313</v>
      </c>
      <c r="E10" s="66">
        <f t="shared" si="0"/>
        <v>356251314</v>
      </c>
      <c r="F10" s="66">
        <f t="shared" si="0"/>
        <v>51200345</v>
      </c>
      <c r="G10" s="66">
        <f t="shared" si="0"/>
        <v>25137671</v>
      </c>
      <c r="H10" s="66">
        <f t="shared" si="0"/>
        <v>22113970</v>
      </c>
      <c r="I10" s="66">
        <f t="shared" si="0"/>
        <v>98451986</v>
      </c>
      <c r="J10" s="66">
        <f t="shared" si="0"/>
        <v>19616128</v>
      </c>
      <c r="K10" s="66">
        <f t="shared" si="0"/>
        <v>41297207</v>
      </c>
      <c r="L10" s="66">
        <f t="shared" si="0"/>
        <v>28544904</v>
      </c>
      <c r="M10" s="66">
        <f t="shared" si="0"/>
        <v>89458239</v>
      </c>
      <c r="N10" s="66">
        <f t="shared" si="0"/>
        <v>19313432</v>
      </c>
      <c r="O10" s="66">
        <f t="shared" si="0"/>
        <v>24996419</v>
      </c>
      <c r="P10" s="66">
        <f t="shared" si="0"/>
        <v>20656653</v>
      </c>
      <c r="Q10" s="66">
        <f t="shared" si="0"/>
        <v>64966504</v>
      </c>
      <c r="R10" s="66">
        <f t="shared" si="0"/>
        <v>26797921</v>
      </c>
      <c r="S10" s="66">
        <f t="shared" si="0"/>
        <v>37873584</v>
      </c>
      <c r="T10" s="66">
        <f t="shared" si="0"/>
        <v>28943108</v>
      </c>
      <c r="U10" s="66">
        <f t="shared" si="0"/>
        <v>93614613</v>
      </c>
      <c r="V10" s="66">
        <f t="shared" si="0"/>
        <v>346491342</v>
      </c>
      <c r="W10" s="66">
        <f t="shared" si="0"/>
        <v>356251332</v>
      </c>
      <c r="X10" s="66">
        <f t="shared" si="0"/>
        <v>-9759990</v>
      </c>
      <c r="Y10" s="67">
        <f>+IF(W10&lt;&gt;0,(X10/W10)*100,0)</f>
        <v>-2.7396360724343904</v>
      </c>
      <c r="Z10" s="68">
        <f t="shared" si="0"/>
        <v>356251314</v>
      </c>
    </row>
    <row r="11" spans="1:26" ht="13.5">
      <c r="A11" s="58" t="s">
        <v>37</v>
      </c>
      <c r="B11" s="19">
        <v>94191668</v>
      </c>
      <c r="C11" s="19">
        <v>0</v>
      </c>
      <c r="D11" s="59">
        <v>118379190</v>
      </c>
      <c r="E11" s="60">
        <v>117521635</v>
      </c>
      <c r="F11" s="60">
        <v>8850687</v>
      </c>
      <c r="G11" s="60">
        <v>8486122</v>
      </c>
      <c r="H11" s="60">
        <v>8037008</v>
      </c>
      <c r="I11" s="60">
        <v>25373817</v>
      </c>
      <c r="J11" s="60">
        <v>9564698</v>
      </c>
      <c r="K11" s="60">
        <v>9836329</v>
      </c>
      <c r="L11" s="60">
        <v>8439541</v>
      </c>
      <c r="M11" s="60">
        <v>27840568</v>
      </c>
      <c r="N11" s="60">
        <v>8181284</v>
      </c>
      <c r="O11" s="60">
        <v>8128894</v>
      </c>
      <c r="P11" s="60">
        <v>9532902</v>
      </c>
      <c r="Q11" s="60">
        <v>25843080</v>
      </c>
      <c r="R11" s="60">
        <v>8227996</v>
      </c>
      <c r="S11" s="60">
        <v>8369644</v>
      </c>
      <c r="T11" s="60">
        <v>8312801</v>
      </c>
      <c r="U11" s="60">
        <v>24910441</v>
      </c>
      <c r="V11" s="60">
        <v>103967906</v>
      </c>
      <c r="W11" s="60">
        <v>118379196</v>
      </c>
      <c r="X11" s="60">
        <v>-14411290</v>
      </c>
      <c r="Y11" s="61">
        <v>-12.17</v>
      </c>
      <c r="Z11" s="62">
        <v>117521635</v>
      </c>
    </row>
    <row r="12" spans="1:26" ht="13.5">
      <c r="A12" s="58" t="s">
        <v>38</v>
      </c>
      <c r="B12" s="19">
        <v>10492170</v>
      </c>
      <c r="C12" s="19">
        <v>0</v>
      </c>
      <c r="D12" s="59">
        <v>12855439</v>
      </c>
      <c r="E12" s="60">
        <v>12085439</v>
      </c>
      <c r="F12" s="60">
        <v>1036014</v>
      </c>
      <c r="G12" s="60">
        <v>1052505</v>
      </c>
      <c r="H12" s="60">
        <v>1189967</v>
      </c>
      <c r="I12" s="60">
        <v>3278486</v>
      </c>
      <c r="J12" s="60">
        <v>1103954</v>
      </c>
      <c r="K12" s="60">
        <v>1064247</v>
      </c>
      <c r="L12" s="60">
        <v>1043725</v>
      </c>
      <c r="M12" s="60">
        <v>3211926</v>
      </c>
      <c r="N12" s="60">
        <v>1041680</v>
      </c>
      <c r="O12" s="60">
        <v>1041680</v>
      </c>
      <c r="P12" s="60">
        <v>0</v>
      </c>
      <c r="Q12" s="60">
        <v>2083360</v>
      </c>
      <c r="R12" s="60">
        <v>1744074</v>
      </c>
      <c r="S12" s="60">
        <v>1105144</v>
      </c>
      <c r="T12" s="60">
        <v>1135808</v>
      </c>
      <c r="U12" s="60">
        <v>3985026</v>
      </c>
      <c r="V12" s="60">
        <v>12558798</v>
      </c>
      <c r="W12" s="60">
        <v>12855444</v>
      </c>
      <c r="X12" s="60">
        <v>-296646</v>
      </c>
      <c r="Y12" s="61">
        <v>-2.31</v>
      </c>
      <c r="Z12" s="62">
        <v>12085439</v>
      </c>
    </row>
    <row r="13" spans="1:26" ht="13.5">
      <c r="A13" s="58" t="s">
        <v>279</v>
      </c>
      <c r="B13" s="19">
        <v>61009541</v>
      </c>
      <c r="C13" s="19">
        <v>0</v>
      </c>
      <c r="D13" s="59">
        <v>74909000</v>
      </c>
      <c r="E13" s="60">
        <v>74909000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74909004</v>
      </c>
      <c r="X13" s="60">
        <v>-74909004</v>
      </c>
      <c r="Y13" s="61">
        <v>-100</v>
      </c>
      <c r="Z13" s="62">
        <v>74909000</v>
      </c>
    </row>
    <row r="14" spans="1:26" ht="13.5">
      <c r="A14" s="58" t="s">
        <v>40</v>
      </c>
      <c r="B14" s="19">
        <v>127595</v>
      </c>
      <c r="C14" s="19">
        <v>0</v>
      </c>
      <c r="D14" s="59">
        <v>847503</v>
      </c>
      <c r="E14" s="60">
        <v>1997503</v>
      </c>
      <c r="F14" s="60">
        <v>0</v>
      </c>
      <c r="G14" s="60">
        <v>86028</v>
      </c>
      <c r="H14" s="60">
        <v>97878</v>
      </c>
      <c r="I14" s="60">
        <v>183906</v>
      </c>
      <c r="J14" s="60">
        <v>208729</v>
      </c>
      <c r="K14" s="60">
        <v>185525</v>
      </c>
      <c r="L14" s="60">
        <v>0</v>
      </c>
      <c r="M14" s="60">
        <v>394254</v>
      </c>
      <c r="N14" s="60">
        <v>236893</v>
      </c>
      <c r="O14" s="60">
        <v>176949</v>
      </c>
      <c r="P14" s="60">
        <v>198608</v>
      </c>
      <c r="Q14" s="60">
        <v>612450</v>
      </c>
      <c r="R14" s="60">
        <v>78219</v>
      </c>
      <c r="S14" s="60">
        <v>91549</v>
      </c>
      <c r="T14" s="60">
        <v>5117</v>
      </c>
      <c r="U14" s="60">
        <v>174885</v>
      </c>
      <c r="V14" s="60">
        <v>1365495</v>
      </c>
      <c r="W14" s="60">
        <v>847500</v>
      </c>
      <c r="X14" s="60">
        <v>517995</v>
      </c>
      <c r="Y14" s="61">
        <v>61.12</v>
      </c>
      <c r="Z14" s="62">
        <v>1997503</v>
      </c>
    </row>
    <row r="15" spans="1:26" ht="13.5">
      <c r="A15" s="58" t="s">
        <v>41</v>
      </c>
      <c r="B15" s="19">
        <v>67501132</v>
      </c>
      <c r="C15" s="19">
        <v>0</v>
      </c>
      <c r="D15" s="59">
        <v>82573300</v>
      </c>
      <c r="E15" s="60">
        <v>82573300</v>
      </c>
      <c r="F15" s="60">
        <v>7894737</v>
      </c>
      <c r="G15" s="60">
        <v>3472030</v>
      </c>
      <c r="H15" s="60">
        <v>3771930</v>
      </c>
      <c r="I15" s="60">
        <v>15138697</v>
      </c>
      <c r="J15" s="60">
        <v>9035088</v>
      </c>
      <c r="K15" s="60">
        <v>10812581</v>
      </c>
      <c r="L15" s="60">
        <v>914447</v>
      </c>
      <c r="M15" s="60">
        <v>20762116</v>
      </c>
      <c r="N15" s="60">
        <v>0</v>
      </c>
      <c r="O15" s="60">
        <v>4824561</v>
      </c>
      <c r="P15" s="60">
        <v>3508772</v>
      </c>
      <c r="Q15" s="60">
        <v>8333333</v>
      </c>
      <c r="R15" s="60">
        <v>-11666667</v>
      </c>
      <c r="S15" s="60">
        <v>18888271</v>
      </c>
      <c r="T15" s="60">
        <v>5110086</v>
      </c>
      <c r="U15" s="60">
        <v>12331690</v>
      </c>
      <c r="V15" s="60">
        <v>56565836</v>
      </c>
      <c r="W15" s="60">
        <v>82573296</v>
      </c>
      <c r="X15" s="60">
        <v>-26007460</v>
      </c>
      <c r="Y15" s="61">
        <v>-31.5</v>
      </c>
      <c r="Z15" s="62">
        <v>82573300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99143694</v>
      </c>
      <c r="C17" s="19">
        <v>0</v>
      </c>
      <c r="D17" s="59">
        <v>149254199</v>
      </c>
      <c r="E17" s="60">
        <v>158090634</v>
      </c>
      <c r="F17" s="60">
        <v>7755110</v>
      </c>
      <c r="G17" s="60">
        <v>6516857</v>
      </c>
      <c r="H17" s="60">
        <v>8761398</v>
      </c>
      <c r="I17" s="60">
        <v>23033365</v>
      </c>
      <c r="J17" s="60">
        <v>9666411</v>
      </c>
      <c r="K17" s="60">
        <v>9845725</v>
      </c>
      <c r="L17" s="60">
        <v>8291372</v>
      </c>
      <c r="M17" s="60">
        <v>27803508</v>
      </c>
      <c r="N17" s="60">
        <v>5744479</v>
      </c>
      <c r="O17" s="60">
        <v>12948316</v>
      </c>
      <c r="P17" s="60">
        <v>5791615</v>
      </c>
      <c r="Q17" s="60">
        <v>24484410</v>
      </c>
      <c r="R17" s="60">
        <v>2993877</v>
      </c>
      <c r="S17" s="60">
        <v>16259747</v>
      </c>
      <c r="T17" s="60">
        <v>5248467</v>
      </c>
      <c r="U17" s="60">
        <v>24502091</v>
      </c>
      <c r="V17" s="60">
        <v>99823374</v>
      </c>
      <c r="W17" s="60">
        <v>149254202</v>
      </c>
      <c r="X17" s="60">
        <v>-49430828</v>
      </c>
      <c r="Y17" s="61">
        <v>-33.12</v>
      </c>
      <c r="Z17" s="62">
        <v>158090634</v>
      </c>
    </row>
    <row r="18" spans="1:26" ht="13.5">
      <c r="A18" s="70" t="s">
        <v>44</v>
      </c>
      <c r="B18" s="71">
        <f>SUM(B11:B17)</f>
        <v>332465800</v>
      </c>
      <c r="C18" s="71">
        <f>SUM(C11:C17)</f>
        <v>0</v>
      </c>
      <c r="D18" s="72">
        <f aca="true" t="shared" si="1" ref="D18:Z18">SUM(D11:D17)</f>
        <v>438818631</v>
      </c>
      <c r="E18" s="73">
        <f t="shared" si="1"/>
        <v>447177511</v>
      </c>
      <c r="F18" s="73">
        <f t="shared" si="1"/>
        <v>25536548</v>
      </c>
      <c r="G18" s="73">
        <f t="shared" si="1"/>
        <v>19613542</v>
      </c>
      <c r="H18" s="73">
        <f t="shared" si="1"/>
        <v>21858181</v>
      </c>
      <c r="I18" s="73">
        <f t="shared" si="1"/>
        <v>67008271</v>
      </c>
      <c r="J18" s="73">
        <f t="shared" si="1"/>
        <v>29578880</v>
      </c>
      <c r="K18" s="73">
        <f t="shared" si="1"/>
        <v>31744407</v>
      </c>
      <c r="L18" s="73">
        <f t="shared" si="1"/>
        <v>18689085</v>
      </c>
      <c r="M18" s="73">
        <f t="shared" si="1"/>
        <v>80012372</v>
      </c>
      <c r="N18" s="73">
        <f t="shared" si="1"/>
        <v>15204336</v>
      </c>
      <c r="O18" s="73">
        <f t="shared" si="1"/>
        <v>27120400</v>
      </c>
      <c r="P18" s="73">
        <f t="shared" si="1"/>
        <v>19031897</v>
      </c>
      <c r="Q18" s="73">
        <f t="shared" si="1"/>
        <v>61356633</v>
      </c>
      <c r="R18" s="73">
        <f t="shared" si="1"/>
        <v>1377499</v>
      </c>
      <c r="S18" s="73">
        <f t="shared" si="1"/>
        <v>44714355</v>
      </c>
      <c r="T18" s="73">
        <f t="shared" si="1"/>
        <v>19812279</v>
      </c>
      <c r="U18" s="73">
        <f t="shared" si="1"/>
        <v>65904133</v>
      </c>
      <c r="V18" s="73">
        <f t="shared" si="1"/>
        <v>274281409</v>
      </c>
      <c r="W18" s="73">
        <f t="shared" si="1"/>
        <v>438818642</v>
      </c>
      <c r="X18" s="73">
        <f t="shared" si="1"/>
        <v>-164537233</v>
      </c>
      <c r="Y18" s="67">
        <f>+IF(W18&lt;&gt;0,(X18/W18)*100,0)</f>
        <v>-37.495497513526324</v>
      </c>
      <c r="Z18" s="74">
        <f t="shared" si="1"/>
        <v>447177511</v>
      </c>
    </row>
    <row r="19" spans="1:26" ht="13.5">
      <c r="A19" s="70" t="s">
        <v>45</v>
      </c>
      <c r="B19" s="75">
        <f>+B10-B18</f>
        <v>-34066282</v>
      </c>
      <c r="C19" s="75">
        <f>+C10-C18</f>
        <v>0</v>
      </c>
      <c r="D19" s="76">
        <f aca="true" t="shared" si="2" ref="D19:Z19">+D10-D18</f>
        <v>-82567318</v>
      </c>
      <c r="E19" s="77">
        <f t="shared" si="2"/>
        <v>-90926197</v>
      </c>
      <c r="F19" s="77">
        <f t="shared" si="2"/>
        <v>25663797</v>
      </c>
      <c r="G19" s="77">
        <f t="shared" si="2"/>
        <v>5524129</v>
      </c>
      <c r="H19" s="77">
        <f t="shared" si="2"/>
        <v>255789</v>
      </c>
      <c r="I19" s="77">
        <f t="shared" si="2"/>
        <v>31443715</v>
      </c>
      <c r="J19" s="77">
        <f t="shared" si="2"/>
        <v>-9962752</v>
      </c>
      <c r="K19" s="77">
        <f t="shared" si="2"/>
        <v>9552800</v>
      </c>
      <c r="L19" s="77">
        <f t="shared" si="2"/>
        <v>9855819</v>
      </c>
      <c r="M19" s="77">
        <f t="shared" si="2"/>
        <v>9445867</v>
      </c>
      <c r="N19" s="77">
        <f t="shared" si="2"/>
        <v>4109096</v>
      </c>
      <c r="O19" s="77">
        <f t="shared" si="2"/>
        <v>-2123981</v>
      </c>
      <c r="P19" s="77">
        <f t="shared" si="2"/>
        <v>1624756</v>
      </c>
      <c r="Q19" s="77">
        <f t="shared" si="2"/>
        <v>3609871</v>
      </c>
      <c r="R19" s="77">
        <f t="shared" si="2"/>
        <v>25420422</v>
      </c>
      <c r="S19" s="77">
        <f t="shared" si="2"/>
        <v>-6840771</v>
      </c>
      <c r="T19" s="77">
        <f t="shared" si="2"/>
        <v>9130829</v>
      </c>
      <c r="U19" s="77">
        <f t="shared" si="2"/>
        <v>27710480</v>
      </c>
      <c r="V19" s="77">
        <f t="shared" si="2"/>
        <v>72209933</v>
      </c>
      <c r="W19" s="77">
        <f>IF(E10=E18,0,W10-W18)</f>
        <v>-82567310</v>
      </c>
      <c r="X19" s="77">
        <f t="shared" si="2"/>
        <v>154777243</v>
      </c>
      <c r="Y19" s="78">
        <f>+IF(W19&lt;&gt;0,(X19/W19)*100,0)</f>
        <v>-187.4558381519272</v>
      </c>
      <c r="Z19" s="79">
        <f t="shared" si="2"/>
        <v>-90926197</v>
      </c>
    </row>
    <row r="20" spans="1:26" ht="13.5">
      <c r="A20" s="58" t="s">
        <v>46</v>
      </c>
      <c r="B20" s="19">
        <v>31537407</v>
      </c>
      <c r="C20" s="19">
        <v>0</v>
      </c>
      <c r="D20" s="59">
        <v>37278650</v>
      </c>
      <c r="E20" s="60">
        <v>37278650</v>
      </c>
      <c r="F20" s="60">
        <v>10830539</v>
      </c>
      <c r="G20" s="60">
        <v>3780527</v>
      </c>
      <c r="H20" s="60">
        <v>3661153</v>
      </c>
      <c r="I20" s="60">
        <v>18272219</v>
      </c>
      <c r="J20" s="60">
        <v>0</v>
      </c>
      <c r="K20" s="60">
        <v>1422366</v>
      </c>
      <c r="L20" s="60">
        <v>-4320515</v>
      </c>
      <c r="M20" s="60">
        <v>-2898149</v>
      </c>
      <c r="N20" s="60">
        <v>0</v>
      </c>
      <c r="O20" s="60">
        <v>2393867</v>
      </c>
      <c r="P20" s="60">
        <v>2847995</v>
      </c>
      <c r="Q20" s="60">
        <v>5241862</v>
      </c>
      <c r="R20" s="60">
        <v>1055573</v>
      </c>
      <c r="S20" s="60">
        <v>7686110</v>
      </c>
      <c r="T20" s="60">
        <v>8517187</v>
      </c>
      <c r="U20" s="60">
        <v>17258870</v>
      </c>
      <c r="V20" s="60">
        <v>37874802</v>
      </c>
      <c r="W20" s="60">
        <v>37278648</v>
      </c>
      <c r="X20" s="60">
        <v>596154</v>
      </c>
      <c r="Y20" s="61">
        <v>1.6</v>
      </c>
      <c r="Z20" s="62">
        <v>37278650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-2528875</v>
      </c>
      <c r="C22" s="86">
        <f>SUM(C19:C21)</f>
        <v>0</v>
      </c>
      <c r="D22" s="87">
        <f aca="true" t="shared" si="3" ref="D22:Z22">SUM(D19:D21)</f>
        <v>-45288668</v>
      </c>
      <c r="E22" s="88">
        <f t="shared" si="3"/>
        <v>-53647547</v>
      </c>
      <c r="F22" s="88">
        <f t="shared" si="3"/>
        <v>36494336</v>
      </c>
      <c r="G22" s="88">
        <f t="shared" si="3"/>
        <v>9304656</v>
      </c>
      <c r="H22" s="88">
        <f t="shared" si="3"/>
        <v>3916942</v>
      </c>
      <c r="I22" s="88">
        <f t="shared" si="3"/>
        <v>49715934</v>
      </c>
      <c r="J22" s="88">
        <f t="shared" si="3"/>
        <v>-9962752</v>
      </c>
      <c r="K22" s="88">
        <f t="shared" si="3"/>
        <v>10975166</v>
      </c>
      <c r="L22" s="88">
        <f t="shared" si="3"/>
        <v>5535304</v>
      </c>
      <c r="M22" s="88">
        <f t="shared" si="3"/>
        <v>6547718</v>
      </c>
      <c r="N22" s="88">
        <f t="shared" si="3"/>
        <v>4109096</v>
      </c>
      <c r="O22" s="88">
        <f t="shared" si="3"/>
        <v>269886</v>
      </c>
      <c r="P22" s="88">
        <f t="shared" si="3"/>
        <v>4472751</v>
      </c>
      <c r="Q22" s="88">
        <f t="shared" si="3"/>
        <v>8851733</v>
      </c>
      <c r="R22" s="88">
        <f t="shared" si="3"/>
        <v>26475995</v>
      </c>
      <c r="S22" s="88">
        <f t="shared" si="3"/>
        <v>845339</v>
      </c>
      <c r="T22" s="88">
        <f t="shared" si="3"/>
        <v>17648016</v>
      </c>
      <c r="U22" s="88">
        <f t="shared" si="3"/>
        <v>44969350</v>
      </c>
      <c r="V22" s="88">
        <f t="shared" si="3"/>
        <v>110084735</v>
      </c>
      <c r="W22" s="88">
        <f t="shared" si="3"/>
        <v>-45288662</v>
      </c>
      <c r="X22" s="88">
        <f t="shared" si="3"/>
        <v>155373397</v>
      </c>
      <c r="Y22" s="89">
        <f>+IF(W22&lt;&gt;0,(X22/W22)*100,0)</f>
        <v>-343.07349817488534</v>
      </c>
      <c r="Z22" s="90">
        <f t="shared" si="3"/>
        <v>-53647547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-2528875</v>
      </c>
      <c r="C24" s="75">
        <f>SUM(C22:C23)</f>
        <v>0</v>
      </c>
      <c r="D24" s="76">
        <f aca="true" t="shared" si="4" ref="D24:Z24">SUM(D22:D23)</f>
        <v>-45288668</v>
      </c>
      <c r="E24" s="77">
        <f t="shared" si="4"/>
        <v>-53647547</v>
      </c>
      <c r="F24" s="77">
        <f t="shared" si="4"/>
        <v>36494336</v>
      </c>
      <c r="G24" s="77">
        <f t="shared" si="4"/>
        <v>9304656</v>
      </c>
      <c r="H24" s="77">
        <f t="shared" si="4"/>
        <v>3916942</v>
      </c>
      <c r="I24" s="77">
        <f t="shared" si="4"/>
        <v>49715934</v>
      </c>
      <c r="J24" s="77">
        <f t="shared" si="4"/>
        <v>-9962752</v>
      </c>
      <c r="K24" s="77">
        <f t="shared" si="4"/>
        <v>10975166</v>
      </c>
      <c r="L24" s="77">
        <f t="shared" si="4"/>
        <v>5535304</v>
      </c>
      <c r="M24" s="77">
        <f t="shared" si="4"/>
        <v>6547718</v>
      </c>
      <c r="N24" s="77">
        <f t="shared" si="4"/>
        <v>4109096</v>
      </c>
      <c r="O24" s="77">
        <f t="shared" si="4"/>
        <v>269886</v>
      </c>
      <c r="P24" s="77">
        <f t="shared" si="4"/>
        <v>4472751</v>
      </c>
      <c r="Q24" s="77">
        <f t="shared" si="4"/>
        <v>8851733</v>
      </c>
      <c r="R24" s="77">
        <f t="shared" si="4"/>
        <v>26475995</v>
      </c>
      <c r="S24" s="77">
        <f t="shared" si="4"/>
        <v>845339</v>
      </c>
      <c r="T24" s="77">
        <f t="shared" si="4"/>
        <v>17648016</v>
      </c>
      <c r="U24" s="77">
        <f t="shared" si="4"/>
        <v>44969350</v>
      </c>
      <c r="V24" s="77">
        <f t="shared" si="4"/>
        <v>110084735</v>
      </c>
      <c r="W24" s="77">
        <f t="shared" si="4"/>
        <v>-45288662</v>
      </c>
      <c r="X24" s="77">
        <f t="shared" si="4"/>
        <v>155373397</v>
      </c>
      <c r="Y24" s="78">
        <f>+IF(W24&lt;&gt;0,(X24/W24)*100,0)</f>
        <v>-343.07349817488534</v>
      </c>
      <c r="Z24" s="79">
        <f t="shared" si="4"/>
        <v>-53647547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49568905</v>
      </c>
      <c r="C27" s="22">
        <v>0</v>
      </c>
      <c r="D27" s="99">
        <v>61178650</v>
      </c>
      <c r="E27" s="100">
        <v>54278650</v>
      </c>
      <c r="F27" s="100">
        <v>9500472</v>
      </c>
      <c r="G27" s="100">
        <v>6208783</v>
      </c>
      <c r="H27" s="100">
        <v>3712680</v>
      </c>
      <c r="I27" s="100">
        <v>19421935</v>
      </c>
      <c r="J27" s="100">
        <v>84743</v>
      </c>
      <c r="K27" s="100">
        <v>1684987</v>
      </c>
      <c r="L27" s="100">
        <v>3952501</v>
      </c>
      <c r="M27" s="100">
        <v>5722231</v>
      </c>
      <c r="N27" s="100">
        <v>0</v>
      </c>
      <c r="O27" s="100">
        <v>2010611</v>
      </c>
      <c r="P27" s="100">
        <v>2351819</v>
      </c>
      <c r="Q27" s="100">
        <v>4362430</v>
      </c>
      <c r="R27" s="100">
        <v>1703939</v>
      </c>
      <c r="S27" s="100">
        <v>7659625</v>
      </c>
      <c r="T27" s="100">
        <v>1893742</v>
      </c>
      <c r="U27" s="100">
        <v>11257306</v>
      </c>
      <c r="V27" s="100">
        <v>40763902</v>
      </c>
      <c r="W27" s="100">
        <v>54278650</v>
      </c>
      <c r="X27" s="100">
        <v>-13514748</v>
      </c>
      <c r="Y27" s="101">
        <v>-24.9</v>
      </c>
      <c r="Z27" s="102">
        <v>54278650</v>
      </c>
    </row>
    <row r="28" spans="1:26" ht="13.5">
      <c r="A28" s="103" t="s">
        <v>46</v>
      </c>
      <c r="B28" s="19">
        <v>28438535</v>
      </c>
      <c r="C28" s="19">
        <v>0</v>
      </c>
      <c r="D28" s="59">
        <v>37278650</v>
      </c>
      <c r="E28" s="60">
        <v>37278650</v>
      </c>
      <c r="F28" s="60">
        <v>9500472</v>
      </c>
      <c r="G28" s="60">
        <v>3316251</v>
      </c>
      <c r="H28" s="60">
        <v>3456322</v>
      </c>
      <c r="I28" s="60">
        <v>16273045</v>
      </c>
      <c r="J28" s="60">
        <v>0</v>
      </c>
      <c r="K28" s="60">
        <v>823372</v>
      </c>
      <c r="L28" s="60">
        <v>3952501</v>
      </c>
      <c r="M28" s="60">
        <v>4775873</v>
      </c>
      <c r="N28" s="60">
        <v>0</v>
      </c>
      <c r="O28" s="60">
        <v>1906027</v>
      </c>
      <c r="P28" s="60">
        <v>1724931</v>
      </c>
      <c r="Q28" s="60">
        <v>3630958</v>
      </c>
      <c r="R28" s="60">
        <v>1446114</v>
      </c>
      <c r="S28" s="60">
        <v>7189195</v>
      </c>
      <c r="T28" s="60">
        <v>1021416</v>
      </c>
      <c r="U28" s="60">
        <v>9656725</v>
      </c>
      <c r="V28" s="60">
        <v>34336601</v>
      </c>
      <c r="W28" s="60">
        <v>37278650</v>
      </c>
      <c r="X28" s="60">
        <v>-2942049</v>
      </c>
      <c r="Y28" s="61">
        <v>-7.89</v>
      </c>
      <c r="Z28" s="62">
        <v>37278650</v>
      </c>
    </row>
    <row r="29" spans="1:26" ht="13.5">
      <c r="A29" s="58" t="s">
        <v>283</v>
      </c>
      <c r="B29" s="19">
        <v>9364859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11765511</v>
      </c>
      <c r="C31" s="19">
        <v>0</v>
      </c>
      <c r="D31" s="59">
        <v>23900000</v>
      </c>
      <c r="E31" s="60">
        <v>17000000</v>
      </c>
      <c r="F31" s="60">
        <v>0</v>
      </c>
      <c r="G31" s="60">
        <v>2892532</v>
      </c>
      <c r="H31" s="60">
        <v>256358</v>
      </c>
      <c r="I31" s="60">
        <v>3148890</v>
      </c>
      <c r="J31" s="60">
        <v>84743</v>
      </c>
      <c r="K31" s="60">
        <v>861615</v>
      </c>
      <c r="L31" s="60">
        <v>0</v>
      </c>
      <c r="M31" s="60">
        <v>946358</v>
      </c>
      <c r="N31" s="60">
        <v>0</v>
      </c>
      <c r="O31" s="60">
        <v>104584</v>
      </c>
      <c r="P31" s="60">
        <v>626888</v>
      </c>
      <c r="Q31" s="60">
        <v>731472</v>
      </c>
      <c r="R31" s="60">
        <v>257825</v>
      </c>
      <c r="S31" s="60">
        <v>470430</v>
      </c>
      <c r="T31" s="60">
        <v>872326</v>
      </c>
      <c r="U31" s="60">
        <v>1600581</v>
      </c>
      <c r="V31" s="60">
        <v>6427301</v>
      </c>
      <c r="W31" s="60">
        <v>17000000</v>
      </c>
      <c r="X31" s="60">
        <v>-10572699</v>
      </c>
      <c r="Y31" s="61">
        <v>-62.19</v>
      </c>
      <c r="Z31" s="62">
        <v>17000000</v>
      </c>
    </row>
    <row r="32" spans="1:26" ht="13.5">
      <c r="A32" s="70" t="s">
        <v>54</v>
      </c>
      <c r="B32" s="22">
        <f>SUM(B28:B31)</f>
        <v>49568905</v>
      </c>
      <c r="C32" s="22">
        <f>SUM(C28:C31)</f>
        <v>0</v>
      </c>
      <c r="D32" s="99">
        <f aca="true" t="shared" si="5" ref="D32:Z32">SUM(D28:D31)</f>
        <v>61178650</v>
      </c>
      <c r="E32" s="100">
        <f t="shared" si="5"/>
        <v>54278650</v>
      </c>
      <c r="F32" s="100">
        <f t="shared" si="5"/>
        <v>9500472</v>
      </c>
      <c r="G32" s="100">
        <f t="shared" si="5"/>
        <v>6208783</v>
      </c>
      <c r="H32" s="100">
        <f t="shared" si="5"/>
        <v>3712680</v>
      </c>
      <c r="I32" s="100">
        <f t="shared" si="5"/>
        <v>19421935</v>
      </c>
      <c r="J32" s="100">
        <f t="shared" si="5"/>
        <v>84743</v>
      </c>
      <c r="K32" s="100">
        <f t="shared" si="5"/>
        <v>1684987</v>
      </c>
      <c r="L32" s="100">
        <f t="shared" si="5"/>
        <v>3952501</v>
      </c>
      <c r="M32" s="100">
        <f t="shared" si="5"/>
        <v>5722231</v>
      </c>
      <c r="N32" s="100">
        <f t="shared" si="5"/>
        <v>0</v>
      </c>
      <c r="O32" s="100">
        <f t="shared" si="5"/>
        <v>2010611</v>
      </c>
      <c r="P32" s="100">
        <f t="shared" si="5"/>
        <v>2351819</v>
      </c>
      <c r="Q32" s="100">
        <f t="shared" si="5"/>
        <v>4362430</v>
      </c>
      <c r="R32" s="100">
        <f t="shared" si="5"/>
        <v>1703939</v>
      </c>
      <c r="S32" s="100">
        <f t="shared" si="5"/>
        <v>7659625</v>
      </c>
      <c r="T32" s="100">
        <f t="shared" si="5"/>
        <v>1893742</v>
      </c>
      <c r="U32" s="100">
        <f t="shared" si="5"/>
        <v>11257306</v>
      </c>
      <c r="V32" s="100">
        <f t="shared" si="5"/>
        <v>40763902</v>
      </c>
      <c r="W32" s="100">
        <f t="shared" si="5"/>
        <v>54278650</v>
      </c>
      <c r="X32" s="100">
        <f t="shared" si="5"/>
        <v>-13514748</v>
      </c>
      <c r="Y32" s="101">
        <f>+IF(W32&lt;&gt;0,(X32/W32)*100,0)</f>
        <v>-24.898828544925124</v>
      </c>
      <c r="Z32" s="102">
        <f t="shared" si="5"/>
        <v>54278650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284874589</v>
      </c>
      <c r="C35" s="19">
        <v>0</v>
      </c>
      <c r="D35" s="59">
        <v>171541680</v>
      </c>
      <c r="E35" s="60">
        <v>169931667</v>
      </c>
      <c r="F35" s="60">
        <v>408096963</v>
      </c>
      <c r="G35" s="60">
        <v>405459434</v>
      </c>
      <c r="H35" s="60">
        <v>406803912</v>
      </c>
      <c r="I35" s="60">
        <v>406803912</v>
      </c>
      <c r="J35" s="60">
        <v>411485356</v>
      </c>
      <c r="K35" s="60">
        <v>432845043</v>
      </c>
      <c r="L35" s="60">
        <v>431405733</v>
      </c>
      <c r="M35" s="60">
        <v>431405733</v>
      </c>
      <c r="N35" s="60">
        <v>447616996</v>
      </c>
      <c r="O35" s="60">
        <v>450551998</v>
      </c>
      <c r="P35" s="60">
        <v>453813522</v>
      </c>
      <c r="Q35" s="60">
        <v>453813522</v>
      </c>
      <c r="R35" s="60">
        <v>464056362</v>
      </c>
      <c r="S35" s="60">
        <v>467909932</v>
      </c>
      <c r="T35" s="60">
        <v>446497611</v>
      </c>
      <c r="U35" s="60">
        <v>446497611</v>
      </c>
      <c r="V35" s="60">
        <v>446497611</v>
      </c>
      <c r="W35" s="60">
        <v>169931667</v>
      </c>
      <c r="X35" s="60">
        <v>276565944</v>
      </c>
      <c r="Y35" s="61">
        <v>162.75</v>
      </c>
      <c r="Z35" s="62">
        <v>169931667</v>
      </c>
    </row>
    <row r="36" spans="1:26" ht="13.5">
      <c r="A36" s="58" t="s">
        <v>57</v>
      </c>
      <c r="B36" s="19">
        <v>1051574936</v>
      </c>
      <c r="C36" s="19">
        <v>0</v>
      </c>
      <c r="D36" s="59">
        <v>1284538919</v>
      </c>
      <c r="E36" s="60">
        <v>1277638919</v>
      </c>
      <c r="F36" s="60">
        <v>1284138919</v>
      </c>
      <c r="G36" s="60">
        <v>1284138919</v>
      </c>
      <c r="H36" s="60">
        <v>1284138919</v>
      </c>
      <c r="I36" s="60">
        <v>1284138919</v>
      </c>
      <c r="J36" s="60">
        <v>1284138919</v>
      </c>
      <c r="K36" s="60">
        <v>1284138919</v>
      </c>
      <c r="L36" s="60">
        <v>1284138919</v>
      </c>
      <c r="M36" s="60">
        <v>1284138919</v>
      </c>
      <c r="N36" s="60">
        <v>1284138919</v>
      </c>
      <c r="O36" s="60">
        <v>1284138919</v>
      </c>
      <c r="P36" s="60">
        <v>1284138919</v>
      </c>
      <c r="Q36" s="60">
        <v>1284138919</v>
      </c>
      <c r="R36" s="60">
        <v>1284138919</v>
      </c>
      <c r="S36" s="60">
        <v>1284138919</v>
      </c>
      <c r="T36" s="60">
        <v>1284138919</v>
      </c>
      <c r="U36" s="60">
        <v>1284138919</v>
      </c>
      <c r="V36" s="60">
        <v>1284138919</v>
      </c>
      <c r="W36" s="60">
        <v>1277638919</v>
      </c>
      <c r="X36" s="60">
        <v>6500000</v>
      </c>
      <c r="Y36" s="61">
        <v>0.51</v>
      </c>
      <c r="Z36" s="62">
        <v>1277638919</v>
      </c>
    </row>
    <row r="37" spans="1:26" ht="13.5">
      <c r="A37" s="58" t="s">
        <v>58</v>
      </c>
      <c r="B37" s="19">
        <v>392588344</v>
      </c>
      <c r="C37" s="19">
        <v>0</v>
      </c>
      <c r="D37" s="59">
        <v>1500000</v>
      </c>
      <c r="E37" s="60">
        <v>1500000</v>
      </c>
      <c r="F37" s="60">
        <v>16413831</v>
      </c>
      <c r="G37" s="60">
        <v>12167756</v>
      </c>
      <c r="H37" s="60">
        <v>17516106</v>
      </c>
      <c r="I37" s="60">
        <v>17516106</v>
      </c>
      <c r="J37" s="60">
        <v>15572193</v>
      </c>
      <c r="K37" s="60">
        <v>28212672</v>
      </c>
      <c r="L37" s="60">
        <v>24609996</v>
      </c>
      <c r="M37" s="60">
        <v>24609996</v>
      </c>
      <c r="N37" s="60">
        <v>35356715</v>
      </c>
      <c r="O37" s="60">
        <v>53989798</v>
      </c>
      <c r="P37" s="60">
        <v>16574332</v>
      </c>
      <c r="Q37" s="60">
        <v>16574332</v>
      </c>
      <c r="R37" s="60">
        <v>55674886</v>
      </c>
      <c r="S37" s="60">
        <v>29872252</v>
      </c>
      <c r="T37" s="60">
        <v>34856131</v>
      </c>
      <c r="U37" s="60">
        <v>34856131</v>
      </c>
      <c r="V37" s="60">
        <v>34856131</v>
      </c>
      <c r="W37" s="60">
        <v>1500000</v>
      </c>
      <c r="X37" s="60">
        <v>33356131</v>
      </c>
      <c r="Y37" s="61">
        <v>2223.74</v>
      </c>
      <c r="Z37" s="62">
        <v>1500000</v>
      </c>
    </row>
    <row r="38" spans="1:26" ht="13.5">
      <c r="A38" s="58" t="s">
        <v>59</v>
      </c>
      <c r="B38" s="19">
        <v>50156856</v>
      </c>
      <c r="C38" s="19">
        <v>0</v>
      </c>
      <c r="D38" s="59">
        <v>230000000</v>
      </c>
      <c r="E38" s="60">
        <v>230000000</v>
      </c>
      <c r="F38" s="60">
        <v>230000000</v>
      </c>
      <c r="G38" s="60">
        <v>230000000</v>
      </c>
      <c r="H38" s="60">
        <v>230000000</v>
      </c>
      <c r="I38" s="60">
        <v>230000000</v>
      </c>
      <c r="J38" s="60">
        <v>230000000</v>
      </c>
      <c r="K38" s="60">
        <v>230000000</v>
      </c>
      <c r="L38" s="60">
        <v>230000000</v>
      </c>
      <c r="M38" s="60">
        <v>230000000</v>
      </c>
      <c r="N38" s="60">
        <v>230000000</v>
      </c>
      <c r="O38" s="60">
        <v>230000000</v>
      </c>
      <c r="P38" s="60">
        <v>230000000</v>
      </c>
      <c r="Q38" s="60">
        <v>230000000</v>
      </c>
      <c r="R38" s="60">
        <v>230000000</v>
      </c>
      <c r="S38" s="60">
        <v>230000000</v>
      </c>
      <c r="T38" s="60">
        <v>230000000</v>
      </c>
      <c r="U38" s="60">
        <v>230000000</v>
      </c>
      <c r="V38" s="60">
        <v>230000000</v>
      </c>
      <c r="W38" s="60">
        <v>230000000</v>
      </c>
      <c r="X38" s="60">
        <v>0</v>
      </c>
      <c r="Y38" s="61">
        <v>0</v>
      </c>
      <c r="Z38" s="62">
        <v>230000000</v>
      </c>
    </row>
    <row r="39" spans="1:26" ht="13.5">
      <c r="A39" s="58" t="s">
        <v>60</v>
      </c>
      <c r="B39" s="19">
        <v>893704325</v>
      </c>
      <c r="C39" s="19">
        <v>0</v>
      </c>
      <c r="D39" s="59">
        <v>1224580598</v>
      </c>
      <c r="E39" s="60">
        <v>1216070585</v>
      </c>
      <c r="F39" s="60">
        <v>1445822052</v>
      </c>
      <c r="G39" s="60">
        <v>1447430597</v>
      </c>
      <c r="H39" s="60">
        <v>1443426725</v>
      </c>
      <c r="I39" s="60">
        <v>1443426725</v>
      </c>
      <c r="J39" s="60">
        <v>1450052081</v>
      </c>
      <c r="K39" s="60">
        <v>1458771291</v>
      </c>
      <c r="L39" s="60">
        <v>1460934657</v>
      </c>
      <c r="M39" s="60">
        <v>1460934657</v>
      </c>
      <c r="N39" s="60">
        <v>1466399199</v>
      </c>
      <c r="O39" s="60">
        <v>1450701118</v>
      </c>
      <c r="P39" s="60">
        <v>1491378108</v>
      </c>
      <c r="Q39" s="60">
        <v>1491378108</v>
      </c>
      <c r="R39" s="60">
        <v>1462520395</v>
      </c>
      <c r="S39" s="60">
        <v>1492176601</v>
      </c>
      <c r="T39" s="60">
        <v>1465780400</v>
      </c>
      <c r="U39" s="60">
        <v>1465780400</v>
      </c>
      <c r="V39" s="60">
        <v>1465780400</v>
      </c>
      <c r="W39" s="60">
        <v>1216070585</v>
      </c>
      <c r="X39" s="60">
        <v>249709815</v>
      </c>
      <c r="Y39" s="61">
        <v>20.53</v>
      </c>
      <c r="Z39" s="62">
        <v>1216070585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88726147</v>
      </c>
      <c r="C42" s="19">
        <v>0</v>
      </c>
      <c r="D42" s="59">
        <v>51305875</v>
      </c>
      <c r="E42" s="60">
        <v>47501230</v>
      </c>
      <c r="F42" s="60">
        <v>12491949</v>
      </c>
      <c r="G42" s="60">
        <v>6749867</v>
      </c>
      <c r="H42" s="60">
        <v>2959012</v>
      </c>
      <c r="I42" s="60">
        <v>22200828</v>
      </c>
      <c r="J42" s="60">
        <v>752414</v>
      </c>
      <c r="K42" s="60">
        <v>10240828</v>
      </c>
      <c r="L42" s="60">
        <v>-14067072</v>
      </c>
      <c r="M42" s="60">
        <v>-3073830</v>
      </c>
      <c r="N42" s="60">
        <v>-532559</v>
      </c>
      <c r="O42" s="60">
        <v>4098582</v>
      </c>
      <c r="P42" s="60">
        <v>10630184</v>
      </c>
      <c r="Q42" s="60">
        <v>14196207</v>
      </c>
      <c r="R42" s="60">
        <v>-7844608</v>
      </c>
      <c r="S42" s="60">
        <v>15994249</v>
      </c>
      <c r="T42" s="60">
        <v>6359696</v>
      </c>
      <c r="U42" s="60">
        <v>14509337</v>
      </c>
      <c r="V42" s="60">
        <v>47832542</v>
      </c>
      <c r="W42" s="60">
        <v>47501230</v>
      </c>
      <c r="X42" s="60">
        <v>331312</v>
      </c>
      <c r="Y42" s="61">
        <v>0.7</v>
      </c>
      <c r="Z42" s="62">
        <v>47501230</v>
      </c>
    </row>
    <row r="43" spans="1:26" ht="13.5">
      <c r="A43" s="58" t="s">
        <v>63</v>
      </c>
      <c r="B43" s="19">
        <v>-102469278</v>
      </c>
      <c r="C43" s="19">
        <v>0</v>
      </c>
      <c r="D43" s="59">
        <v>-51178652</v>
      </c>
      <c r="E43" s="60">
        <v>-47178651</v>
      </c>
      <c r="F43" s="60">
        <v>-10830539</v>
      </c>
      <c r="G43" s="60">
        <v>-7078013</v>
      </c>
      <c r="H43" s="60">
        <v>-4232454</v>
      </c>
      <c r="I43" s="60">
        <v>-22141006</v>
      </c>
      <c r="J43" s="60">
        <v>-96607</v>
      </c>
      <c r="K43" s="60">
        <v>-1920885</v>
      </c>
      <c r="L43" s="60">
        <v>-4505851</v>
      </c>
      <c r="M43" s="60">
        <v>-6523343</v>
      </c>
      <c r="N43" s="60">
        <v>0</v>
      </c>
      <c r="O43" s="60">
        <v>-2292097</v>
      </c>
      <c r="P43" s="60">
        <v>-2681074</v>
      </c>
      <c r="Q43" s="60">
        <v>-4973171</v>
      </c>
      <c r="R43" s="60">
        <v>-1942491</v>
      </c>
      <c r="S43" s="60">
        <v>-8731973</v>
      </c>
      <c r="T43" s="60">
        <v>-2158867</v>
      </c>
      <c r="U43" s="60">
        <v>-12833331</v>
      </c>
      <c r="V43" s="60">
        <v>-46470851</v>
      </c>
      <c r="W43" s="60">
        <v>-47178651</v>
      </c>
      <c r="X43" s="60">
        <v>707800</v>
      </c>
      <c r="Y43" s="61">
        <v>-1.5</v>
      </c>
      <c r="Z43" s="62">
        <v>-47178651</v>
      </c>
    </row>
    <row r="44" spans="1:26" ht="13.5">
      <c r="A44" s="58" t="s">
        <v>64</v>
      </c>
      <c r="B44" s="19">
        <v>-6130623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-17807272</v>
      </c>
      <c r="C45" s="22">
        <v>0</v>
      </c>
      <c r="D45" s="99">
        <v>2227223</v>
      </c>
      <c r="E45" s="100">
        <v>812566</v>
      </c>
      <c r="F45" s="100">
        <v>2151397</v>
      </c>
      <c r="G45" s="100">
        <v>1823251</v>
      </c>
      <c r="H45" s="100">
        <v>549809</v>
      </c>
      <c r="I45" s="100">
        <v>549809</v>
      </c>
      <c r="J45" s="100">
        <v>1205616</v>
      </c>
      <c r="K45" s="100">
        <v>9525559</v>
      </c>
      <c r="L45" s="100">
        <v>-9047364</v>
      </c>
      <c r="M45" s="100">
        <v>-9047364</v>
      </c>
      <c r="N45" s="100">
        <v>-9579923</v>
      </c>
      <c r="O45" s="100">
        <v>-7773438</v>
      </c>
      <c r="P45" s="100">
        <v>175672</v>
      </c>
      <c r="Q45" s="100">
        <v>-9579923</v>
      </c>
      <c r="R45" s="100">
        <v>-9611427</v>
      </c>
      <c r="S45" s="100">
        <v>-2349151</v>
      </c>
      <c r="T45" s="100">
        <v>1851678</v>
      </c>
      <c r="U45" s="100">
        <v>1851678</v>
      </c>
      <c r="V45" s="100">
        <v>1851678</v>
      </c>
      <c r="W45" s="100">
        <v>812566</v>
      </c>
      <c r="X45" s="100">
        <v>1039112</v>
      </c>
      <c r="Y45" s="101">
        <v>127.88</v>
      </c>
      <c r="Z45" s="102">
        <v>812566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19548731</v>
      </c>
      <c r="C49" s="52">
        <v>0</v>
      </c>
      <c r="D49" s="129">
        <v>12203962</v>
      </c>
      <c r="E49" s="54">
        <v>11186105</v>
      </c>
      <c r="F49" s="54">
        <v>0</v>
      </c>
      <c r="G49" s="54">
        <v>0</v>
      </c>
      <c r="H49" s="54">
        <v>0</v>
      </c>
      <c r="I49" s="54">
        <v>10870708</v>
      </c>
      <c r="J49" s="54">
        <v>0</v>
      </c>
      <c r="K49" s="54">
        <v>0</v>
      </c>
      <c r="L49" s="54">
        <v>0</v>
      </c>
      <c r="M49" s="54">
        <v>10609175</v>
      </c>
      <c r="N49" s="54">
        <v>0</v>
      </c>
      <c r="O49" s="54">
        <v>0</v>
      </c>
      <c r="P49" s="54">
        <v>0</v>
      </c>
      <c r="Q49" s="54">
        <v>10547118</v>
      </c>
      <c r="R49" s="54">
        <v>0</v>
      </c>
      <c r="S49" s="54">
        <v>0</v>
      </c>
      <c r="T49" s="54">
        <v>0</v>
      </c>
      <c r="U49" s="54">
        <v>9933537</v>
      </c>
      <c r="V49" s="54">
        <v>349711835</v>
      </c>
      <c r="W49" s="54">
        <v>434611171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17307537</v>
      </c>
      <c r="C51" s="52">
        <v>0</v>
      </c>
      <c r="D51" s="129">
        <v>1787213</v>
      </c>
      <c r="E51" s="54">
        <v>3054286</v>
      </c>
      <c r="F51" s="54">
        <v>0</v>
      </c>
      <c r="G51" s="54">
        <v>0</v>
      </c>
      <c r="H51" s="54">
        <v>0</v>
      </c>
      <c r="I51" s="54">
        <v>8627737</v>
      </c>
      <c r="J51" s="54">
        <v>0</v>
      </c>
      <c r="K51" s="54">
        <v>0</v>
      </c>
      <c r="L51" s="54">
        <v>0</v>
      </c>
      <c r="M51" s="54">
        <v>50165</v>
      </c>
      <c r="N51" s="54">
        <v>0</v>
      </c>
      <c r="O51" s="54">
        <v>0</v>
      </c>
      <c r="P51" s="54">
        <v>0</v>
      </c>
      <c r="Q51" s="54">
        <v>74967</v>
      </c>
      <c r="R51" s="54">
        <v>0</v>
      </c>
      <c r="S51" s="54">
        <v>0</v>
      </c>
      <c r="T51" s="54">
        <v>0</v>
      </c>
      <c r="U51" s="54">
        <v>557198</v>
      </c>
      <c r="V51" s="54">
        <v>0</v>
      </c>
      <c r="W51" s="54">
        <v>31459103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82.76667555208829</v>
      </c>
      <c r="E58" s="7">
        <f t="shared" si="6"/>
        <v>73.43094651284989</v>
      </c>
      <c r="F58" s="7">
        <f t="shared" si="6"/>
        <v>82.88475378034941</v>
      </c>
      <c r="G58" s="7">
        <f t="shared" si="6"/>
        <v>61.95812893675673</v>
      </c>
      <c r="H58" s="7">
        <f t="shared" si="6"/>
        <v>57.96269813484821</v>
      </c>
      <c r="I58" s="7">
        <f t="shared" si="6"/>
        <v>66.7659267051835</v>
      </c>
      <c r="J58" s="7">
        <f t="shared" si="6"/>
        <v>89.85676092800146</v>
      </c>
      <c r="K58" s="7">
        <f t="shared" si="6"/>
        <v>60.895208074967634</v>
      </c>
      <c r="L58" s="7">
        <f t="shared" si="6"/>
        <v>69.72205159300317</v>
      </c>
      <c r="M58" s="7">
        <f t="shared" si="6"/>
        <v>72.95291847390044</v>
      </c>
      <c r="N58" s="7">
        <f t="shared" si="6"/>
        <v>71.6896418187978</v>
      </c>
      <c r="O58" s="7">
        <f t="shared" si="6"/>
        <v>104.05931046258576</v>
      </c>
      <c r="P58" s="7">
        <f t="shared" si="6"/>
        <v>104.98574820861451</v>
      </c>
      <c r="Q58" s="7">
        <f t="shared" si="6"/>
        <v>93.5787215586737</v>
      </c>
      <c r="R58" s="7">
        <f t="shared" si="6"/>
        <v>54.821601471780454</v>
      </c>
      <c r="S58" s="7">
        <f t="shared" si="6"/>
        <v>69.87383090987687</v>
      </c>
      <c r="T58" s="7">
        <f t="shared" si="6"/>
        <v>88.54911761932661</v>
      </c>
      <c r="U58" s="7">
        <f t="shared" si="6"/>
        <v>70.59258060015932</v>
      </c>
      <c r="V58" s="7">
        <f t="shared" si="6"/>
        <v>75.52000464313817</v>
      </c>
      <c r="W58" s="7">
        <f t="shared" si="6"/>
        <v>73.43094476408305</v>
      </c>
      <c r="X58" s="7">
        <f t="shared" si="6"/>
        <v>0</v>
      </c>
      <c r="Y58" s="7">
        <f t="shared" si="6"/>
        <v>0</v>
      </c>
      <c r="Z58" s="8">
        <f t="shared" si="6"/>
        <v>73.43094651284989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50.44844443500606</v>
      </c>
      <c r="E59" s="10">
        <f t="shared" si="7"/>
        <v>50.44844443500606</v>
      </c>
      <c r="F59" s="10">
        <f t="shared" si="7"/>
        <v>40.00016767721921</v>
      </c>
      <c r="G59" s="10">
        <f t="shared" si="7"/>
        <v>43.036419055775134</v>
      </c>
      <c r="H59" s="10">
        <f t="shared" si="7"/>
        <v>54.70858775925678</v>
      </c>
      <c r="I59" s="10">
        <f t="shared" si="7"/>
        <v>45.92375294521742</v>
      </c>
      <c r="J59" s="10">
        <f t="shared" si="7"/>
        <v>47.01779847137914</v>
      </c>
      <c r="K59" s="10">
        <f t="shared" si="7"/>
        <v>42.000611997269004</v>
      </c>
      <c r="L59" s="10">
        <f t="shared" si="7"/>
        <v>54.61624173909231</v>
      </c>
      <c r="M59" s="10">
        <f t="shared" si="7"/>
        <v>47.64103774239669</v>
      </c>
      <c r="N59" s="10">
        <f t="shared" si="7"/>
        <v>54.034436577729515</v>
      </c>
      <c r="O59" s="10">
        <f t="shared" si="7"/>
        <v>60.374736888925874</v>
      </c>
      <c r="P59" s="10">
        <f t="shared" si="7"/>
        <v>73.07374230110179</v>
      </c>
      <c r="Q59" s="10">
        <f t="shared" si="7"/>
        <v>62.733503210285946</v>
      </c>
      <c r="R59" s="10">
        <f t="shared" si="7"/>
        <v>41.395387141730346</v>
      </c>
      <c r="S59" s="10">
        <f t="shared" si="7"/>
        <v>42.008116915117625</v>
      </c>
      <c r="T59" s="10">
        <f t="shared" si="7"/>
        <v>122.72253994129349</v>
      </c>
      <c r="U59" s="10">
        <f t="shared" si="7"/>
        <v>66.32136282344659</v>
      </c>
      <c r="V59" s="10">
        <f t="shared" si="7"/>
        <v>55.54975163981963</v>
      </c>
      <c r="W59" s="10">
        <f t="shared" si="7"/>
        <v>50.44844443500606</v>
      </c>
      <c r="X59" s="10">
        <f t="shared" si="7"/>
        <v>0</v>
      </c>
      <c r="Y59" s="10">
        <f t="shared" si="7"/>
        <v>0</v>
      </c>
      <c r="Z59" s="11">
        <f t="shared" si="7"/>
        <v>50.44844443500606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158.672433335984</v>
      </c>
      <c r="E60" s="13">
        <f t="shared" si="7"/>
        <v>135.42180200162818</v>
      </c>
      <c r="F60" s="13">
        <f t="shared" si="7"/>
        <v>185.9960827514143</v>
      </c>
      <c r="G60" s="13">
        <f t="shared" si="7"/>
        <v>105.29977034746538</v>
      </c>
      <c r="H60" s="13">
        <f t="shared" si="7"/>
        <v>85.87426767636036</v>
      </c>
      <c r="I60" s="13">
        <f t="shared" si="7"/>
        <v>118.61821476054017</v>
      </c>
      <c r="J60" s="13">
        <f t="shared" si="7"/>
        <v>194.4497499682336</v>
      </c>
      <c r="K60" s="13">
        <f t="shared" si="7"/>
        <v>117.39337753383813</v>
      </c>
      <c r="L60" s="13">
        <f t="shared" si="7"/>
        <v>128.5940396927958</v>
      </c>
      <c r="M60" s="13">
        <f t="shared" si="7"/>
        <v>144.28678244314474</v>
      </c>
      <c r="N60" s="13">
        <f t="shared" si="7"/>
        <v>130.08852515846232</v>
      </c>
      <c r="O60" s="13">
        <f t="shared" si="7"/>
        <v>225.65142651013412</v>
      </c>
      <c r="P60" s="13">
        <f t="shared" si="7"/>
        <v>237.814650607792</v>
      </c>
      <c r="Q60" s="13">
        <f t="shared" si="7"/>
        <v>193.825838318103</v>
      </c>
      <c r="R60" s="13">
        <f t="shared" si="7"/>
        <v>93.34476726515535</v>
      </c>
      <c r="S60" s="13">
        <f t="shared" si="7"/>
        <v>117.39186871204204</v>
      </c>
      <c r="T60" s="13">
        <f t="shared" si="7"/>
        <v>114.8239506244556</v>
      </c>
      <c r="U60" s="13">
        <f t="shared" si="7"/>
        <v>108.48984927715037</v>
      </c>
      <c r="V60" s="13">
        <f t="shared" si="7"/>
        <v>136.57339779509863</v>
      </c>
      <c r="W60" s="13">
        <f t="shared" si="7"/>
        <v>135.4217893054902</v>
      </c>
      <c r="X60" s="13">
        <f t="shared" si="7"/>
        <v>0</v>
      </c>
      <c r="Y60" s="13">
        <f t="shared" si="7"/>
        <v>0</v>
      </c>
      <c r="Z60" s="14">
        <f t="shared" si="7"/>
        <v>135.42180200162818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63.28437146775975</v>
      </c>
      <c r="E61" s="13">
        <f t="shared" si="7"/>
        <v>69.57847834695745</v>
      </c>
      <c r="F61" s="13">
        <f t="shared" si="7"/>
        <v>140.5167067042838</v>
      </c>
      <c r="G61" s="13">
        <f t="shared" si="7"/>
        <v>34.89655344019431</v>
      </c>
      <c r="H61" s="13">
        <f t="shared" si="7"/>
        <v>53.30917986663315</v>
      </c>
      <c r="I61" s="13">
        <f t="shared" si="7"/>
        <v>66.77637979861507</v>
      </c>
      <c r="J61" s="13">
        <f t="shared" si="7"/>
        <v>72.83590386564866</v>
      </c>
      <c r="K61" s="13">
        <f t="shared" si="7"/>
        <v>85.10429525971689</v>
      </c>
      <c r="L61" s="13">
        <f t="shared" si="7"/>
        <v>50.66740734555185</v>
      </c>
      <c r="M61" s="13">
        <f t="shared" si="7"/>
        <v>69.70572888635974</v>
      </c>
      <c r="N61" s="13">
        <f t="shared" si="7"/>
        <v>50.667150923722815</v>
      </c>
      <c r="O61" s="13">
        <f t="shared" si="7"/>
        <v>90.18946071809236</v>
      </c>
      <c r="P61" s="13">
        <f t="shared" si="7"/>
        <v>170.6850121788183</v>
      </c>
      <c r="Q61" s="13">
        <f t="shared" si="7"/>
        <v>97.99199846944909</v>
      </c>
      <c r="R61" s="13">
        <f t="shared" si="7"/>
        <v>45.73252777071408</v>
      </c>
      <c r="S61" s="13">
        <f t="shared" si="7"/>
        <v>58.0704699644372</v>
      </c>
      <c r="T61" s="13">
        <f t="shared" si="7"/>
        <v>51.53330413764932</v>
      </c>
      <c r="U61" s="13">
        <f t="shared" si="7"/>
        <v>51.91459972275414</v>
      </c>
      <c r="V61" s="13">
        <f t="shared" si="7"/>
        <v>68.85664775098866</v>
      </c>
      <c r="W61" s="13">
        <f t="shared" si="7"/>
        <v>69.5784739676132</v>
      </c>
      <c r="X61" s="13">
        <f t="shared" si="7"/>
        <v>0</v>
      </c>
      <c r="Y61" s="13">
        <f t="shared" si="7"/>
        <v>0</v>
      </c>
      <c r="Z61" s="14">
        <f t="shared" si="7"/>
        <v>69.57847834695745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48.837905755172045</v>
      </c>
      <c r="E64" s="13">
        <f t="shared" si="7"/>
        <v>48.8379145762243</v>
      </c>
      <c r="F64" s="13">
        <f t="shared" si="7"/>
        <v>50.77824435071337</v>
      </c>
      <c r="G64" s="13">
        <f t="shared" si="7"/>
        <v>39.490642448956685</v>
      </c>
      <c r="H64" s="13">
        <f t="shared" si="7"/>
        <v>44.17206512854924</v>
      </c>
      <c r="I64" s="13">
        <f t="shared" si="7"/>
        <v>44.8110684796017</v>
      </c>
      <c r="J64" s="13">
        <f t="shared" si="7"/>
        <v>50.46857183210341</v>
      </c>
      <c r="K64" s="13">
        <f t="shared" si="7"/>
        <v>38.46103586318475</v>
      </c>
      <c r="L64" s="13">
        <f t="shared" si="7"/>
        <v>35.029979696836385</v>
      </c>
      <c r="M64" s="13">
        <f t="shared" si="7"/>
        <v>41.30686300107617</v>
      </c>
      <c r="N64" s="13">
        <f t="shared" si="7"/>
        <v>38.54649629993273</v>
      </c>
      <c r="O64" s="13">
        <f t="shared" si="7"/>
        <v>153.3442345036548</v>
      </c>
      <c r="P64" s="13">
        <f t="shared" si="7"/>
        <v>52.388008355853245</v>
      </c>
      <c r="Q64" s="13">
        <f t="shared" si="7"/>
        <v>82.7236494204812</v>
      </c>
      <c r="R64" s="13">
        <f t="shared" si="7"/>
        <v>46.22820332113335</v>
      </c>
      <c r="S64" s="13">
        <f t="shared" si="7"/>
        <v>44.10860911666073</v>
      </c>
      <c r="T64" s="13">
        <f t="shared" si="7"/>
        <v>56.429007971365294</v>
      </c>
      <c r="U64" s="13">
        <f t="shared" si="7"/>
        <v>48.82102056359482</v>
      </c>
      <c r="V64" s="13">
        <f t="shared" si="7"/>
        <v>54.25283600123563</v>
      </c>
      <c r="W64" s="13">
        <f t="shared" si="7"/>
        <v>48.83789734415853</v>
      </c>
      <c r="X64" s="13">
        <f t="shared" si="7"/>
        <v>0</v>
      </c>
      <c r="Y64" s="13">
        <f t="shared" si="7"/>
        <v>0</v>
      </c>
      <c r="Z64" s="14">
        <f t="shared" si="7"/>
        <v>48.8379145762243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4.88121217454035</v>
      </c>
      <c r="E66" s="16">
        <f t="shared" si="7"/>
        <v>6.595347849942958</v>
      </c>
      <c r="F66" s="16">
        <f t="shared" si="7"/>
        <v>6.411976980781965</v>
      </c>
      <c r="G66" s="16">
        <f t="shared" si="7"/>
        <v>4.2946854477632925</v>
      </c>
      <c r="H66" s="16">
        <f t="shared" si="7"/>
        <v>16.09355753288441</v>
      </c>
      <c r="I66" s="16">
        <f t="shared" si="7"/>
        <v>8.892105082765081</v>
      </c>
      <c r="J66" s="16">
        <f t="shared" si="7"/>
        <v>6.131930140007074</v>
      </c>
      <c r="K66" s="16">
        <f t="shared" si="7"/>
        <v>4.331739545700331</v>
      </c>
      <c r="L66" s="16">
        <f t="shared" si="7"/>
        <v>9.232797755986358</v>
      </c>
      <c r="M66" s="16">
        <f t="shared" si="7"/>
        <v>6.582379064909481</v>
      </c>
      <c r="N66" s="16">
        <f t="shared" si="7"/>
        <v>10.017087322658599</v>
      </c>
      <c r="O66" s="16">
        <f t="shared" si="7"/>
        <v>10.632769867468404</v>
      </c>
      <c r="P66" s="16">
        <f t="shared" si="7"/>
        <v>8.859584360789242</v>
      </c>
      <c r="Q66" s="16">
        <f t="shared" si="7"/>
        <v>9.8308875834796</v>
      </c>
      <c r="R66" s="16">
        <f t="shared" si="7"/>
        <v>3.9592922081462936</v>
      </c>
      <c r="S66" s="16">
        <f t="shared" si="7"/>
        <v>9.654440939976876</v>
      </c>
      <c r="T66" s="16">
        <f t="shared" si="7"/>
        <v>21.987381599040166</v>
      </c>
      <c r="U66" s="16">
        <f t="shared" si="7"/>
        <v>11.79912118424869</v>
      </c>
      <c r="V66" s="16">
        <f t="shared" si="7"/>
        <v>9.321796256813075</v>
      </c>
      <c r="W66" s="16">
        <f t="shared" si="7"/>
        <v>6.595348203374804</v>
      </c>
      <c r="X66" s="16">
        <f t="shared" si="7"/>
        <v>0</v>
      </c>
      <c r="Y66" s="16">
        <f t="shared" si="7"/>
        <v>0</v>
      </c>
      <c r="Z66" s="17">
        <f t="shared" si="7"/>
        <v>6.595347849942958</v>
      </c>
    </row>
    <row r="67" spans="1:26" ht="13.5" hidden="1">
      <c r="A67" s="41" t="s">
        <v>286</v>
      </c>
      <c r="B67" s="24">
        <v>206283876</v>
      </c>
      <c r="C67" s="24"/>
      <c r="D67" s="25">
        <v>251940774</v>
      </c>
      <c r="E67" s="26">
        <v>251940774</v>
      </c>
      <c r="F67" s="26">
        <v>17708416</v>
      </c>
      <c r="G67" s="26">
        <v>21833169</v>
      </c>
      <c r="H67" s="26">
        <v>20500369</v>
      </c>
      <c r="I67" s="26">
        <v>60041954</v>
      </c>
      <c r="J67" s="26">
        <v>17852601</v>
      </c>
      <c r="K67" s="26">
        <v>19945888</v>
      </c>
      <c r="L67" s="26">
        <v>18965750</v>
      </c>
      <c r="M67" s="26">
        <v>56764239</v>
      </c>
      <c r="N67" s="26">
        <v>18445217</v>
      </c>
      <c r="O67" s="26">
        <v>18963467</v>
      </c>
      <c r="P67" s="26">
        <v>17971425</v>
      </c>
      <c r="Q67" s="26">
        <v>55380109</v>
      </c>
      <c r="R67" s="26">
        <v>22788725</v>
      </c>
      <c r="S67" s="26">
        <v>22996837</v>
      </c>
      <c r="T67" s="26">
        <v>20935522</v>
      </c>
      <c r="U67" s="26">
        <v>66721084</v>
      </c>
      <c r="V67" s="26">
        <v>238907386</v>
      </c>
      <c r="W67" s="26">
        <v>251940780</v>
      </c>
      <c r="X67" s="26"/>
      <c r="Y67" s="25"/>
      <c r="Z67" s="27">
        <v>251940774</v>
      </c>
    </row>
    <row r="68" spans="1:26" ht="13.5" hidden="1">
      <c r="A68" s="37" t="s">
        <v>31</v>
      </c>
      <c r="B68" s="19">
        <v>57238528</v>
      </c>
      <c r="C68" s="19"/>
      <c r="D68" s="20">
        <v>70633500</v>
      </c>
      <c r="E68" s="21">
        <v>70633500</v>
      </c>
      <c r="F68" s="21">
        <v>5606009</v>
      </c>
      <c r="G68" s="21">
        <v>5679664</v>
      </c>
      <c r="H68" s="21">
        <v>5646863</v>
      </c>
      <c r="I68" s="21">
        <v>16932536</v>
      </c>
      <c r="J68" s="21">
        <v>5493056</v>
      </c>
      <c r="K68" s="21">
        <v>5653620</v>
      </c>
      <c r="L68" s="21">
        <v>5062549</v>
      </c>
      <c r="M68" s="21">
        <v>16209225</v>
      </c>
      <c r="N68" s="21">
        <v>5117059</v>
      </c>
      <c r="O68" s="21">
        <v>5575592</v>
      </c>
      <c r="P68" s="21">
        <v>5576772</v>
      </c>
      <c r="Q68" s="21">
        <v>16269423</v>
      </c>
      <c r="R68" s="21">
        <v>5634164</v>
      </c>
      <c r="S68" s="21">
        <v>5630957</v>
      </c>
      <c r="T68" s="21">
        <v>4917342</v>
      </c>
      <c r="U68" s="21">
        <v>16182463</v>
      </c>
      <c r="V68" s="21">
        <v>65593647</v>
      </c>
      <c r="W68" s="21">
        <v>70633500</v>
      </c>
      <c r="X68" s="21"/>
      <c r="Y68" s="20"/>
      <c r="Z68" s="23">
        <v>70633500</v>
      </c>
    </row>
    <row r="69" spans="1:26" ht="13.5" hidden="1">
      <c r="A69" s="38" t="s">
        <v>32</v>
      </c>
      <c r="B69" s="19">
        <v>93504365</v>
      </c>
      <c r="C69" s="19"/>
      <c r="D69" s="20">
        <v>106663766</v>
      </c>
      <c r="E69" s="21">
        <v>106663766</v>
      </c>
      <c r="F69" s="21">
        <v>6492312</v>
      </c>
      <c r="G69" s="21">
        <v>10285974</v>
      </c>
      <c r="H69" s="21">
        <v>9175588</v>
      </c>
      <c r="I69" s="21">
        <v>25953874</v>
      </c>
      <c r="J69" s="21">
        <v>6744543</v>
      </c>
      <c r="K69" s="21">
        <v>8095081</v>
      </c>
      <c r="L69" s="21">
        <v>7686483</v>
      </c>
      <c r="M69" s="21">
        <v>22526107</v>
      </c>
      <c r="N69" s="21">
        <v>7598179</v>
      </c>
      <c r="O69" s="21">
        <v>6949863</v>
      </c>
      <c r="P69" s="21">
        <v>5981158</v>
      </c>
      <c r="Q69" s="21">
        <v>20529200</v>
      </c>
      <c r="R69" s="21">
        <v>10607608</v>
      </c>
      <c r="S69" s="21">
        <v>11163004</v>
      </c>
      <c r="T69" s="21">
        <v>9674587</v>
      </c>
      <c r="U69" s="21">
        <v>31445199</v>
      </c>
      <c r="V69" s="21">
        <v>100454380</v>
      </c>
      <c r="W69" s="21">
        <v>106663776</v>
      </c>
      <c r="X69" s="21"/>
      <c r="Y69" s="20"/>
      <c r="Z69" s="23">
        <v>106663766</v>
      </c>
    </row>
    <row r="70" spans="1:26" ht="13.5" hidden="1">
      <c r="A70" s="39" t="s">
        <v>103</v>
      </c>
      <c r="B70" s="19">
        <v>83081990</v>
      </c>
      <c r="C70" s="19"/>
      <c r="D70" s="20">
        <v>95327250</v>
      </c>
      <c r="E70" s="21">
        <v>95327250</v>
      </c>
      <c r="F70" s="21">
        <v>5531881</v>
      </c>
      <c r="G70" s="21">
        <v>9323703</v>
      </c>
      <c r="H70" s="21">
        <v>8218834</v>
      </c>
      <c r="I70" s="21">
        <v>23074418</v>
      </c>
      <c r="J70" s="21">
        <v>5781617</v>
      </c>
      <c r="K70" s="21">
        <v>7130861</v>
      </c>
      <c r="L70" s="21">
        <v>6718161</v>
      </c>
      <c r="M70" s="21">
        <v>19630639</v>
      </c>
      <c r="N70" s="21">
        <v>6718195</v>
      </c>
      <c r="O70" s="21">
        <v>5984829</v>
      </c>
      <c r="P70" s="21">
        <v>5016086</v>
      </c>
      <c r="Q70" s="21">
        <v>17719110</v>
      </c>
      <c r="R70" s="21">
        <v>9638481</v>
      </c>
      <c r="S70" s="21">
        <v>10222199</v>
      </c>
      <c r="T70" s="21">
        <v>8761569</v>
      </c>
      <c r="U70" s="21">
        <v>28622249</v>
      </c>
      <c r="V70" s="21">
        <v>89046416</v>
      </c>
      <c r="W70" s="21">
        <v>95327256</v>
      </c>
      <c r="X70" s="21"/>
      <c r="Y70" s="20"/>
      <c r="Z70" s="23">
        <v>95327250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10422375</v>
      </c>
      <c r="C73" s="19"/>
      <c r="D73" s="20">
        <v>11336516</v>
      </c>
      <c r="E73" s="21">
        <v>11336516</v>
      </c>
      <c r="F73" s="21">
        <v>960431</v>
      </c>
      <c r="G73" s="21">
        <v>962271</v>
      </c>
      <c r="H73" s="21">
        <v>956754</v>
      </c>
      <c r="I73" s="21">
        <v>2879456</v>
      </c>
      <c r="J73" s="21">
        <v>962926</v>
      </c>
      <c r="K73" s="21">
        <v>964220</v>
      </c>
      <c r="L73" s="21">
        <v>968322</v>
      </c>
      <c r="M73" s="21">
        <v>2895468</v>
      </c>
      <c r="N73" s="21">
        <v>879984</v>
      </c>
      <c r="O73" s="21">
        <v>965034</v>
      </c>
      <c r="P73" s="21">
        <v>965072</v>
      </c>
      <c r="Q73" s="21">
        <v>2810090</v>
      </c>
      <c r="R73" s="21">
        <v>969127</v>
      </c>
      <c r="S73" s="21">
        <v>940805</v>
      </c>
      <c r="T73" s="21">
        <v>913018</v>
      </c>
      <c r="U73" s="21">
        <v>2822950</v>
      </c>
      <c r="V73" s="21">
        <v>11407964</v>
      </c>
      <c r="W73" s="21">
        <v>11336520</v>
      </c>
      <c r="X73" s="21"/>
      <c r="Y73" s="20"/>
      <c r="Z73" s="23">
        <v>11336516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55540983</v>
      </c>
      <c r="C75" s="28"/>
      <c r="D75" s="29">
        <v>74643508</v>
      </c>
      <c r="E75" s="30">
        <v>74643508</v>
      </c>
      <c r="F75" s="30">
        <v>5610095</v>
      </c>
      <c r="G75" s="30">
        <v>5867531</v>
      </c>
      <c r="H75" s="30">
        <v>5677918</v>
      </c>
      <c r="I75" s="30">
        <v>17155544</v>
      </c>
      <c r="J75" s="30">
        <v>5615002</v>
      </c>
      <c r="K75" s="30">
        <v>6197187</v>
      </c>
      <c r="L75" s="30">
        <v>6216718</v>
      </c>
      <c r="M75" s="30">
        <v>18028907</v>
      </c>
      <c r="N75" s="30">
        <v>5729979</v>
      </c>
      <c r="O75" s="30">
        <v>6438012</v>
      </c>
      <c r="P75" s="30">
        <v>6413495</v>
      </c>
      <c r="Q75" s="30">
        <v>18581486</v>
      </c>
      <c r="R75" s="30">
        <v>6546953</v>
      </c>
      <c r="S75" s="30">
        <v>6202876</v>
      </c>
      <c r="T75" s="30">
        <v>6343593</v>
      </c>
      <c r="U75" s="30">
        <v>19093422</v>
      </c>
      <c r="V75" s="30">
        <v>72859359</v>
      </c>
      <c r="W75" s="30">
        <v>74643504</v>
      </c>
      <c r="X75" s="30"/>
      <c r="Y75" s="29"/>
      <c r="Z75" s="31">
        <v>74643508</v>
      </c>
    </row>
    <row r="76" spans="1:26" ht="13.5" hidden="1">
      <c r="A76" s="42" t="s">
        <v>287</v>
      </c>
      <c r="B76" s="32">
        <v>206283876</v>
      </c>
      <c r="C76" s="32"/>
      <c r="D76" s="33">
        <v>208523003</v>
      </c>
      <c r="E76" s="34">
        <v>185002495</v>
      </c>
      <c r="F76" s="34">
        <v>14677577</v>
      </c>
      <c r="G76" s="34">
        <v>13527423</v>
      </c>
      <c r="H76" s="34">
        <v>11882567</v>
      </c>
      <c r="I76" s="34">
        <v>40087567</v>
      </c>
      <c r="J76" s="34">
        <v>16041769</v>
      </c>
      <c r="K76" s="34">
        <v>12146090</v>
      </c>
      <c r="L76" s="34">
        <v>13223310</v>
      </c>
      <c r="M76" s="34">
        <v>41411169</v>
      </c>
      <c r="N76" s="34">
        <v>13223310</v>
      </c>
      <c r="O76" s="34">
        <v>19733253</v>
      </c>
      <c r="P76" s="34">
        <v>18867435</v>
      </c>
      <c r="Q76" s="34">
        <v>51823998</v>
      </c>
      <c r="R76" s="34">
        <v>12493144</v>
      </c>
      <c r="S76" s="34">
        <v>16068771</v>
      </c>
      <c r="T76" s="34">
        <v>18538220</v>
      </c>
      <c r="U76" s="34">
        <v>47100135</v>
      </c>
      <c r="V76" s="34">
        <v>180422869</v>
      </c>
      <c r="W76" s="34">
        <v>185002495</v>
      </c>
      <c r="X76" s="34"/>
      <c r="Y76" s="33"/>
      <c r="Z76" s="35">
        <v>185002495</v>
      </c>
    </row>
    <row r="77" spans="1:26" ht="13.5" hidden="1">
      <c r="A77" s="37" t="s">
        <v>31</v>
      </c>
      <c r="B77" s="19">
        <v>57238528</v>
      </c>
      <c r="C77" s="19"/>
      <c r="D77" s="20">
        <v>35633502</v>
      </c>
      <c r="E77" s="21">
        <v>35633502</v>
      </c>
      <c r="F77" s="21">
        <v>2242413</v>
      </c>
      <c r="G77" s="21">
        <v>2444324</v>
      </c>
      <c r="H77" s="21">
        <v>3089319</v>
      </c>
      <c r="I77" s="21">
        <v>7776056</v>
      </c>
      <c r="J77" s="21">
        <v>2582714</v>
      </c>
      <c r="K77" s="21">
        <v>2374555</v>
      </c>
      <c r="L77" s="21">
        <v>2764974</v>
      </c>
      <c r="M77" s="21">
        <v>7722243</v>
      </c>
      <c r="N77" s="21">
        <v>2764974</v>
      </c>
      <c r="O77" s="21">
        <v>3366249</v>
      </c>
      <c r="P77" s="21">
        <v>4075156</v>
      </c>
      <c r="Q77" s="21">
        <v>10206379</v>
      </c>
      <c r="R77" s="21">
        <v>2332284</v>
      </c>
      <c r="S77" s="21">
        <v>2365459</v>
      </c>
      <c r="T77" s="21">
        <v>6034687</v>
      </c>
      <c r="U77" s="21">
        <v>10732430</v>
      </c>
      <c r="V77" s="21">
        <v>36437108</v>
      </c>
      <c r="W77" s="21">
        <v>35633502</v>
      </c>
      <c r="X77" s="21"/>
      <c r="Y77" s="20"/>
      <c r="Z77" s="23">
        <v>35633502</v>
      </c>
    </row>
    <row r="78" spans="1:26" ht="13.5" hidden="1">
      <c r="A78" s="38" t="s">
        <v>32</v>
      </c>
      <c r="B78" s="19">
        <v>93504365</v>
      </c>
      <c r="C78" s="19"/>
      <c r="D78" s="20">
        <v>169245993</v>
      </c>
      <c r="E78" s="21">
        <v>144445994</v>
      </c>
      <c r="F78" s="21">
        <v>12075446</v>
      </c>
      <c r="G78" s="21">
        <v>10831107</v>
      </c>
      <c r="H78" s="21">
        <v>7879469</v>
      </c>
      <c r="I78" s="21">
        <v>30786022</v>
      </c>
      <c r="J78" s="21">
        <v>13114747</v>
      </c>
      <c r="K78" s="21">
        <v>9503089</v>
      </c>
      <c r="L78" s="21">
        <v>9884359</v>
      </c>
      <c r="M78" s="21">
        <v>32502195</v>
      </c>
      <c r="N78" s="21">
        <v>9884359</v>
      </c>
      <c r="O78" s="21">
        <v>15682465</v>
      </c>
      <c r="P78" s="21">
        <v>14224070</v>
      </c>
      <c r="Q78" s="21">
        <v>39790894</v>
      </c>
      <c r="R78" s="21">
        <v>9901647</v>
      </c>
      <c r="S78" s="21">
        <v>13104459</v>
      </c>
      <c r="T78" s="21">
        <v>11108743</v>
      </c>
      <c r="U78" s="21">
        <v>34114849</v>
      </c>
      <c r="V78" s="21">
        <v>137193960</v>
      </c>
      <c r="W78" s="21">
        <v>144445994</v>
      </c>
      <c r="X78" s="21"/>
      <c r="Y78" s="20"/>
      <c r="Z78" s="23">
        <v>144445994</v>
      </c>
    </row>
    <row r="79" spans="1:26" ht="13.5" hidden="1">
      <c r="A79" s="39" t="s">
        <v>103</v>
      </c>
      <c r="B79" s="19">
        <v>83081990</v>
      </c>
      <c r="C79" s="19"/>
      <c r="D79" s="20">
        <v>60327251</v>
      </c>
      <c r="E79" s="21">
        <v>66327250</v>
      </c>
      <c r="F79" s="21">
        <v>7773217</v>
      </c>
      <c r="G79" s="21">
        <v>3253651</v>
      </c>
      <c r="H79" s="21">
        <v>4381393</v>
      </c>
      <c r="I79" s="21">
        <v>15408261</v>
      </c>
      <c r="J79" s="21">
        <v>4211093</v>
      </c>
      <c r="K79" s="21">
        <v>6068669</v>
      </c>
      <c r="L79" s="21">
        <v>3403918</v>
      </c>
      <c r="M79" s="21">
        <v>13683680</v>
      </c>
      <c r="N79" s="21">
        <v>3403918</v>
      </c>
      <c r="O79" s="21">
        <v>5397685</v>
      </c>
      <c r="P79" s="21">
        <v>8561707</v>
      </c>
      <c r="Q79" s="21">
        <v>17363310</v>
      </c>
      <c r="R79" s="21">
        <v>4407921</v>
      </c>
      <c r="S79" s="21">
        <v>5936079</v>
      </c>
      <c r="T79" s="21">
        <v>4515126</v>
      </c>
      <c r="U79" s="21">
        <v>14859126</v>
      </c>
      <c r="V79" s="21">
        <v>61314377</v>
      </c>
      <c r="W79" s="21">
        <v>66327250</v>
      </c>
      <c r="X79" s="21"/>
      <c r="Y79" s="20"/>
      <c r="Z79" s="23">
        <v>66327250</v>
      </c>
    </row>
    <row r="80" spans="1:26" ht="13.5" hidden="1">
      <c r="A80" s="39" t="s">
        <v>104</v>
      </c>
      <c r="B80" s="19"/>
      <c r="C80" s="19"/>
      <c r="D80" s="20">
        <v>57182765</v>
      </c>
      <c r="E80" s="21">
        <v>66182766</v>
      </c>
      <c r="F80" s="21">
        <v>3302362</v>
      </c>
      <c r="G80" s="21">
        <v>6691075</v>
      </c>
      <c r="H80" s="21">
        <v>2552842</v>
      </c>
      <c r="I80" s="21">
        <v>12546279</v>
      </c>
      <c r="J80" s="21">
        <v>7818639</v>
      </c>
      <c r="K80" s="21">
        <v>2571241</v>
      </c>
      <c r="L80" s="21">
        <v>5668864</v>
      </c>
      <c r="M80" s="21">
        <v>16058744</v>
      </c>
      <c r="N80" s="21">
        <v>5668864</v>
      </c>
      <c r="O80" s="21">
        <v>8135430</v>
      </c>
      <c r="P80" s="21">
        <v>4560902</v>
      </c>
      <c r="Q80" s="21">
        <v>18365196</v>
      </c>
      <c r="R80" s="21">
        <v>4482862</v>
      </c>
      <c r="S80" s="21">
        <v>6160327</v>
      </c>
      <c r="T80" s="21">
        <v>5456555</v>
      </c>
      <c r="U80" s="21">
        <v>16099744</v>
      </c>
      <c r="V80" s="21">
        <v>63069963</v>
      </c>
      <c r="W80" s="21">
        <v>66182766</v>
      </c>
      <c r="X80" s="21"/>
      <c r="Y80" s="20"/>
      <c r="Z80" s="23">
        <v>66182766</v>
      </c>
    </row>
    <row r="81" spans="1:26" ht="13.5" hidden="1">
      <c r="A81" s="39" t="s">
        <v>105</v>
      </c>
      <c r="B81" s="19"/>
      <c r="C81" s="19"/>
      <c r="D81" s="20">
        <v>46199460</v>
      </c>
      <c r="E81" s="21">
        <v>6399460</v>
      </c>
      <c r="F81" s="21">
        <v>512177</v>
      </c>
      <c r="G81" s="21">
        <v>506374</v>
      </c>
      <c r="H81" s="21">
        <v>522616</v>
      </c>
      <c r="I81" s="21">
        <v>1541167</v>
      </c>
      <c r="J81" s="21">
        <v>599040</v>
      </c>
      <c r="K81" s="21">
        <v>492330</v>
      </c>
      <c r="L81" s="21">
        <v>472374</v>
      </c>
      <c r="M81" s="21">
        <v>1563744</v>
      </c>
      <c r="N81" s="21">
        <v>472374</v>
      </c>
      <c r="O81" s="21">
        <v>669526</v>
      </c>
      <c r="P81" s="21">
        <v>595879</v>
      </c>
      <c r="Q81" s="21">
        <v>1737779</v>
      </c>
      <c r="R81" s="21">
        <v>562854</v>
      </c>
      <c r="S81" s="21">
        <v>593077</v>
      </c>
      <c r="T81" s="21">
        <v>621855</v>
      </c>
      <c r="U81" s="21">
        <v>1777786</v>
      </c>
      <c r="V81" s="21">
        <v>6620476</v>
      </c>
      <c r="W81" s="21">
        <v>6399460</v>
      </c>
      <c r="X81" s="21"/>
      <c r="Y81" s="20"/>
      <c r="Z81" s="23">
        <v>6399460</v>
      </c>
    </row>
    <row r="82" spans="1:26" ht="13.5" hidden="1">
      <c r="A82" s="39" t="s">
        <v>106</v>
      </c>
      <c r="B82" s="19">
        <v>10422375</v>
      </c>
      <c r="C82" s="19"/>
      <c r="D82" s="20">
        <v>5536517</v>
      </c>
      <c r="E82" s="21">
        <v>5536518</v>
      </c>
      <c r="F82" s="21">
        <v>487690</v>
      </c>
      <c r="G82" s="21">
        <v>380007</v>
      </c>
      <c r="H82" s="21">
        <v>422618</v>
      </c>
      <c r="I82" s="21">
        <v>1290315</v>
      </c>
      <c r="J82" s="21">
        <v>485975</v>
      </c>
      <c r="K82" s="21">
        <v>370849</v>
      </c>
      <c r="L82" s="21">
        <v>339203</v>
      </c>
      <c r="M82" s="21">
        <v>1196027</v>
      </c>
      <c r="N82" s="21">
        <v>339203</v>
      </c>
      <c r="O82" s="21">
        <v>1479824</v>
      </c>
      <c r="P82" s="21">
        <v>505582</v>
      </c>
      <c r="Q82" s="21">
        <v>2324609</v>
      </c>
      <c r="R82" s="21">
        <v>448010</v>
      </c>
      <c r="S82" s="21">
        <v>414976</v>
      </c>
      <c r="T82" s="21">
        <v>515207</v>
      </c>
      <c r="U82" s="21">
        <v>1378193</v>
      </c>
      <c r="V82" s="21">
        <v>6189144</v>
      </c>
      <c r="W82" s="21">
        <v>5536518</v>
      </c>
      <c r="X82" s="21"/>
      <c r="Y82" s="20"/>
      <c r="Z82" s="23">
        <v>5536518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55540983</v>
      </c>
      <c r="C84" s="28"/>
      <c r="D84" s="29">
        <v>3643508</v>
      </c>
      <c r="E84" s="30">
        <v>4922999</v>
      </c>
      <c r="F84" s="30">
        <v>359718</v>
      </c>
      <c r="G84" s="30">
        <v>251992</v>
      </c>
      <c r="H84" s="30">
        <v>913779</v>
      </c>
      <c r="I84" s="30">
        <v>1525489</v>
      </c>
      <c r="J84" s="30">
        <v>344308</v>
      </c>
      <c r="K84" s="30">
        <v>268446</v>
      </c>
      <c r="L84" s="30">
        <v>573977</v>
      </c>
      <c r="M84" s="30">
        <v>1186731</v>
      </c>
      <c r="N84" s="30">
        <v>573977</v>
      </c>
      <c r="O84" s="30">
        <v>684539</v>
      </c>
      <c r="P84" s="30">
        <v>568209</v>
      </c>
      <c r="Q84" s="30">
        <v>1826725</v>
      </c>
      <c r="R84" s="30">
        <v>259213</v>
      </c>
      <c r="S84" s="30">
        <v>598853</v>
      </c>
      <c r="T84" s="30">
        <v>1394790</v>
      </c>
      <c r="U84" s="30">
        <v>2252856</v>
      </c>
      <c r="V84" s="30">
        <v>6791801</v>
      </c>
      <c r="W84" s="30">
        <v>4922999</v>
      </c>
      <c r="X84" s="30"/>
      <c r="Y84" s="29"/>
      <c r="Z84" s="31">
        <v>4922999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17008918</v>
      </c>
      <c r="D5" s="344">
        <f t="shared" si="0"/>
        <v>0</v>
      </c>
      <c r="E5" s="343">
        <f t="shared" si="0"/>
        <v>11200700</v>
      </c>
      <c r="F5" s="345">
        <f t="shared" si="0"/>
        <v>12600700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12600700</v>
      </c>
      <c r="Y5" s="345">
        <f t="shared" si="0"/>
        <v>-12600700</v>
      </c>
      <c r="Z5" s="346">
        <f>+IF(X5&lt;&gt;0,+(Y5/X5)*100,0)</f>
        <v>-100</v>
      </c>
      <c r="AA5" s="347">
        <f>+AA6+AA8+AA11+AA13+AA15</f>
        <v>12600700</v>
      </c>
    </row>
    <row r="6" spans="1:27" ht="13.5">
      <c r="A6" s="348" t="s">
        <v>205</v>
      </c>
      <c r="B6" s="142"/>
      <c r="C6" s="60">
        <f>+C7</f>
        <v>6082929</v>
      </c>
      <c r="D6" s="327">
        <f aca="true" t="shared" si="1" ref="D6:AA6">+D7</f>
        <v>0</v>
      </c>
      <c r="E6" s="60">
        <f t="shared" si="1"/>
        <v>5400000</v>
      </c>
      <c r="F6" s="59">
        <f t="shared" si="1"/>
        <v>4400000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4400000</v>
      </c>
      <c r="Y6" s="59">
        <f t="shared" si="1"/>
        <v>-4400000</v>
      </c>
      <c r="Z6" s="61">
        <f>+IF(X6&lt;&gt;0,+(Y6/X6)*100,0)</f>
        <v>-100</v>
      </c>
      <c r="AA6" s="62">
        <f t="shared" si="1"/>
        <v>4400000</v>
      </c>
    </row>
    <row r="7" spans="1:27" ht="13.5">
      <c r="A7" s="291" t="s">
        <v>229</v>
      </c>
      <c r="B7" s="142"/>
      <c r="C7" s="60">
        <v>6082929</v>
      </c>
      <c r="D7" s="327"/>
      <c r="E7" s="60">
        <v>5400000</v>
      </c>
      <c r="F7" s="59">
        <v>4400000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4400000</v>
      </c>
      <c r="Y7" s="59">
        <v>-4400000</v>
      </c>
      <c r="Z7" s="61">
        <v>-100</v>
      </c>
      <c r="AA7" s="62">
        <v>4400000</v>
      </c>
    </row>
    <row r="8" spans="1:27" ht="13.5">
      <c r="A8" s="348" t="s">
        <v>206</v>
      </c>
      <c r="B8" s="142"/>
      <c r="C8" s="60">
        <f aca="true" t="shared" si="2" ref="C8:Y8">SUM(C9:C10)</f>
        <v>9833856</v>
      </c>
      <c r="D8" s="327">
        <f t="shared" si="2"/>
        <v>0</v>
      </c>
      <c r="E8" s="60">
        <f t="shared" si="2"/>
        <v>4600000</v>
      </c>
      <c r="F8" s="59">
        <f t="shared" si="2"/>
        <v>6600000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6600000</v>
      </c>
      <c r="Y8" s="59">
        <f t="shared" si="2"/>
        <v>-6600000</v>
      </c>
      <c r="Z8" s="61">
        <f>+IF(X8&lt;&gt;0,+(Y8/X8)*100,0)</f>
        <v>-100</v>
      </c>
      <c r="AA8" s="62">
        <f>SUM(AA9:AA10)</f>
        <v>6600000</v>
      </c>
    </row>
    <row r="9" spans="1:27" ht="13.5">
      <c r="A9" s="291" t="s">
        <v>230</v>
      </c>
      <c r="B9" s="142"/>
      <c r="C9" s="60">
        <v>9833856</v>
      </c>
      <c r="D9" s="327"/>
      <c r="E9" s="60">
        <v>4600000</v>
      </c>
      <c r="F9" s="59">
        <v>6600000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6600000</v>
      </c>
      <c r="Y9" s="59">
        <v>-6600000</v>
      </c>
      <c r="Z9" s="61">
        <v>-100</v>
      </c>
      <c r="AA9" s="62">
        <v>6600000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1092133</v>
      </c>
      <c r="D15" s="327">
        <f t="shared" si="5"/>
        <v>0</v>
      </c>
      <c r="E15" s="60">
        <f t="shared" si="5"/>
        <v>1200700</v>
      </c>
      <c r="F15" s="59">
        <f t="shared" si="5"/>
        <v>1600700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1600700</v>
      </c>
      <c r="Y15" s="59">
        <f t="shared" si="5"/>
        <v>-1600700</v>
      </c>
      <c r="Z15" s="61">
        <f>+IF(X15&lt;&gt;0,+(Y15/X15)*100,0)</f>
        <v>-100</v>
      </c>
      <c r="AA15" s="62">
        <f>SUM(AA16:AA20)</f>
        <v>1600700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1092133</v>
      </c>
      <c r="D20" s="327"/>
      <c r="E20" s="60">
        <v>1200700</v>
      </c>
      <c r="F20" s="59">
        <v>1600700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1600700</v>
      </c>
      <c r="Y20" s="59">
        <v>-1600700</v>
      </c>
      <c r="Z20" s="61">
        <v>-100</v>
      </c>
      <c r="AA20" s="62">
        <v>1600700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4480000</v>
      </c>
      <c r="F22" s="332">
        <f t="shared" si="6"/>
        <v>4631000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4631000</v>
      </c>
      <c r="Y22" s="332">
        <f t="shared" si="6"/>
        <v>-4631000</v>
      </c>
      <c r="Z22" s="323">
        <f>+IF(X22&lt;&gt;0,+(Y22/X22)*100,0)</f>
        <v>-100</v>
      </c>
      <c r="AA22" s="337">
        <f>SUM(AA23:AA32)</f>
        <v>4631000</v>
      </c>
    </row>
    <row r="23" spans="1:27" ht="13.5">
      <c r="A23" s="348" t="s">
        <v>237</v>
      </c>
      <c r="B23" s="142"/>
      <c r="C23" s="60"/>
      <c r="D23" s="327"/>
      <c r="E23" s="60"/>
      <c r="F23" s="59">
        <v>4631000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4631000</v>
      </c>
      <c r="Y23" s="59">
        <v>-4631000</v>
      </c>
      <c r="Z23" s="61">
        <v>-100</v>
      </c>
      <c r="AA23" s="62">
        <v>4631000</v>
      </c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4480000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32000</v>
      </c>
      <c r="F34" s="332">
        <f t="shared" si="7"/>
        <v>32000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32000</v>
      </c>
      <c r="Y34" s="332">
        <f t="shared" si="7"/>
        <v>-32000</v>
      </c>
      <c r="Z34" s="323">
        <f>+IF(X34&lt;&gt;0,+(Y34/X34)*100,0)</f>
        <v>-100</v>
      </c>
      <c r="AA34" s="337">
        <f t="shared" si="7"/>
        <v>32000</v>
      </c>
    </row>
    <row r="35" spans="1:27" ht="13.5">
      <c r="A35" s="348" t="s">
        <v>246</v>
      </c>
      <c r="B35" s="136"/>
      <c r="C35" s="54"/>
      <c r="D35" s="355"/>
      <c r="E35" s="54">
        <v>32000</v>
      </c>
      <c r="F35" s="53">
        <v>32000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32000</v>
      </c>
      <c r="Y35" s="53">
        <v>-32000</v>
      </c>
      <c r="Z35" s="94">
        <v>-100</v>
      </c>
      <c r="AA35" s="95">
        <v>32000</v>
      </c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391449</v>
      </c>
      <c r="D40" s="331">
        <f t="shared" si="9"/>
        <v>0</v>
      </c>
      <c r="E40" s="330">
        <f t="shared" si="9"/>
        <v>3578150</v>
      </c>
      <c r="F40" s="332">
        <f t="shared" si="9"/>
        <v>2938150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2938150</v>
      </c>
      <c r="Y40" s="332">
        <f t="shared" si="9"/>
        <v>-2938150</v>
      </c>
      <c r="Z40" s="323">
        <f>+IF(X40&lt;&gt;0,+(Y40/X40)*100,0)</f>
        <v>-100</v>
      </c>
      <c r="AA40" s="337">
        <f>SUM(AA41:AA49)</f>
        <v>2938150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3578150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391449</v>
      </c>
      <c r="D49" s="355"/>
      <c r="E49" s="54"/>
      <c r="F49" s="53">
        <v>2938150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2938150</v>
      </c>
      <c r="Y49" s="53">
        <v>-2938150</v>
      </c>
      <c r="Z49" s="94">
        <v>-100</v>
      </c>
      <c r="AA49" s="95">
        <v>2938150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17400367</v>
      </c>
      <c r="D60" s="333">
        <f t="shared" si="14"/>
        <v>0</v>
      </c>
      <c r="E60" s="219">
        <f t="shared" si="14"/>
        <v>19290850</v>
      </c>
      <c r="F60" s="264">
        <f t="shared" si="14"/>
        <v>20201850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20201850</v>
      </c>
      <c r="Y60" s="264">
        <f t="shared" si="14"/>
        <v>-20201850</v>
      </c>
      <c r="Z60" s="324">
        <f>+IF(X60&lt;&gt;0,+(Y60/X60)*100,0)</f>
        <v>-100</v>
      </c>
      <c r="AA60" s="232">
        <f>+AA57+AA54+AA51+AA40+AA37+AA34+AA22+AA5</f>
        <v>20201850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185360566</v>
      </c>
      <c r="D5" s="153">
        <f>SUM(D6:D8)</f>
        <v>0</v>
      </c>
      <c r="E5" s="154">
        <f t="shared" si="0"/>
        <v>231995267</v>
      </c>
      <c r="F5" s="100">
        <f t="shared" si="0"/>
        <v>231995268</v>
      </c>
      <c r="G5" s="100">
        <f t="shared" si="0"/>
        <v>44330817</v>
      </c>
      <c r="H5" s="100">
        <f t="shared" si="0"/>
        <v>12724771</v>
      </c>
      <c r="I5" s="100">
        <f t="shared" si="0"/>
        <v>11610463</v>
      </c>
      <c r="J5" s="100">
        <f t="shared" si="0"/>
        <v>68666051</v>
      </c>
      <c r="K5" s="100">
        <f t="shared" si="0"/>
        <v>12100040</v>
      </c>
      <c r="L5" s="100">
        <f t="shared" si="0"/>
        <v>33201313</v>
      </c>
      <c r="M5" s="100">
        <f t="shared" si="0"/>
        <v>18923707</v>
      </c>
      <c r="N5" s="100">
        <f t="shared" si="0"/>
        <v>64225060</v>
      </c>
      <c r="O5" s="100">
        <f t="shared" si="0"/>
        <v>11155647</v>
      </c>
      <c r="P5" s="100">
        <f t="shared" si="0"/>
        <v>16491023</v>
      </c>
      <c r="Q5" s="100">
        <f t="shared" si="0"/>
        <v>14245906</v>
      </c>
      <c r="R5" s="100">
        <f t="shared" si="0"/>
        <v>41892576</v>
      </c>
      <c r="S5" s="100">
        <f t="shared" si="0"/>
        <v>14220466</v>
      </c>
      <c r="T5" s="100">
        <f t="shared" si="0"/>
        <v>25590726</v>
      </c>
      <c r="U5" s="100">
        <f t="shared" si="0"/>
        <v>17940295</v>
      </c>
      <c r="V5" s="100">
        <f t="shared" si="0"/>
        <v>57751487</v>
      </c>
      <c r="W5" s="100">
        <f t="shared" si="0"/>
        <v>232535174</v>
      </c>
      <c r="X5" s="100">
        <f t="shared" si="0"/>
        <v>231995268</v>
      </c>
      <c r="Y5" s="100">
        <f t="shared" si="0"/>
        <v>539906</v>
      </c>
      <c r="Z5" s="137">
        <f>+IF(X5&lt;&gt;0,+(Y5/X5)*100,0)</f>
        <v>0.2327228501919272</v>
      </c>
      <c r="AA5" s="153">
        <f>SUM(AA6:AA8)</f>
        <v>231995268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185132577</v>
      </c>
      <c r="D7" s="157"/>
      <c r="E7" s="158">
        <v>231665017</v>
      </c>
      <c r="F7" s="159">
        <v>231665018</v>
      </c>
      <c r="G7" s="159">
        <v>44317598</v>
      </c>
      <c r="H7" s="159">
        <v>12650386</v>
      </c>
      <c r="I7" s="159">
        <v>11591656</v>
      </c>
      <c r="J7" s="159">
        <v>68559640</v>
      </c>
      <c r="K7" s="159">
        <v>12075627</v>
      </c>
      <c r="L7" s="159">
        <v>33181080</v>
      </c>
      <c r="M7" s="159">
        <v>18907299</v>
      </c>
      <c r="N7" s="159">
        <v>64164006</v>
      </c>
      <c r="O7" s="159">
        <v>11140898</v>
      </c>
      <c r="P7" s="159">
        <v>16455865</v>
      </c>
      <c r="Q7" s="159">
        <v>14229461</v>
      </c>
      <c r="R7" s="159">
        <v>41826224</v>
      </c>
      <c r="S7" s="159">
        <v>14209667</v>
      </c>
      <c r="T7" s="159">
        <v>25568683</v>
      </c>
      <c r="U7" s="159">
        <v>17919506</v>
      </c>
      <c r="V7" s="159">
        <v>57697856</v>
      </c>
      <c r="W7" s="159">
        <v>232247726</v>
      </c>
      <c r="X7" s="159">
        <v>231665016</v>
      </c>
      <c r="Y7" s="159">
        <v>582710</v>
      </c>
      <c r="Z7" s="141">
        <v>0.25</v>
      </c>
      <c r="AA7" s="157">
        <v>231665018</v>
      </c>
    </row>
    <row r="8" spans="1:27" ht="13.5">
      <c r="A8" s="138" t="s">
        <v>77</v>
      </c>
      <c r="B8" s="136"/>
      <c r="C8" s="155">
        <v>227989</v>
      </c>
      <c r="D8" s="155"/>
      <c r="E8" s="156">
        <v>330250</v>
      </c>
      <c r="F8" s="60">
        <v>330250</v>
      </c>
      <c r="G8" s="60">
        <v>13219</v>
      </c>
      <c r="H8" s="60">
        <v>74385</v>
      </c>
      <c r="I8" s="60">
        <v>18807</v>
      </c>
      <c r="J8" s="60">
        <v>106411</v>
      </c>
      <c r="K8" s="60">
        <v>24413</v>
      </c>
      <c r="L8" s="60">
        <v>20233</v>
      </c>
      <c r="M8" s="60">
        <v>16408</v>
      </c>
      <c r="N8" s="60">
        <v>61054</v>
      </c>
      <c r="O8" s="60">
        <v>14749</v>
      </c>
      <c r="P8" s="60">
        <v>35158</v>
      </c>
      <c r="Q8" s="60">
        <v>16445</v>
      </c>
      <c r="R8" s="60">
        <v>66352</v>
      </c>
      <c r="S8" s="60">
        <v>10799</v>
      </c>
      <c r="T8" s="60">
        <v>22043</v>
      </c>
      <c r="U8" s="60">
        <v>20789</v>
      </c>
      <c r="V8" s="60">
        <v>53631</v>
      </c>
      <c r="W8" s="60">
        <v>287448</v>
      </c>
      <c r="X8" s="60">
        <v>330252</v>
      </c>
      <c r="Y8" s="60">
        <v>-42804</v>
      </c>
      <c r="Z8" s="140">
        <v>-12.96</v>
      </c>
      <c r="AA8" s="155">
        <v>330250</v>
      </c>
    </row>
    <row r="9" spans="1:27" ht="13.5">
      <c r="A9" s="135" t="s">
        <v>78</v>
      </c>
      <c r="B9" s="136"/>
      <c r="C9" s="153">
        <f aca="true" t="shared" si="1" ref="C9:Y9">SUM(C10:C14)</f>
        <v>15844147</v>
      </c>
      <c r="D9" s="153">
        <f>SUM(D10:D14)</f>
        <v>0</v>
      </c>
      <c r="E9" s="154">
        <f t="shared" si="1"/>
        <v>14185930</v>
      </c>
      <c r="F9" s="100">
        <f t="shared" si="1"/>
        <v>14185930</v>
      </c>
      <c r="G9" s="100">
        <f t="shared" si="1"/>
        <v>377216</v>
      </c>
      <c r="H9" s="100">
        <f t="shared" si="1"/>
        <v>2126926</v>
      </c>
      <c r="I9" s="100">
        <f t="shared" si="1"/>
        <v>1327919</v>
      </c>
      <c r="J9" s="100">
        <f t="shared" si="1"/>
        <v>3832061</v>
      </c>
      <c r="K9" s="100">
        <f t="shared" si="1"/>
        <v>771545</v>
      </c>
      <c r="L9" s="100">
        <f t="shared" si="1"/>
        <v>813</v>
      </c>
      <c r="M9" s="100">
        <f t="shared" si="1"/>
        <v>1934714</v>
      </c>
      <c r="N9" s="100">
        <f t="shared" si="1"/>
        <v>2707072</v>
      </c>
      <c r="O9" s="100">
        <f t="shared" si="1"/>
        <v>559606</v>
      </c>
      <c r="P9" s="100">
        <f t="shared" si="1"/>
        <v>1555533</v>
      </c>
      <c r="Q9" s="100">
        <f t="shared" si="1"/>
        <v>0</v>
      </c>
      <c r="R9" s="100">
        <f t="shared" si="1"/>
        <v>2115139</v>
      </c>
      <c r="S9" s="100">
        <f t="shared" si="1"/>
        <v>1895678</v>
      </c>
      <c r="T9" s="100">
        <f t="shared" si="1"/>
        <v>1039164</v>
      </c>
      <c r="U9" s="100">
        <f t="shared" si="1"/>
        <v>1134116</v>
      </c>
      <c r="V9" s="100">
        <f t="shared" si="1"/>
        <v>4068958</v>
      </c>
      <c r="W9" s="100">
        <f t="shared" si="1"/>
        <v>12723230</v>
      </c>
      <c r="X9" s="100">
        <f t="shared" si="1"/>
        <v>14185932</v>
      </c>
      <c r="Y9" s="100">
        <f t="shared" si="1"/>
        <v>-1462702</v>
      </c>
      <c r="Z9" s="137">
        <f>+IF(X9&lt;&gt;0,+(Y9/X9)*100,0)</f>
        <v>-10.310933395141046</v>
      </c>
      <c r="AA9" s="153">
        <f>SUM(AA10:AA14)</f>
        <v>14185930</v>
      </c>
    </row>
    <row r="10" spans="1:27" ht="13.5">
      <c r="A10" s="138" t="s">
        <v>79</v>
      </c>
      <c r="B10" s="136"/>
      <c r="C10" s="155">
        <v>13324147</v>
      </c>
      <c r="D10" s="155"/>
      <c r="E10" s="156">
        <v>11565430</v>
      </c>
      <c r="F10" s="60">
        <v>11565430</v>
      </c>
      <c r="G10" s="60">
        <v>377216</v>
      </c>
      <c r="H10" s="60">
        <v>2126926</v>
      </c>
      <c r="I10" s="60">
        <v>1058919</v>
      </c>
      <c r="J10" s="60">
        <v>3563061</v>
      </c>
      <c r="K10" s="60">
        <v>771545</v>
      </c>
      <c r="L10" s="60">
        <v>813</v>
      </c>
      <c r="M10" s="60">
        <v>1734714</v>
      </c>
      <c r="N10" s="60">
        <v>2507072</v>
      </c>
      <c r="O10" s="60">
        <v>558352</v>
      </c>
      <c r="P10" s="60">
        <v>1555533</v>
      </c>
      <c r="Q10" s="60"/>
      <c r="R10" s="60">
        <v>2113885</v>
      </c>
      <c r="S10" s="60">
        <v>895678</v>
      </c>
      <c r="T10" s="60">
        <v>1876450</v>
      </c>
      <c r="U10" s="60">
        <v>844560</v>
      </c>
      <c r="V10" s="60">
        <v>3616688</v>
      </c>
      <c r="W10" s="60">
        <v>11800706</v>
      </c>
      <c r="X10" s="60">
        <v>11565432</v>
      </c>
      <c r="Y10" s="60">
        <v>235274</v>
      </c>
      <c r="Z10" s="140">
        <v>2.03</v>
      </c>
      <c r="AA10" s="155">
        <v>11565430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2520000</v>
      </c>
      <c r="D12" s="155"/>
      <c r="E12" s="156">
        <v>2620500</v>
      </c>
      <c r="F12" s="60">
        <v>2620500</v>
      </c>
      <c r="G12" s="60"/>
      <c r="H12" s="60"/>
      <c r="I12" s="60">
        <v>269000</v>
      </c>
      <c r="J12" s="60">
        <v>269000</v>
      </c>
      <c r="K12" s="60"/>
      <c r="L12" s="60"/>
      <c r="M12" s="60">
        <v>200000</v>
      </c>
      <c r="N12" s="60">
        <v>200000</v>
      </c>
      <c r="O12" s="60">
        <v>1254</v>
      </c>
      <c r="P12" s="60"/>
      <c r="Q12" s="60"/>
      <c r="R12" s="60">
        <v>1254</v>
      </c>
      <c r="S12" s="60">
        <v>1000000</v>
      </c>
      <c r="T12" s="60">
        <v>-837286</v>
      </c>
      <c r="U12" s="60">
        <v>289556</v>
      </c>
      <c r="V12" s="60">
        <v>452270</v>
      </c>
      <c r="W12" s="60">
        <v>922524</v>
      </c>
      <c r="X12" s="60">
        <v>2620500</v>
      </c>
      <c r="Y12" s="60">
        <v>-1697976</v>
      </c>
      <c r="Z12" s="140">
        <v>-64.8</v>
      </c>
      <c r="AA12" s="155">
        <v>2620500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35227847</v>
      </c>
      <c r="D15" s="153">
        <f>SUM(D16:D18)</f>
        <v>0</v>
      </c>
      <c r="E15" s="154">
        <f t="shared" si="2"/>
        <v>31685000</v>
      </c>
      <c r="F15" s="100">
        <f t="shared" si="2"/>
        <v>31685000</v>
      </c>
      <c r="G15" s="100">
        <f t="shared" si="2"/>
        <v>4520906</v>
      </c>
      <c r="H15" s="100">
        <f t="shared" si="2"/>
        <v>3780527</v>
      </c>
      <c r="I15" s="100">
        <f t="shared" si="2"/>
        <v>2293153</v>
      </c>
      <c r="J15" s="100">
        <f t="shared" si="2"/>
        <v>10594586</v>
      </c>
      <c r="K15" s="100">
        <f t="shared" si="2"/>
        <v>0</v>
      </c>
      <c r="L15" s="100">
        <f t="shared" si="2"/>
        <v>1422366</v>
      </c>
      <c r="M15" s="100">
        <f t="shared" si="2"/>
        <v>-5642874</v>
      </c>
      <c r="N15" s="100">
        <f t="shared" si="2"/>
        <v>-4220508</v>
      </c>
      <c r="O15" s="100">
        <f t="shared" si="2"/>
        <v>0</v>
      </c>
      <c r="P15" s="100">
        <f t="shared" si="2"/>
        <v>2393867</v>
      </c>
      <c r="Q15" s="100">
        <f t="shared" si="2"/>
        <v>3277584</v>
      </c>
      <c r="R15" s="100">
        <f t="shared" si="2"/>
        <v>5671451</v>
      </c>
      <c r="S15" s="100">
        <f t="shared" si="2"/>
        <v>1129742</v>
      </c>
      <c r="T15" s="100">
        <f t="shared" si="2"/>
        <v>7766800</v>
      </c>
      <c r="U15" s="100">
        <f t="shared" si="2"/>
        <v>8711297</v>
      </c>
      <c r="V15" s="100">
        <f t="shared" si="2"/>
        <v>17607839</v>
      </c>
      <c r="W15" s="100">
        <f t="shared" si="2"/>
        <v>29653368</v>
      </c>
      <c r="X15" s="100">
        <f t="shared" si="2"/>
        <v>31685004</v>
      </c>
      <c r="Y15" s="100">
        <f t="shared" si="2"/>
        <v>-2031636</v>
      </c>
      <c r="Z15" s="137">
        <f>+IF(X15&lt;&gt;0,+(Y15/X15)*100,0)</f>
        <v>-6.411979622915623</v>
      </c>
      <c r="AA15" s="153">
        <f>SUM(AA16:AA18)</f>
        <v>31685000</v>
      </c>
    </row>
    <row r="16" spans="1:27" ht="13.5">
      <c r="A16" s="138" t="s">
        <v>85</v>
      </c>
      <c r="B16" s="136"/>
      <c r="C16" s="155">
        <v>170267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35057580</v>
      </c>
      <c r="D17" s="155"/>
      <c r="E17" s="156">
        <v>31685000</v>
      </c>
      <c r="F17" s="60">
        <v>31685000</v>
      </c>
      <c r="G17" s="60">
        <v>4520906</v>
      </c>
      <c r="H17" s="60">
        <v>3780527</v>
      </c>
      <c r="I17" s="60">
        <v>2293153</v>
      </c>
      <c r="J17" s="60">
        <v>10594586</v>
      </c>
      <c r="K17" s="60"/>
      <c r="L17" s="60">
        <v>1422366</v>
      </c>
      <c r="M17" s="60">
        <v>-5642874</v>
      </c>
      <c r="N17" s="60">
        <v>-4220508</v>
      </c>
      <c r="O17" s="60"/>
      <c r="P17" s="60">
        <v>2393867</v>
      </c>
      <c r="Q17" s="60">
        <v>3277584</v>
      </c>
      <c r="R17" s="60">
        <v>5671451</v>
      </c>
      <c r="S17" s="60">
        <v>1129742</v>
      </c>
      <c r="T17" s="60">
        <v>7766800</v>
      </c>
      <c r="U17" s="60">
        <v>8711297</v>
      </c>
      <c r="V17" s="60">
        <v>17607839</v>
      </c>
      <c r="W17" s="60">
        <v>29653368</v>
      </c>
      <c r="X17" s="60">
        <v>31685004</v>
      </c>
      <c r="Y17" s="60">
        <v>-2031636</v>
      </c>
      <c r="Z17" s="140">
        <v>-6.41</v>
      </c>
      <c r="AA17" s="155">
        <v>31685000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93504365</v>
      </c>
      <c r="D19" s="153">
        <f>SUM(D20:D23)</f>
        <v>0</v>
      </c>
      <c r="E19" s="154">
        <f t="shared" si="3"/>
        <v>115663766</v>
      </c>
      <c r="F19" s="100">
        <f t="shared" si="3"/>
        <v>115663766</v>
      </c>
      <c r="G19" s="100">
        <f t="shared" si="3"/>
        <v>12801945</v>
      </c>
      <c r="H19" s="100">
        <f t="shared" si="3"/>
        <v>10285974</v>
      </c>
      <c r="I19" s="100">
        <f t="shared" si="3"/>
        <v>10543588</v>
      </c>
      <c r="J19" s="100">
        <f t="shared" si="3"/>
        <v>33631507</v>
      </c>
      <c r="K19" s="100">
        <f t="shared" si="3"/>
        <v>6744543</v>
      </c>
      <c r="L19" s="100">
        <f t="shared" si="3"/>
        <v>8095081</v>
      </c>
      <c r="M19" s="100">
        <f t="shared" si="3"/>
        <v>9008842</v>
      </c>
      <c r="N19" s="100">
        <f t="shared" si="3"/>
        <v>23848466</v>
      </c>
      <c r="O19" s="100">
        <f t="shared" si="3"/>
        <v>7598179</v>
      </c>
      <c r="P19" s="100">
        <f t="shared" si="3"/>
        <v>6949863</v>
      </c>
      <c r="Q19" s="100">
        <f t="shared" si="3"/>
        <v>5981158</v>
      </c>
      <c r="R19" s="100">
        <f t="shared" si="3"/>
        <v>20529200</v>
      </c>
      <c r="S19" s="100">
        <f t="shared" si="3"/>
        <v>10607608</v>
      </c>
      <c r="T19" s="100">
        <f t="shared" si="3"/>
        <v>11163004</v>
      </c>
      <c r="U19" s="100">
        <f t="shared" si="3"/>
        <v>9674587</v>
      </c>
      <c r="V19" s="100">
        <f t="shared" si="3"/>
        <v>31445199</v>
      </c>
      <c r="W19" s="100">
        <f t="shared" si="3"/>
        <v>109454372</v>
      </c>
      <c r="X19" s="100">
        <f t="shared" si="3"/>
        <v>115663776</v>
      </c>
      <c r="Y19" s="100">
        <f t="shared" si="3"/>
        <v>-6209404</v>
      </c>
      <c r="Z19" s="137">
        <f>+IF(X19&lt;&gt;0,+(Y19/X19)*100,0)</f>
        <v>-5.368494972877247</v>
      </c>
      <c r="AA19" s="153">
        <f>SUM(AA20:AA23)</f>
        <v>115663766</v>
      </c>
    </row>
    <row r="20" spans="1:27" ht="13.5">
      <c r="A20" s="138" t="s">
        <v>89</v>
      </c>
      <c r="B20" s="136"/>
      <c r="C20" s="155">
        <v>83081990</v>
      </c>
      <c r="D20" s="155"/>
      <c r="E20" s="156">
        <v>104327250</v>
      </c>
      <c r="F20" s="60">
        <v>104327250</v>
      </c>
      <c r="G20" s="60">
        <v>11841514</v>
      </c>
      <c r="H20" s="60">
        <v>9323703</v>
      </c>
      <c r="I20" s="60">
        <v>9586834</v>
      </c>
      <c r="J20" s="60">
        <v>30752051</v>
      </c>
      <c r="K20" s="60">
        <v>5781617</v>
      </c>
      <c r="L20" s="60">
        <v>7130861</v>
      </c>
      <c r="M20" s="60">
        <v>8040520</v>
      </c>
      <c r="N20" s="60">
        <v>20952998</v>
      </c>
      <c r="O20" s="60">
        <v>6718195</v>
      </c>
      <c r="P20" s="60">
        <v>5984829</v>
      </c>
      <c r="Q20" s="60">
        <v>5016086</v>
      </c>
      <c r="R20" s="60">
        <v>17719110</v>
      </c>
      <c r="S20" s="60">
        <v>9638481</v>
      </c>
      <c r="T20" s="60">
        <v>10222199</v>
      </c>
      <c r="U20" s="60">
        <v>8761569</v>
      </c>
      <c r="V20" s="60">
        <v>28622249</v>
      </c>
      <c r="W20" s="60">
        <v>98046408</v>
      </c>
      <c r="X20" s="60">
        <v>104327256</v>
      </c>
      <c r="Y20" s="60">
        <v>-6280848</v>
      </c>
      <c r="Z20" s="140">
        <v>-6.02</v>
      </c>
      <c r="AA20" s="155">
        <v>104327250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10422375</v>
      </c>
      <c r="D23" s="155"/>
      <c r="E23" s="156">
        <v>11336516</v>
      </c>
      <c r="F23" s="60">
        <v>11336516</v>
      </c>
      <c r="G23" s="60">
        <v>960431</v>
      </c>
      <c r="H23" s="60">
        <v>962271</v>
      </c>
      <c r="I23" s="60">
        <v>956754</v>
      </c>
      <c r="J23" s="60">
        <v>2879456</v>
      </c>
      <c r="K23" s="60">
        <v>962926</v>
      </c>
      <c r="L23" s="60">
        <v>964220</v>
      </c>
      <c r="M23" s="60">
        <v>968322</v>
      </c>
      <c r="N23" s="60">
        <v>2895468</v>
      </c>
      <c r="O23" s="60">
        <v>879984</v>
      </c>
      <c r="P23" s="60">
        <v>965034</v>
      </c>
      <c r="Q23" s="60">
        <v>965072</v>
      </c>
      <c r="R23" s="60">
        <v>2810090</v>
      </c>
      <c r="S23" s="60">
        <v>969127</v>
      </c>
      <c r="T23" s="60">
        <v>940805</v>
      </c>
      <c r="U23" s="60">
        <v>913018</v>
      </c>
      <c r="V23" s="60">
        <v>2822950</v>
      </c>
      <c r="W23" s="60">
        <v>11407964</v>
      </c>
      <c r="X23" s="60">
        <v>11336520</v>
      </c>
      <c r="Y23" s="60">
        <v>71444</v>
      </c>
      <c r="Z23" s="140">
        <v>0.63</v>
      </c>
      <c r="AA23" s="155">
        <v>11336516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329936925</v>
      </c>
      <c r="D25" s="168">
        <f>+D5+D9+D15+D19+D24</f>
        <v>0</v>
      </c>
      <c r="E25" s="169">
        <f t="shared" si="4"/>
        <v>393529963</v>
      </c>
      <c r="F25" s="73">
        <f t="shared" si="4"/>
        <v>393529964</v>
      </c>
      <c r="G25" s="73">
        <f t="shared" si="4"/>
        <v>62030884</v>
      </c>
      <c r="H25" s="73">
        <f t="shared" si="4"/>
        <v>28918198</v>
      </c>
      <c r="I25" s="73">
        <f t="shared" si="4"/>
        <v>25775123</v>
      </c>
      <c r="J25" s="73">
        <f t="shared" si="4"/>
        <v>116724205</v>
      </c>
      <c r="K25" s="73">
        <f t="shared" si="4"/>
        <v>19616128</v>
      </c>
      <c r="L25" s="73">
        <f t="shared" si="4"/>
        <v>42719573</v>
      </c>
      <c r="M25" s="73">
        <f t="shared" si="4"/>
        <v>24224389</v>
      </c>
      <c r="N25" s="73">
        <f t="shared" si="4"/>
        <v>86560090</v>
      </c>
      <c r="O25" s="73">
        <f t="shared" si="4"/>
        <v>19313432</v>
      </c>
      <c r="P25" s="73">
        <f t="shared" si="4"/>
        <v>27390286</v>
      </c>
      <c r="Q25" s="73">
        <f t="shared" si="4"/>
        <v>23504648</v>
      </c>
      <c r="R25" s="73">
        <f t="shared" si="4"/>
        <v>70208366</v>
      </c>
      <c r="S25" s="73">
        <f t="shared" si="4"/>
        <v>27853494</v>
      </c>
      <c r="T25" s="73">
        <f t="shared" si="4"/>
        <v>45559694</v>
      </c>
      <c r="U25" s="73">
        <f t="shared" si="4"/>
        <v>37460295</v>
      </c>
      <c r="V25" s="73">
        <f t="shared" si="4"/>
        <v>110873483</v>
      </c>
      <c r="W25" s="73">
        <f t="shared" si="4"/>
        <v>384366144</v>
      </c>
      <c r="X25" s="73">
        <f t="shared" si="4"/>
        <v>393529980</v>
      </c>
      <c r="Y25" s="73">
        <f t="shared" si="4"/>
        <v>-9163836</v>
      </c>
      <c r="Z25" s="170">
        <f>+IF(X25&lt;&gt;0,+(Y25/X25)*100,0)</f>
        <v>-2.3286246196541365</v>
      </c>
      <c r="AA25" s="168">
        <f>+AA5+AA9+AA15+AA19+AA24</f>
        <v>393529964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118171209</v>
      </c>
      <c r="D28" s="153">
        <f>SUM(D29:D31)</f>
        <v>0</v>
      </c>
      <c r="E28" s="154">
        <f t="shared" si="5"/>
        <v>166185522</v>
      </c>
      <c r="F28" s="100">
        <f t="shared" si="5"/>
        <v>172927503</v>
      </c>
      <c r="G28" s="100">
        <f t="shared" si="5"/>
        <v>10115585</v>
      </c>
      <c r="H28" s="100">
        <f t="shared" si="5"/>
        <v>7690581</v>
      </c>
      <c r="I28" s="100">
        <f t="shared" si="5"/>
        <v>9724963</v>
      </c>
      <c r="J28" s="100">
        <f t="shared" si="5"/>
        <v>27531129</v>
      </c>
      <c r="K28" s="100">
        <f t="shared" si="5"/>
        <v>10868888</v>
      </c>
      <c r="L28" s="100">
        <f t="shared" si="5"/>
        <v>10177624</v>
      </c>
      <c r="M28" s="100">
        <f t="shared" si="5"/>
        <v>7914881</v>
      </c>
      <c r="N28" s="100">
        <f t="shared" si="5"/>
        <v>28961393</v>
      </c>
      <c r="O28" s="100">
        <f t="shared" si="5"/>
        <v>6191053</v>
      </c>
      <c r="P28" s="100">
        <f t="shared" si="5"/>
        <v>13383768</v>
      </c>
      <c r="Q28" s="100">
        <f t="shared" si="5"/>
        <v>7970325</v>
      </c>
      <c r="R28" s="100">
        <f t="shared" si="5"/>
        <v>27545146</v>
      </c>
      <c r="S28" s="100">
        <f t="shared" si="5"/>
        <v>7238666</v>
      </c>
      <c r="T28" s="100">
        <f t="shared" si="5"/>
        <v>14274493</v>
      </c>
      <c r="U28" s="100">
        <f t="shared" si="5"/>
        <v>7399225</v>
      </c>
      <c r="V28" s="100">
        <f t="shared" si="5"/>
        <v>28912384</v>
      </c>
      <c r="W28" s="100">
        <f t="shared" si="5"/>
        <v>112950052</v>
      </c>
      <c r="X28" s="100">
        <f t="shared" si="5"/>
        <v>166185516</v>
      </c>
      <c r="Y28" s="100">
        <f t="shared" si="5"/>
        <v>-53235464</v>
      </c>
      <c r="Z28" s="137">
        <f>+IF(X28&lt;&gt;0,+(Y28/X28)*100,0)</f>
        <v>-32.0337567805849</v>
      </c>
      <c r="AA28" s="153">
        <f>SUM(AA29:AA31)</f>
        <v>172927503</v>
      </c>
    </row>
    <row r="29" spans="1:27" ht="13.5">
      <c r="A29" s="138" t="s">
        <v>75</v>
      </c>
      <c r="B29" s="136"/>
      <c r="C29" s="155">
        <v>21383737</v>
      </c>
      <c r="D29" s="155"/>
      <c r="E29" s="156">
        <v>36506783</v>
      </c>
      <c r="F29" s="60">
        <v>41969985</v>
      </c>
      <c r="G29" s="60">
        <v>3151979</v>
      </c>
      <c r="H29" s="60">
        <v>2806619</v>
      </c>
      <c r="I29" s="60">
        <v>3279413</v>
      </c>
      <c r="J29" s="60">
        <v>9238011</v>
      </c>
      <c r="K29" s="60">
        <v>3434733</v>
      </c>
      <c r="L29" s="60">
        <v>2117422</v>
      </c>
      <c r="M29" s="60">
        <v>3165155</v>
      </c>
      <c r="N29" s="60">
        <v>8717310</v>
      </c>
      <c r="O29" s="60">
        <v>1986320</v>
      </c>
      <c r="P29" s="60">
        <v>4043321</v>
      </c>
      <c r="Q29" s="60">
        <v>2269749</v>
      </c>
      <c r="R29" s="60">
        <v>8299390</v>
      </c>
      <c r="S29" s="60">
        <v>3438226</v>
      </c>
      <c r="T29" s="60">
        <v>3898421</v>
      </c>
      <c r="U29" s="60">
        <v>2603106</v>
      </c>
      <c r="V29" s="60">
        <v>9939753</v>
      </c>
      <c r="W29" s="60">
        <v>36194464</v>
      </c>
      <c r="X29" s="60">
        <v>36506784</v>
      </c>
      <c r="Y29" s="60">
        <v>-312320</v>
      </c>
      <c r="Z29" s="140">
        <v>-0.86</v>
      </c>
      <c r="AA29" s="155">
        <v>41969985</v>
      </c>
    </row>
    <row r="30" spans="1:27" ht="13.5">
      <c r="A30" s="138" t="s">
        <v>76</v>
      </c>
      <c r="B30" s="136"/>
      <c r="C30" s="157">
        <v>65927805</v>
      </c>
      <c r="D30" s="157"/>
      <c r="E30" s="158">
        <v>87451265</v>
      </c>
      <c r="F30" s="159">
        <v>86700317</v>
      </c>
      <c r="G30" s="159">
        <v>2396369</v>
      </c>
      <c r="H30" s="159">
        <v>2939098</v>
      </c>
      <c r="I30" s="159">
        <v>3815096</v>
      </c>
      <c r="J30" s="159">
        <v>9150563</v>
      </c>
      <c r="K30" s="159">
        <v>3476752</v>
      </c>
      <c r="L30" s="159">
        <v>6333302</v>
      </c>
      <c r="M30" s="159">
        <v>2213791</v>
      </c>
      <c r="N30" s="159">
        <v>12023845</v>
      </c>
      <c r="O30" s="159">
        <v>2012140</v>
      </c>
      <c r="P30" s="159">
        <v>4755715</v>
      </c>
      <c r="Q30" s="159">
        <v>2916114</v>
      </c>
      <c r="R30" s="159">
        <v>9683969</v>
      </c>
      <c r="S30" s="159">
        <v>1833218</v>
      </c>
      <c r="T30" s="159">
        <v>5865615</v>
      </c>
      <c r="U30" s="159">
        <v>2503358</v>
      </c>
      <c r="V30" s="159">
        <v>10202191</v>
      </c>
      <c r="W30" s="159">
        <v>41060568</v>
      </c>
      <c r="X30" s="159">
        <v>87451260</v>
      </c>
      <c r="Y30" s="159">
        <v>-46390692</v>
      </c>
      <c r="Z30" s="141">
        <v>-53.05</v>
      </c>
      <c r="AA30" s="157">
        <v>86700317</v>
      </c>
    </row>
    <row r="31" spans="1:27" ht="13.5">
      <c r="A31" s="138" t="s">
        <v>77</v>
      </c>
      <c r="B31" s="136"/>
      <c r="C31" s="155">
        <v>30859667</v>
      </c>
      <c r="D31" s="155"/>
      <c r="E31" s="156">
        <v>42227474</v>
      </c>
      <c r="F31" s="60">
        <v>44257201</v>
      </c>
      <c r="G31" s="60">
        <v>4567237</v>
      </c>
      <c r="H31" s="60">
        <v>1944864</v>
      </c>
      <c r="I31" s="60">
        <v>2630454</v>
      </c>
      <c r="J31" s="60">
        <v>9142555</v>
      </c>
      <c r="K31" s="60">
        <v>3957403</v>
      </c>
      <c r="L31" s="60">
        <v>1726900</v>
      </c>
      <c r="M31" s="60">
        <v>2535935</v>
      </c>
      <c r="N31" s="60">
        <v>8220238</v>
      </c>
      <c r="O31" s="60">
        <v>2192593</v>
      </c>
      <c r="P31" s="60">
        <v>4584732</v>
      </c>
      <c r="Q31" s="60">
        <v>2784462</v>
      </c>
      <c r="R31" s="60">
        <v>9561787</v>
      </c>
      <c r="S31" s="60">
        <v>1967222</v>
      </c>
      <c r="T31" s="60">
        <v>4510457</v>
      </c>
      <c r="U31" s="60">
        <v>2292761</v>
      </c>
      <c r="V31" s="60">
        <v>8770440</v>
      </c>
      <c r="W31" s="60">
        <v>35695020</v>
      </c>
      <c r="X31" s="60">
        <v>42227472</v>
      </c>
      <c r="Y31" s="60">
        <v>-6532452</v>
      </c>
      <c r="Z31" s="140">
        <v>-15.47</v>
      </c>
      <c r="AA31" s="155">
        <v>44257201</v>
      </c>
    </row>
    <row r="32" spans="1:27" ht="13.5">
      <c r="A32" s="135" t="s">
        <v>78</v>
      </c>
      <c r="B32" s="136"/>
      <c r="C32" s="153">
        <f aca="true" t="shared" si="6" ref="C32:Y32">SUM(C33:C37)</f>
        <v>34400256</v>
      </c>
      <c r="D32" s="153">
        <f>SUM(D33:D37)</f>
        <v>0</v>
      </c>
      <c r="E32" s="154">
        <f t="shared" si="6"/>
        <v>58282164</v>
      </c>
      <c r="F32" s="100">
        <f t="shared" si="6"/>
        <v>55450542</v>
      </c>
      <c r="G32" s="100">
        <f t="shared" si="6"/>
        <v>3939764</v>
      </c>
      <c r="H32" s="100">
        <f t="shared" si="6"/>
        <v>3066295</v>
      </c>
      <c r="I32" s="100">
        <f t="shared" si="6"/>
        <v>3372599</v>
      </c>
      <c r="J32" s="100">
        <f t="shared" si="6"/>
        <v>10378658</v>
      </c>
      <c r="K32" s="100">
        <f t="shared" si="6"/>
        <v>4484378</v>
      </c>
      <c r="L32" s="100">
        <f t="shared" si="6"/>
        <v>4059547</v>
      </c>
      <c r="M32" s="100">
        <f t="shared" si="6"/>
        <v>3746222</v>
      </c>
      <c r="N32" s="100">
        <f t="shared" si="6"/>
        <v>12290147</v>
      </c>
      <c r="O32" s="100">
        <f t="shared" si="6"/>
        <v>4484411</v>
      </c>
      <c r="P32" s="100">
        <f t="shared" si="6"/>
        <v>4412399</v>
      </c>
      <c r="Q32" s="100">
        <f t="shared" si="6"/>
        <v>2948277</v>
      </c>
      <c r="R32" s="100">
        <f t="shared" si="6"/>
        <v>11845087</v>
      </c>
      <c r="S32" s="100">
        <f t="shared" si="6"/>
        <v>2679592</v>
      </c>
      <c r="T32" s="100">
        <f t="shared" si="6"/>
        <v>3716883</v>
      </c>
      <c r="U32" s="100">
        <f t="shared" si="6"/>
        <v>3543053</v>
      </c>
      <c r="V32" s="100">
        <f t="shared" si="6"/>
        <v>9939528</v>
      </c>
      <c r="W32" s="100">
        <f t="shared" si="6"/>
        <v>44453420</v>
      </c>
      <c r="X32" s="100">
        <f t="shared" si="6"/>
        <v>58282164</v>
      </c>
      <c r="Y32" s="100">
        <f t="shared" si="6"/>
        <v>-13828744</v>
      </c>
      <c r="Z32" s="137">
        <f>+IF(X32&lt;&gt;0,+(Y32/X32)*100,0)</f>
        <v>-23.727231542054618</v>
      </c>
      <c r="AA32" s="153">
        <f>SUM(AA33:AA37)</f>
        <v>55450542</v>
      </c>
    </row>
    <row r="33" spans="1:27" ht="13.5">
      <c r="A33" s="138" t="s">
        <v>79</v>
      </c>
      <c r="B33" s="136"/>
      <c r="C33" s="155">
        <v>21246349</v>
      </c>
      <c r="D33" s="155"/>
      <c r="E33" s="156">
        <v>46216547</v>
      </c>
      <c r="F33" s="60">
        <v>44654961</v>
      </c>
      <c r="G33" s="60">
        <v>3186291</v>
      </c>
      <c r="H33" s="60">
        <v>2241447</v>
      </c>
      <c r="I33" s="60">
        <v>2639751</v>
      </c>
      <c r="J33" s="60">
        <v>8067489</v>
      </c>
      <c r="K33" s="60">
        <v>3598451</v>
      </c>
      <c r="L33" s="60">
        <v>3447628</v>
      </c>
      <c r="M33" s="60">
        <v>2948692</v>
      </c>
      <c r="N33" s="60">
        <v>9994771</v>
      </c>
      <c r="O33" s="60">
        <v>3779089</v>
      </c>
      <c r="P33" s="60">
        <v>3675599</v>
      </c>
      <c r="Q33" s="60">
        <v>2301018</v>
      </c>
      <c r="R33" s="60">
        <v>9755706</v>
      </c>
      <c r="S33" s="60">
        <v>2036578</v>
      </c>
      <c r="T33" s="60">
        <v>2993499</v>
      </c>
      <c r="U33" s="60">
        <v>2705372</v>
      </c>
      <c r="V33" s="60">
        <v>7735449</v>
      </c>
      <c r="W33" s="60">
        <v>35553415</v>
      </c>
      <c r="X33" s="60">
        <v>46216548</v>
      </c>
      <c r="Y33" s="60">
        <v>-10663133</v>
      </c>
      <c r="Z33" s="140">
        <v>-23.07</v>
      </c>
      <c r="AA33" s="155">
        <v>44654961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13153907</v>
      </c>
      <c r="D35" s="155"/>
      <c r="E35" s="156">
        <v>12065617</v>
      </c>
      <c r="F35" s="60">
        <v>10795581</v>
      </c>
      <c r="G35" s="60">
        <v>753473</v>
      </c>
      <c r="H35" s="60">
        <v>824848</v>
      </c>
      <c r="I35" s="60">
        <v>732848</v>
      </c>
      <c r="J35" s="60">
        <v>2311169</v>
      </c>
      <c r="K35" s="60">
        <v>885927</v>
      </c>
      <c r="L35" s="60">
        <v>611919</v>
      </c>
      <c r="M35" s="60">
        <v>797530</v>
      </c>
      <c r="N35" s="60">
        <v>2295376</v>
      </c>
      <c r="O35" s="60">
        <v>705322</v>
      </c>
      <c r="P35" s="60">
        <v>736800</v>
      </c>
      <c r="Q35" s="60">
        <v>647259</v>
      </c>
      <c r="R35" s="60">
        <v>2089381</v>
      </c>
      <c r="S35" s="60">
        <v>643014</v>
      </c>
      <c r="T35" s="60">
        <v>723384</v>
      </c>
      <c r="U35" s="60">
        <v>837681</v>
      </c>
      <c r="V35" s="60">
        <v>2204079</v>
      </c>
      <c r="W35" s="60">
        <v>8900005</v>
      </c>
      <c r="X35" s="60">
        <v>12065616</v>
      </c>
      <c r="Y35" s="60">
        <v>-3165611</v>
      </c>
      <c r="Z35" s="140">
        <v>-26.24</v>
      </c>
      <c r="AA35" s="155">
        <v>10795581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80757949</v>
      </c>
      <c r="D38" s="153">
        <f>SUM(D39:D41)</f>
        <v>0</v>
      </c>
      <c r="E38" s="154">
        <f t="shared" si="7"/>
        <v>101776145</v>
      </c>
      <c r="F38" s="100">
        <f t="shared" si="7"/>
        <v>100996165</v>
      </c>
      <c r="G38" s="100">
        <f t="shared" si="7"/>
        <v>1731200</v>
      </c>
      <c r="H38" s="100">
        <f t="shared" si="7"/>
        <v>2884487</v>
      </c>
      <c r="I38" s="100">
        <f t="shared" si="7"/>
        <v>1916573</v>
      </c>
      <c r="J38" s="100">
        <f t="shared" si="7"/>
        <v>6532260</v>
      </c>
      <c r="K38" s="100">
        <f t="shared" si="7"/>
        <v>2411889</v>
      </c>
      <c r="L38" s="100">
        <f t="shared" si="7"/>
        <v>4113288</v>
      </c>
      <c r="M38" s="100">
        <f t="shared" si="7"/>
        <v>3861844</v>
      </c>
      <c r="N38" s="100">
        <f t="shared" si="7"/>
        <v>10387021</v>
      </c>
      <c r="O38" s="100">
        <f t="shared" si="7"/>
        <v>2389268</v>
      </c>
      <c r="P38" s="100">
        <f t="shared" si="7"/>
        <v>1894369</v>
      </c>
      <c r="Q38" s="100">
        <f t="shared" si="7"/>
        <v>2949350</v>
      </c>
      <c r="R38" s="100">
        <f t="shared" si="7"/>
        <v>7232987</v>
      </c>
      <c r="S38" s="100">
        <f t="shared" si="7"/>
        <v>1682998</v>
      </c>
      <c r="T38" s="100">
        <f t="shared" si="7"/>
        <v>2933267</v>
      </c>
      <c r="U38" s="100">
        <f t="shared" si="7"/>
        <v>1631557</v>
      </c>
      <c r="V38" s="100">
        <f t="shared" si="7"/>
        <v>6247822</v>
      </c>
      <c r="W38" s="100">
        <f t="shared" si="7"/>
        <v>30400090</v>
      </c>
      <c r="X38" s="100">
        <f t="shared" si="7"/>
        <v>101776140</v>
      </c>
      <c r="Y38" s="100">
        <f t="shared" si="7"/>
        <v>-71376050</v>
      </c>
      <c r="Z38" s="137">
        <f>+IF(X38&lt;&gt;0,+(Y38/X38)*100,0)</f>
        <v>-70.13043528669883</v>
      </c>
      <c r="AA38" s="153">
        <f>SUM(AA39:AA41)</f>
        <v>100996165</v>
      </c>
    </row>
    <row r="39" spans="1:27" ht="13.5">
      <c r="A39" s="138" t="s">
        <v>85</v>
      </c>
      <c r="B39" s="136"/>
      <c r="C39" s="155">
        <v>8248898</v>
      </c>
      <c r="D39" s="155"/>
      <c r="E39" s="156">
        <v>17094241</v>
      </c>
      <c r="F39" s="60">
        <v>16933794</v>
      </c>
      <c r="G39" s="60">
        <v>567453</v>
      </c>
      <c r="H39" s="60">
        <v>1045871</v>
      </c>
      <c r="I39" s="60">
        <v>561429</v>
      </c>
      <c r="J39" s="60">
        <v>2174753</v>
      </c>
      <c r="K39" s="60">
        <v>594436</v>
      </c>
      <c r="L39" s="60">
        <v>1838852</v>
      </c>
      <c r="M39" s="60">
        <v>2238303</v>
      </c>
      <c r="N39" s="60">
        <v>4671591</v>
      </c>
      <c r="O39" s="60">
        <v>493165</v>
      </c>
      <c r="P39" s="60">
        <v>588087</v>
      </c>
      <c r="Q39" s="60">
        <v>816285</v>
      </c>
      <c r="R39" s="60">
        <v>1897537</v>
      </c>
      <c r="S39" s="60">
        <v>471518</v>
      </c>
      <c r="T39" s="60">
        <v>1401105</v>
      </c>
      <c r="U39" s="60">
        <v>447707</v>
      </c>
      <c r="V39" s="60">
        <v>2320330</v>
      </c>
      <c r="W39" s="60">
        <v>11064211</v>
      </c>
      <c r="X39" s="60">
        <v>17094240</v>
      </c>
      <c r="Y39" s="60">
        <v>-6030029</v>
      </c>
      <c r="Z39" s="140">
        <v>-35.28</v>
      </c>
      <c r="AA39" s="155">
        <v>16933794</v>
      </c>
    </row>
    <row r="40" spans="1:27" ht="13.5">
      <c r="A40" s="138" t="s">
        <v>86</v>
      </c>
      <c r="B40" s="136"/>
      <c r="C40" s="155">
        <v>72509051</v>
      </c>
      <c r="D40" s="155"/>
      <c r="E40" s="156">
        <v>84681904</v>
      </c>
      <c r="F40" s="60">
        <v>84062371</v>
      </c>
      <c r="G40" s="60">
        <v>1163747</v>
      </c>
      <c r="H40" s="60">
        <v>1838616</v>
      </c>
      <c r="I40" s="60">
        <v>1355144</v>
      </c>
      <c r="J40" s="60">
        <v>4357507</v>
      </c>
      <c r="K40" s="60">
        <v>1817453</v>
      </c>
      <c r="L40" s="60">
        <v>2274436</v>
      </c>
      <c r="M40" s="60">
        <v>1623541</v>
      </c>
      <c r="N40" s="60">
        <v>5715430</v>
      </c>
      <c r="O40" s="60">
        <v>1896103</v>
      </c>
      <c r="P40" s="60">
        <v>1306282</v>
      </c>
      <c r="Q40" s="60">
        <v>2133065</v>
      </c>
      <c r="R40" s="60">
        <v>5335450</v>
      </c>
      <c r="S40" s="60">
        <v>1211480</v>
      </c>
      <c r="T40" s="60">
        <v>1532162</v>
      </c>
      <c r="U40" s="60">
        <v>1183850</v>
      </c>
      <c r="V40" s="60">
        <v>3927492</v>
      </c>
      <c r="W40" s="60">
        <v>19335879</v>
      </c>
      <c r="X40" s="60">
        <v>84681900</v>
      </c>
      <c r="Y40" s="60">
        <v>-65346021</v>
      </c>
      <c r="Z40" s="140">
        <v>-77.17</v>
      </c>
      <c r="AA40" s="155">
        <v>84062371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99136386</v>
      </c>
      <c r="D42" s="153">
        <f>SUM(D43:D46)</f>
        <v>0</v>
      </c>
      <c r="E42" s="154">
        <f t="shared" si="8"/>
        <v>112574800</v>
      </c>
      <c r="F42" s="100">
        <f t="shared" si="8"/>
        <v>117803301</v>
      </c>
      <c r="G42" s="100">
        <f t="shared" si="8"/>
        <v>9749999</v>
      </c>
      <c r="H42" s="100">
        <f t="shared" si="8"/>
        <v>5972179</v>
      </c>
      <c r="I42" s="100">
        <f t="shared" si="8"/>
        <v>6844046</v>
      </c>
      <c r="J42" s="100">
        <f t="shared" si="8"/>
        <v>22566224</v>
      </c>
      <c r="K42" s="100">
        <f t="shared" si="8"/>
        <v>11813725</v>
      </c>
      <c r="L42" s="100">
        <f t="shared" si="8"/>
        <v>13393948</v>
      </c>
      <c r="M42" s="100">
        <f t="shared" si="8"/>
        <v>3166138</v>
      </c>
      <c r="N42" s="100">
        <f t="shared" si="8"/>
        <v>28373811</v>
      </c>
      <c r="O42" s="100">
        <f t="shared" si="8"/>
        <v>2139604</v>
      </c>
      <c r="P42" s="100">
        <f t="shared" si="8"/>
        <v>7429864</v>
      </c>
      <c r="Q42" s="100">
        <f t="shared" si="8"/>
        <v>5163945</v>
      </c>
      <c r="R42" s="100">
        <f t="shared" si="8"/>
        <v>14733413</v>
      </c>
      <c r="S42" s="100">
        <f t="shared" si="8"/>
        <v>-10223757</v>
      </c>
      <c r="T42" s="100">
        <f t="shared" si="8"/>
        <v>23789712</v>
      </c>
      <c r="U42" s="100">
        <f t="shared" si="8"/>
        <v>7238444</v>
      </c>
      <c r="V42" s="100">
        <f t="shared" si="8"/>
        <v>20804399</v>
      </c>
      <c r="W42" s="100">
        <f t="shared" si="8"/>
        <v>86477847</v>
      </c>
      <c r="X42" s="100">
        <f t="shared" si="8"/>
        <v>112574796</v>
      </c>
      <c r="Y42" s="100">
        <f t="shared" si="8"/>
        <v>-26096949</v>
      </c>
      <c r="Z42" s="137">
        <f>+IF(X42&lt;&gt;0,+(Y42/X42)*100,0)</f>
        <v>-23.181875452832266</v>
      </c>
      <c r="AA42" s="153">
        <f>SUM(AA43:AA46)</f>
        <v>117803301</v>
      </c>
    </row>
    <row r="43" spans="1:27" ht="13.5">
      <c r="A43" s="138" t="s">
        <v>89</v>
      </c>
      <c r="B43" s="136"/>
      <c r="C43" s="155">
        <v>91855193</v>
      </c>
      <c r="D43" s="155"/>
      <c r="E43" s="156">
        <v>107173802</v>
      </c>
      <c r="F43" s="60">
        <v>111062803</v>
      </c>
      <c r="G43" s="60">
        <v>9706604</v>
      </c>
      <c r="H43" s="60">
        <v>5200962</v>
      </c>
      <c r="I43" s="60">
        <v>6597790</v>
      </c>
      <c r="J43" s="60">
        <v>21505356</v>
      </c>
      <c r="K43" s="60">
        <v>11361347</v>
      </c>
      <c r="L43" s="60">
        <v>12757117</v>
      </c>
      <c r="M43" s="60">
        <v>2623723</v>
      </c>
      <c r="N43" s="60">
        <v>26742187</v>
      </c>
      <c r="O43" s="60">
        <v>1579720</v>
      </c>
      <c r="P43" s="60">
        <v>6998132</v>
      </c>
      <c r="Q43" s="60">
        <v>4851410</v>
      </c>
      <c r="R43" s="60">
        <v>13429262</v>
      </c>
      <c r="S43" s="60">
        <v>-10548489</v>
      </c>
      <c r="T43" s="60">
        <v>22668244</v>
      </c>
      <c r="U43" s="60">
        <v>6712414</v>
      </c>
      <c r="V43" s="60">
        <v>18832169</v>
      </c>
      <c r="W43" s="60">
        <v>80508974</v>
      </c>
      <c r="X43" s="60">
        <v>107173800</v>
      </c>
      <c r="Y43" s="60">
        <v>-26664826</v>
      </c>
      <c r="Z43" s="140">
        <v>-24.88</v>
      </c>
      <c r="AA43" s="155">
        <v>111062803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7281193</v>
      </c>
      <c r="D46" s="155"/>
      <c r="E46" s="156">
        <v>5400998</v>
      </c>
      <c r="F46" s="60">
        <v>6740498</v>
      </c>
      <c r="G46" s="60">
        <v>43395</v>
      </c>
      <c r="H46" s="60">
        <v>771217</v>
      </c>
      <c r="I46" s="60">
        <v>246256</v>
      </c>
      <c r="J46" s="60">
        <v>1060868</v>
      </c>
      <c r="K46" s="60">
        <v>452378</v>
      </c>
      <c r="L46" s="60">
        <v>636831</v>
      </c>
      <c r="M46" s="60">
        <v>542415</v>
      </c>
      <c r="N46" s="60">
        <v>1631624</v>
      </c>
      <c r="O46" s="60">
        <v>559884</v>
      </c>
      <c r="P46" s="60">
        <v>431732</v>
      </c>
      <c r="Q46" s="60">
        <v>312535</v>
      </c>
      <c r="R46" s="60">
        <v>1304151</v>
      </c>
      <c r="S46" s="60">
        <v>324732</v>
      </c>
      <c r="T46" s="60">
        <v>1121468</v>
      </c>
      <c r="U46" s="60">
        <v>526030</v>
      </c>
      <c r="V46" s="60">
        <v>1972230</v>
      </c>
      <c r="W46" s="60">
        <v>5968873</v>
      </c>
      <c r="X46" s="60">
        <v>5400996</v>
      </c>
      <c r="Y46" s="60">
        <v>567877</v>
      </c>
      <c r="Z46" s="140">
        <v>10.51</v>
      </c>
      <c r="AA46" s="155">
        <v>6740498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332465800</v>
      </c>
      <c r="D48" s="168">
        <f>+D28+D32+D38+D42+D47</f>
        <v>0</v>
      </c>
      <c r="E48" s="169">
        <f t="shared" si="9"/>
        <v>438818631</v>
      </c>
      <c r="F48" s="73">
        <f t="shared" si="9"/>
        <v>447177511</v>
      </c>
      <c r="G48" s="73">
        <f t="shared" si="9"/>
        <v>25536548</v>
      </c>
      <c r="H48" s="73">
        <f t="shared" si="9"/>
        <v>19613542</v>
      </c>
      <c r="I48" s="73">
        <f t="shared" si="9"/>
        <v>21858181</v>
      </c>
      <c r="J48" s="73">
        <f t="shared" si="9"/>
        <v>67008271</v>
      </c>
      <c r="K48" s="73">
        <f t="shared" si="9"/>
        <v>29578880</v>
      </c>
      <c r="L48" s="73">
        <f t="shared" si="9"/>
        <v>31744407</v>
      </c>
      <c r="M48" s="73">
        <f t="shared" si="9"/>
        <v>18689085</v>
      </c>
      <c r="N48" s="73">
        <f t="shared" si="9"/>
        <v>80012372</v>
      </c>
      <c r="O48" s="73">
        <f t="shared" si="9"/>
        <v>15204336</v>
      </c>
      <c r="P48" s="73">
        <f t="shared" si="9"/>
        <v>27120400</v>
      </c>
      <c r="Q48" s="73">
        <f t="shared" si="9"/>
        <v>19031897</v>
      </c>
      <c r="R48" s="73">
        <f t="shared" si="9"/>
        <v>61356633</v>
      </c>
      <c r="S48" s="73">
        <f t="shared" si="9"/>
        <v>1377499</v>
      </c>
      <c r="T48" s="73">
        <f t="shared" si="9"/>
        <v>44714355</v>
      </c>
      <c r="U48" s="73">
        <f t="shared" si="9"/>
        <v>19812279</v>
      </c>
      <c r="V48" s="73">
        <f t="shared" si="9"/>
        <v>65904133</v>
      </c>
      <c r="W48" s="73">
        <f t="shared" si="9"/>
        <v>274281409</v>
      </c>
      <c r="X48" s="73">
        <f t="shared" si="9"/>
        <v>438818616</v>
      </c>
      <c r="Y48" s="73">
        <f t="shared" si="9"/>
        <v>-164537207</v>
      </c>
      <c r="Z48" s="170">
        <f>+IF(X48&lt;&gt;0,+(Y48/X48)*100,0)</f>
        <v>-37.49549381013498</v>
      </c>
      <c r="AA48" s="168">
        <f>+AA28+AA32+AA38+AA42+AA47</f>
        <v>447177511</v>
      </c>
    </row>
    <row r="49" spans="1:27" ht="13.5">
      <c r="A49" s="148" t="s">
        <v>49</v>
      </c>
      <c r="B49" s="149"/>
      <c r="C49" s="171">
        <f aca="true" t="shared" si="10" ref="C49:Y49">+C25-C48</f>
        <v>-2528875</v>
      </c>
      <c r="D49" s="171">
        <f>+D25-D48</f>
        <v>0</v>
      </c>
      <c r="E49" s="172">
        <f t="shared" si="10"/>
        <v>-45288668</v>
      </c>
      <c r="F49" s="173">
        <f t="shared" si="10"/>
        <v>-53647547</v>
      </c>
      <c r="G49" s="173">
        <f t="shared" si="10"/>
        <v>36494336</v>
      </c>
      <c r="H49" s="173">
        <f t="shared" si="10"/>
        <v>9304656</v>
      </c>
      <c r="I49" s="173">
        <f t="shared" si="10"/>
        <v>3916942</v>
      </c>
      <c r="J49" s="173">
        <f t="shared" si="10"/>
        <v>49715934</v>
      </c>
      <c r="K49" s="173">
        <f t="shared" si="10"/>
        <v>-9962752</v>
      </c>
      <c r="L49" s="173">
        <f t="shared" si="10"/>
        <v>10975166</v>
      </c>
      <c r="M49" s="173">
        <f t="shared" si="10"/>
        <v>5535304</v>
      </c>
      <c r="N49" s="173">
        <f t="shared" si="10"/>
        <v>6547718</v>
      </c>
      <c r="O49" s="173">
        <f t="shared" si="10"/>
        <v>4109096</v>
      </c>
      <c r="P49" s="173">
        <f t="shared" si="10"/>
        <v>269886</v>
      </c>
      <c r="Q49" s="173">
        <f t="shared" si="10"/>
        <v>4472751</v>
      </c>
      <c r="R49" s="173">
        <f t="shared" si="10"/>
        <v>8851733</v>
      </c>
      <c r="S49" s="173">
        <f t="shared" si="10"/>
        <v>26475995</v>
      </c>
      <c r="T49" s="173">
        <f t="shared" si="10"/>
        <v>845339</v>
      </c>
      <c r="U49" s="173">
        <f t="shared" si="10"/>
        <v>17648016</v>
      </c>
      <c r="V49" s="173">
        <f t="shared" si="10"/>
        <v>44969350</v>
      </c>
      <c r="W49" s="173">
        <f t="shared" si="10"/>
        <v>110084735</v>
      </c>
      <c r="X49" s="173">
        <f>IF(F25=F48,0,X25-X48)</f>
        <v>-45288636</v>
      </c>
      <c r="Y49" s="173">
        <f t="shared" si="10"/>
        <v>155373371</v>
      </c>
      <c r="Z49" s="174">
        <f>+IF(X49&lt;&gt;0,+(Y49/X49)*100,0)</f>
        <v>-343.0736377222754</v>
      </c>
      <c r="AA49" s="171">
        <f>+AA25-AA48</f>
        <v>-53647547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57238528</v>
      </c>
      <c r="D5" s="155">
        <v>0</v>
      </c>
      <c r="E5" s="156">
        <v>70633500</v>
      </c>
      <c r="F5" s="60">
        <v>70633500</v>
      </c>
      <c r="G5" s="60">
        <v>5606009</v>
      </c>
      <c r="H5" s="60">
        <v>5679664</v>
      </c>
      <c r="I5" s="60">
        <v>5646863</v>
      </c>
      <c r="J5" s="60">
        <v>16932536</v>
      </c>
      <c r="K5" s="60">
        <v>5493056</v>
      </c>
      <c r="L5" s="60">
        <v>5653620</v>
      </c>
      <c r="M5" s="60">
        <v>5062549</v>
      </c>
      <c r="N5" s="60">
        <v>16209225</v>
      </c>
      <c r="O5" s="60">
        <v>5117059</v>
      </c>
      <c r="P5" s="60">
        <v>5575592</v>
      </c>
      <c r="Q5" s="60">
        <v>5576772</v>
      </c>
      <c r="R5" s="60">
        <v>16269423</v>
      </c>
      <c r="S5" s="60">
        <v>5634164</v>
      </c>
      <c r="T5" s="60">
        <v>5630957</v>
      </c>
      <c r="U5" s="60">
        <v>4917342</v>
      </c>
      <c r="V5" s="60">
        <v>16182463</v>
      </c>
      <c r="W5" s="60">
        <v>65593647</v>
      </c>
      <c r="X5" s="60">
        <v>70633500</v>
      </c>
      <c r="Y5" s="60">
        <v>-5039853</v>
      </c>
      <c r="Z5" s="140">
        <v>-7.14</v>
      </c>
      <c r="AA5" s="155">
        <v>70633500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83081990</v>
      </c>
      <c r="D7" s="155">
        <v>0</v>
      </c>
      <c r="E7" s="156">
        <v>95327250</v>
      </c>
      <c r="F7" s="60">
        <v>95327250</v>
      </c>
      <c r="G7" s="60">
        <v>5531881</v>
      </c>
      <c r="H7" s="60">
        <v>9323703</v>
      </c>
      <c r="I7" s="60">
        <v>8218834</v>
      </c>
      <c r="J7" s="60">
        <v>23074418</v>
      </c>
      <c r="K7" s="60">
        <v>5781617</v>
      </c>
      <c r="L7" s="60">
        <v>7130861</v>
      </c>
      <c r="M7" s="60">
        <v>6718161</v>
      </c>
      <c r="N7" s="60">
        <v>19630639</v>
      </c>
      <c r="O7" s="60">
        <v>6718195</v>
      </c>
      <c r="P7" s="60">
        <v>5984829</v>
      </c>
      <c r="Q7" s="60">
        <v>5016086</v>
      </c>
      <c r="R7" s="60">
        <v>17719110</v>
      </c>
      <c r="S7" s="60">
        <v>9638481</v>
      </c>
      <c r="T7" s="60">
        <v>10222199</v>
      </c>
      <c r="U7" s="60">
        <v>8761569</v>
      </c>
      <c r="V7" s="60">
        <v>28622249</v>
      </c>
      <c r="W7" s="60">
        <v>89046416</v>
      </c>
      <c r="X7" s="60">
        <v>95327256</v>
      </c>
      <c r="Y7" s="60">
        <v>-6280840</v>
      </c>
      <c r="Z7" s="140">
        <v>-6.59</v>
      </c>
      <c r="AA7" s="155">
        <v>95327250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10422375</v>
      </c>
      <c r="D10" s="155">
        <v>0</v>
      </c>
      <c r="E10" s="156">
        <v>11336516</v>
      </c>
      <c r="F10" s="54">
        <v>11336516</v>
      </c>
      <c r="G10" s="54">
        <v>960431</v>
      </c>
      <c r="H10" s="54">
        <v>962271</v>
      </c>
      <c r="I10" s="54">
        <v>956754</v>
      </c>
      <c r="J10" s="54">
        <v>2879456</v>
      </c>
      <c r="K10" s="54">
        <v>962926</v>
      </c>
      <c r="L10" s="54">
        <v>964220</v>
      </c>
      <c r="M10" s="54">
        <v>968322</v>
      </c>
      <c r="N10" s="54">
        <v>2895468</v>
      </c>
      <c r="O10" s="54">
        <v>879984</v>
      </c>
      <c r="P10" s="54">
        <v>965034</v>
      </c>
      <c r="Q10" s="54">
        <v>965072</v>
      </c>
      <c r="R10" s="54">
        <v>2810090</v>
      </c>
      <c r="S10" s="54">
        <v>969127</v>
      </c>
      <c r="T10" s="54">
        <v>940805</v>
      </c>
      <c r="U10" s="54">
        <v>913018</v>
      </c>
      <c r="V10" s="54">
        <v>2822950</v>
      </c>
      <c r="W10" s="54">
        <v>11407964</v>
      </c>
      <c r="X10" s="54">
        <v>11336520</v>
      </c>
      <c r="Y10" s="54">
        <v>71444</v>
      </c>
      <c r="Z10" s="184">
        <v>0.63</v>
      </c>
      <c r="AA10" s="130">
        <v>11336516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227989</v>
      </c>
      <c r="D12" s="155">
        <v>0</v>
      </c>
      <c r="E12" s="156">
        <v>330250</v>
      </c>
      <c r="F12" s="60">
        <v>330250</v>
      </c>
      <c r="G12" s="60">
        <v>13219</v>
      </c>
      <c r="H12" s="60">
        <v>74385</v>
      </c>
      <c r="I12" s="60">
        <v>18807</v>
      </c>
      <c r="J12" s="60">
        <v>106411</v>
      </c>
      <c r="K12" s="60">
        <v>24413</v>
      </c>
      <c r="L12" s="60">
        <v>20233</v>
      </c>
      <c r="M12" s="60">
        <v>16408</v>
      </c>
      <c r="N12" s="60">
        <v>61054</v>
      </c>
      <c r="O12" s="60">
        <v>14749</v>
      </c>
      <c r="P12" s="60">
        <v>35158</v>
      </c>
      <c r="Q12" s="60">
        <v>16445</v>
      </c>
      <c r="R12" s="60">
        <v>66352</v>
      </c>
      <c r="S12" s="60">
        <v>10799</v>
      </c>
      <c r="T12" s="60">
        <v>22043</v>
      </c>
      <c r="U12" s="60">
        <v>20789</v>
      </c>
      <c r="V12" s="60">
        <v>53631</v>
      </c>
      <c r="W12" s="60">
        <v>287448</v>
      </c>
      <c r="X12" s="60">
        <v>330252</v>
      </c>
      <c r="Y12" s="60">
        <v>-42804</v>
      </c>
      <c r="Z12" s="140">
        <v>-12.96</v>
      </c>
      <c r="AA12" s="155">
        <v>330250</v>
      </c>
    </row>
    <row r="13" spans="1:27" ht="13.5">
      <c r="A13" s="181" t="s">
        <v>109</v>
      </c>
      <c r="B13" s="185"/>
      <c r="C13" s="155">
        <v>358652</v>
      </c>
      <c r="D13" s="155">
        <v>0</v>
      </c>
      <c r="E13" s="156">
        <v>260000</v>
      </c>
      <c r="F13" s="60">
        <v>260000</v>
      </c>
      <c r="G13" s="60">
        <v>74874</v>
      </c>
      <c r="H13" s="60">
        <v>56071</v>
      </c>
      <c r="I13" s="60">
        <v>25486</v>
      </c>
      <c r="J13" s="60">
        <v>156431</v>
      </c>
      <c r="K13" s="60">
        <v>11522</v>
      </c>
      <c r="L13" s="60">
        <v>24126</v>
      </c>
      <c r="M13" s="60">
        <v>20751</v>
      </c>
      <c r="N13" s="60">
        <v>56399</v>
      </c>
      <c r="O13" s="60">
        <v>17369</v>
      </c>
      <c r="P13" s="60">
        <v>13387</v>
      </c>
      <c r="Q13" s="60">
        <v>8294</v>
      </c>
      <c r="R13" s="60">
        <v>39050</v>
      </c>
      <c r="S13" s="60">
        <v>8055</v>
      </c>
      <c r="T13" s="60">
        <v>8621</v>
      </c>
      <c r="U13" s="60">
        <v>7620</v>
      </c>
      <c r="V13" s="60">
        <v>24296</v>
      </c>
      <c r="W13" s="60">
        <v>276176</v>
      </c>
      <c r="X13" s="60">
        <v>260004</v>
      </c>
      <c r="Y13" s="60">
        <v>16172</v>
      </c>
      <c r="Z13" s="140">
        <v>6.22</v>
      </c>
      <c r="AA13" s="155">
        <v>260000</v>
      </c>
    </row>
    <row r="14" spans="1:27" ht="13.5">
      <c r="A14" s="181" t="s">
        <v>110</v>
      </c>
      <c r="B14" s="185"/>
      <c r="C14" s="155">
        <v>55540983</v>
      </c>
      <c r="D14" s="155">
        <v>0</v>
      </c>
      <c r="E14" s="156">
        <v>74643508</v>
      </c>
      <c r="F14" s="60">
        <v>74643508</v>
      </c>
      <c r="G14" s="60">
        <v>5610095</v>
      </c>
      <c r="H14" s="60">
        <v>5867531</v>
      </c>
      <c r="I14" s="60">
        <v>5677918</v>
      </c>
      <c r="J14" s="60">
        <v>17155544</v>
      </c>
      <c r="K14" s="60">
        <v>5615002</v>
      </c>
      <c r="L14" s="60">
        <v>6197187</v>
      </c>
      <c r="M14" s="60">
        <v>6216718</v>
      </c>
      <c r="N14" s="60">
        <v>18028907</v>
      </c>
      <c r="O14" s="60">
        <v>5729979</v>
      </c>
      <c r="P14" s="60">
        <v>6438012</v>
      </c>
      <c r="Q14" s="60">
        <v>6413495</v>
      </c>
      <c r="R14" s="60">
        <v>18581486</v>
      </c>
      <c r="S14" s="60">
        <v>6546953</v>
      </c>
      <c r="T14" s="60">
        <v>6202876</v>
      </c>
      <c r="U14" s="60">
        <v>6343593</v>
      </c>
      <c r="V14" s="60">
        <v>19093422</v>
      </c>
      <c r="W14" s="60">
        <v>72859359</v>
      </c>
      <c r="X14" s="60">
        <v>74643504</v>
      </c>
      <c r="Y14" s="60">
        <v>-1784145</v>
      </c>
      <c r="Z14" s="140">
        <v>-2.39</v>
      </c>
      <c r="AA14" s="155">
        <v>74643508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2500</v>
      </c>
      <c r="F15" s="60">
        <v>2500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2496</v>
      </c>
      <c r="Y15" s="60">
        <v>-2496</v>
      </c>
      <c r="Z15" s="140">
        <v>-100</v>
      </c>
      <c r="AA15" s="155">
        <v>2500</v>
      </c>
    </row>
    <row r="16" spans="1:27" ht="13.5">
      <c r="A16" s="181" t="s">
        <v>112</v>
      </c>
      <c r="B16" s="185"/>
      <c r="C16" s="155">
        <v>2826165</v>
      </c>
      <c r="D16" s="155">
        <v>0</v>
      </c>
      <c r="E16" s="156">
        <v>2600000</v>
      </c>
      <c r="F16" s="60">
        <v>2600000</v>
      </c>
      <c r="G16" s="60">
        <v>0</v>
      </c>
      <c r="H16" s="60">
        <v>0</v>
      </c>
      <c r="I16" s="60">
        <v>269000</v>
      </c>
      <c r="J16" s="60">
        <v>269000</v>
      </c>
      <c r="K16" s="60">
        <v>0</v>
      </c>
      <c r="L16" s="60">
        <v>0</v>
      </c>
      <c r="M16" s="60">
        <v>200000</v>
      </c>
      <c r="N16" s="60">
        <v>200000</v>
      </c>
      <c r="O16" s="60">
        <v>1254</v>
      </c>
      <c r="P16" s="60">
        <v>0</v>
      </c>
      <c r="Q16" s="60">
        <v>0</v>
      </c>
      <c r="R16" s="60">
        <v>1254</v>
      </c>
      <c r="S16" s="60">
        <v>1000000</v>
      </c>
      <c r="T16" s="60">
        <v>-837286</v>
      </c>
      <c r="U16" s="60">
        <v>289556</v>
      </c>
      <c r="V16" s="60">
        <v>452270</v>
      </c>
      <c r="W16" s="60">
        <v>922524</v>
      </c>
      <c r="X16" s="60">
        <v>2600004</v>
      </c>
      <c r="Y16" s="60">
        <v>-1677480</v>
      </c>
      <c r="Z16" s="140">
        <v>-64.52</v>
      </c>
      <c r="AA16" s="155">
        <v>2600000</v>
      </c>
    </row>
    <row r="17" spans="1:27" ht="13.5">
      <c r="A17" s="181" t="s">
        <v>113</v>
      </c>
      <c r="B17" s="185"/>
      <c r="C17" s="155">
        <v>3121311</v>
      </c>
      <c r="D17" s="155">
        <v>0</v>
      </c>
      <c r="E17" s="156">
        <v>9020744</v>
      </c>
      <c r="F17" s="60">
        <v>9020744</v>
      </c>
      <c r="G17" s="60">
        <v>377216</v>
      </c>
      <c r="H17" s="60">
        <v>2126926</v>
      </c>
      <c r="I17" s="60">
        <v>1058919</v>
      </c>
      <c r="J17" s="60">
        <v>3563061</v>
      </c>
      <c r="K17" s="60">
        <v>771545</v>
      </c>
      <c r="L17" s="60">
        <v>813</v>
      </c>
      <c r="M17" s="60">
        <v>1734714</v>
      </c>
      <c r="N17" s="60">
        <v>2507072</v>
      </c>
      <c r="O17" s="60">
        <v>558352</v>
      </c>
      <c r="P17" s="60">
        <v>1555533</v>
      </c>
      <c r="Q17" s="60">
        <v>429589</v>
      </c>
      <c r="R17" s="60">
        <v>2543474</v>
      </c>
      <c r="S17" s="60">
        <v>895678</v>
      </c>
      <c r="T17" s="60">
        <v>1876450</v>
      </c>
      <c r="U17" s="60">
        <v>844560</v>
      </c>
      <c r="V17" s="60">
        <v>3616688</v>
      </c>
      <c r="W17" s="60">
        <v>12230295</v>
      </c>
      <c r="X17" s="60">
        <v>9020748</v>
      </c>
      <c r="Y17" s="60">
        <v>3209547</v>
      </c>
      <c r="Z17" s="140">
        <v>35.58</v>
      </c>
      <c r="AA17" s="155">
        <v>9020744</v>
      </c>
    </row>
    <row r="18" spans="1:27" ht="13.5">
      <c r="A18" s="183" t="s">
        <v>114</v>
      </c>
      <c r="B18" s="182"/>
      <c r="C18" s="155">
        <v>9665397</v>
      </c>
      <c r="D18" s="155">
        <v>0</v>
      </c>
      <c r="E18" s="156">
        <v>2255186</v>
      </c>
      <c r="F18" s="60">
        <v>2255186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2255184</v>
      </c>
      <c r="Y18" s="60">
        <v>-2255184</v>
      </c>
      <c r="Z18" s="140">
        <v>-100</v>
      </c>
      <c r="AA18" s="155">
        <v>2255186</v>
      </c>
    </row>
    <row r="19" spans="1:27" ht="13.5">
      <c r="A19" s="181" t="s">
        <v>34</v>
      </c>
      <c r="B19" s="185"/>
      <c r="C19" s="155">
        <v>73625539</v>
      </c>
      <c r="D19" s="155">
        <v>0</v>
      </c>
      <c r="E19" s="156">
        <v>88490350</v>
      </c>
      <c r="F19" s="60">
        <v>88490350</v>
      </c>
      <c r="G19" s="60">
        <v>33014559</v>
      </c>
      <c r="H19" s="60">
        <v>891965</v>
      </c>
      <c r="I19" s="60">
        <v>48000</v>
      </c>
      <c r="J19" s="60">
        <v>33954524</v>
      </c>
      <c r="K19" s="60">
        <v>828993</v>
      </c>
      <c r="L19" s="60">
        <v>21247636</v>
      </c>
      <c r="M19" s="60">
        <v>7574787</v>
      </c>
      <c r="N19" s="60">
        <v>29651416</v>
      </c>
      <c r="O19" s="60">
        <v>225937</v>
      </c>
      <c r="P19" s="60">
        <v>631549</v>
      </c>
      <c r="Q19" s="60">
        <v>325768</v>
      </c>
      <c r="R19" s="60">
        <v>1183254</v>
      </c>
      <c r="S19" s="60">
        <v>162243</v>
      </c>
      <c r="T19" s="60">
        <v>16418444</v>
      </c>
      <c r="U19" s="60">
        <v>6761777</v>
      </c>
      <c r="V19" s="60">
        <v>23342464</v>
      </c>
      <c r="W19" s="60">
        <v>88131658</v>
      </c>
      <c r="X19" s="60">
        <v>88490352</v>
      </c>
      <c r="Y19" s="60">
        <v>-358694</v>
      </c>
      <c r="Z19" s="140">
        <v>-0.41</v>
      </c>
      <c r="AA19" s="155">
        <v>88490350</v>
      </c>
    </row>
    <row r="20" spans="1:27" ht="13.5">
      <c r="A20" s="181" t="s">
        <v>35</v>
      </c>
      <c r="B20" s="185"/>
      <c r="C20" s="155">
        <v>2290589</v>
      </c>
      <c r="D20" s="155">
        <v>0</v>
      </c>
      <c r="E20" s="156">
        <v>1351509</v>
      </c>
      <c r="F20" s="54">
        <v>1351510</v>
      </c>
      <c r="G20" s="54">
        <v>12061</v>
      </c>
      <c r="H20" s="54">
        <v>155155</v>
      </c>
      <c r="I20" s="54">
        <v>193389</v>
      </c>
      <c r="J20" s="54">
        <v>360605</v>
      </c>
      <c r="K20" s="54">
        <v>127054</v>
      </c>
      <c r="L20" s="54">
        <v>58511</v>
      </c>
      <c r="M20" s="54">
        <v>32494</v>
      </c>
      <c r="N20" s="54">
        <v>218059</v>
      </c>
      <c r="O20" s="54">
        <v>50554</v>
      </c>
      <c r="P20" s="54">
        <v>3797325</v>
      </c>
      <c r="Q20" s="54">
        <v>1905132</v>
      </c>
      <c r="R20" s="54">
        <v>5753011</v>
      </c>
      <c r="S20" s="54">
        <v>1932421</v>
      </c>
      <c r="T20" s="54">
        <v>-2611525</v>
      </c>
      <c r="U20" s="54">
        <v>83284</v>
      </c>
      <c r="V20" s="54">
        <v>-595820</v>
      </c>
      <c r="W20" s="54">
        <v>5735855</v>
      </c>
      <c r="X20" s="54">
        <v>1351512</v>
      </c>
      <c r="Y20" s="54">
        <v>4384343</v>
      </c>
      <c r="Z20" s="184">
        <v>324.4</v>
      </c>
      <c r="AA20" s="130">
        <v>1351510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298399518</v>
      </c>
      <c r="D22" s="188">
        <f>SUM(D5:D21)</f>
        <v>0</v>
      </c>
      <c r="E22" s="189">
        <f t="shared" si="0"/>
        <v>356251313</v>
      </c>
      <c r="F22" s="190">
        <f t="shared" si="0"/>
        <v>356251314</v>
      </c>
      <c r="G22" s="190">
        <f t="shared" si="0"/>
        <v>51200345</v>
      </c>
      <c r="H22" s="190">
        <f t="shared" si="0"/>
        <v>25137671</v>
      </c>
      <c r="I22" s="190">
        <f t="shared" si="0"/>
        <v>22113970</v>
      </c>
      <c r="J22" s="190">
        <f t="shared" si="0"/>
        <v>98451986</v>
      </c>
      <c r="K22" s="190">
        <f t="shared" si="0"/>
        <v>19616128</v>
      </c>
      <c r="L22" s="190">
        <f t="shared" si="0"/>
        <v>41297207</v>
      </c>
      <c r="M22" s="190">
        <f t="shared" si="0"/>
        <v>28544904</v>
      </c>
      <c r="N22" s="190">
        <f t="shared" si="0"/>
        <v>89458239</v>
      </c>
      <c r="O22" s="190">
        <f t="shared" si="0"/>
        <v>19313432</v>
      </c>
      <c r="P22" s="190">
        <f t="shared" si="0"/>
        <v>24996419</v>
      </c>
      <c r="Q22" s="190">
        <f t="shared" si="0"/>
        <v>20656653</v>
      </c>
      <c r="R22" s="190">
        <f t="shared" si="0"/>
        <v>64966504</v>
      </c>
      <c r="S22" s="190">
        <f t="shared" si="0"/>
        <v>26797921</v>
      </c>
      <c r="T22" s="190">
        <f t="shared" si="0"/>
        <v>37873584</v>
      </c>
      <c r="U22" s="190">
        <f t="shared" si="0"/>
        <v>28943108</v>
      </c>
      <c r="V22" s="190">
        <f t="shared" si="0"/>
        <v>93614613</v>
      </c>
      <c r="W22" s="190">
        <f t="shared" si="0"/>
        <v>346491342</v>
      </c>
      <c r="X22" s="190">
        <f t="shared" si="0"/>
        <v>356251332</v>
      </c>
      <c r="Y22" s="190">
        <f t="shared" si="0"/>
        <v>-9759990</v>
      </c>
      <c r="Z22" s="191">
        <f>+IF(X22&lt;&gt;0,+(Y22/X22)*100,0)</f>
        <v>-2.7396360724343904</v>
      </c>
      <c r="AA22" s="188">
        <f>SUM(AA5:AA21)</f>
        <v>356251314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94191668</v>
      </c>
      <c r="D25" s="155">
        <v>0</v>
      </c>
      <c r="E25" s="156">
        <v>118379190</v>
      </c>
      <c r="F25" s="60">
        <v>117521635</v>
      </c>
      <c r="G25" s="60">
        <v>8850687</v>
      </c>
      <c r="H25" s="60">
        <v>8486122</v>
      </c>
      <c r="I25" s="60">
        <v>8037008</v>
      </c>
      <c r="J25" s="60">
        <v>25373817</v>
      </c>
      <c r="K25" s="60">
        <v>9564698</v>
      </c>
      <c r="L25" s="60">
        <v>9836329</v>
      </c>
      <c r="M25" s="60">
        <v>8439541</v>
      </c>
      <c r="N25" s="60">
        <v>27840568</v>
      </c>
      <c r="O25" s="60">
        <v>8181284</v>
      </c>
      <c r="P25" s="60">
        <v>8128894</v>
      </c>
      <c r="Q25" s="60">
        <v>9532902</v>
      </c>
      <c r="R25" s="60">
        <v>25843080</v>
      </c>
      <c r="S25" s="60">
        <v>8227996</v>
      </c>
      <c r="T25" s="60">
        <v>8369644</v>
      </c>
      <c r="U25" s="60">
        <v>8312801</v>
      </c>
      <c r="V25" s="60">
        <v>24910441</v>
      </c>
      <c r="W25" s="60">
        <v>103967906</v>
      </c>
      <c r="X25" s="60">
        <v>118379196</v>
      </c>
      <c r="Y25" s="60">
        <v>-14411290</v>
      </c>
      <c r="Z25" s="140">
        <v>-12.17</v>
      </c>
      <c r="AA25" s="155">
        <v>117521635</v>
      </c>
    </row>
    <row r="26" spans="1:27" ht="13.5">
      <c r="A26" s="183" t="s">
        <v>38</v>
      </c>
      <c r="B26" s="182"/>
      <c r="C26" s="155">
        <v>10492170</v>
      </c>
      <c r="D26" s="155">
        <v>0</v>
      </c>
      <c r="E26" s="156">
        <v>12855439</v>
      </c>
      <c r="F26" s="60">
        <v>12085439</v>
      </c>
      <c r="G26" s="60">
        <v>1036014</v>
      </c>
      <c r="H26" s="60">
        <v>1052505</v>
      </c>
      <c r="I26" s="60">
        <v>1189967</v>
      </c>
      <c r="J26" s="60">
        <v>3278486</v>
      </c>
      <c r="K26" s="60">
        <v>1103954</v>
      </c>
      <c r="L26" s="60">
        <v>1064247</v>
      </c>
      <c r="M26" s="60">
        <v>1043725</v>
      </c>
      <c r="N26" s="60">
        <v>3211926</v>
      </c>
      <c r="O26" s="60">
        <v>1041680</v>
      </c>
      <c r="P26" s="60">
        <v>1041680</v>
      </c>
      <c r="Q26" s="60">
        <v>0</v>
      </c>
      <c r="R26" s="60">
        <v>2083360</v>
      </c>
      <c r="S26" s="60">
        <v>1744074</v>
      </c>
      <c r="T26" s="60">
        <v>1105144</v>
      </c>
      <c r="U26" s="60">
        <v>1135808</v>
      </c>
      <c r="V26" s="60">
        <v>3985026</v>
      </c>
      <c r="W26" s="60">
        <v>12558798</v>
      </c>
      <c r="X26" s="60">
        <v>12855444</v>
      </c>
      <c r="Y26" s="60">
        <v>-296646</v>
      </c>
      <c r="Z26" s="140">
        <v>-2.31</v>
      </c>
      <c r="AA26" s="155">
        <v>12085439</v>
      </c>
    </row>
    <row r="27" spans="1:27" ht="13.5">
      <c r="A27" s="183" t="s">
        <v>118</v>
      </c>
      <c r="B27" s="182"/>
      <c r="C27" s="155">
        <v>2690981</v>
      </c>
      <c r="D27" s="155">
        <v>0</v>
      </c>
      <c r="E27" s="156">
        <v>31558321</v>
      </c>
      <c r="F27" s="60">
        <v>31558321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137276</v>
      </c>
      <c r="N27" s="60">
        <v>137276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137276</v>
      </c>
      <c r="X27" s="60">
        <v>31558320</v>
      </c>
      <c r="Y27" s="60">
        <v>-31421044</v>
      </c>
      <c r="Z27" s="140">
        <v>-99.57</v>
      </c>
      <c r="AA27" s="155">
        <v>31558321</v>
      </c>
    </row>
    <row r="28" spans="1:27" ht="13.5">
      <c r="A28" s="183" t="s">
        <v>39</v>
      </c>
      <c r="B28" s="182"/>
      <c r="C28" s="155">
        <v>61009541</v>
      </c>
      <c r="D28" s="155">
        <v>0</v>
      </c>
      <c r="E28" s="156">
        <v>74909000</v>
      </c>
      <c r="F28" s="60">
        <v>74909000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74909004</v>
      </c>
      <c r="Y28" s="60">
        <v>-74909004</v>
      </c>
      <c r="Z28" s="140">
        <v>-100</v>
      </c>
      <c r="AA28" s="155">
        <v>74909000</v>
      </c>
    </row>
    <row r="29" spans="1:27" ht="13.5">
      <c r="A29" s="183" t="s">
        <v>40</v>
      </c>
      <c r="B29" s="182"/>
      <c r="C29" s="155">
        <v>127595</v>
      </c>
      <c r="D29" s="155">
        <v>0</v>
      </c>
      <c r="E29" s="156">
        <v>847503</v>
      </c>
      <c r="F29" s="60">
        <v>1997503</v>
      </c>
      <c r="G29" s="60">
        <v>0</v>
      </c>
      <c r="H29" s="60">
        <v>86028</v>
      </c>
      <c r="I29" s="60">
        <v>97878</v>
      </c>
      <c r="J29" s="60">
        <v>183906</v>
      </c>
      <c r="K29" s="60">
        <v>208729</v>
      </c>
      <c r="L29" s="60">
        <v>185525</v>
      </c>
      <c r="M29" s="60">
        <v>0</v>
      </c>
      <c r="N29" s="60">
        <v>394254</v>
      </c>
      <c r="O29" s="60">
        <v>236893</v>
      </c>
      <c r="P29" s="60">
        <v>176949</v>
      </c>
      <c r="Q29" s="60">
        <v>198608</v>
      </c>
      <c r="R29" s="60">
        <v>612450</v>
      </c>
      <c r="S29" s="60">
        <v>78219</v>
      </c>
      <c r="T29" s="60">
        <v>91549</v>
      </c>
      <c r="U29" s="60">
        <v>5117</v>
      </c>
      <c r="V29" s="60">
        <v>174885</v>
      </c>
      <c r="W29" s="60">
        <v>1365495</v>
      </c>
      <c r="X29" s="60">
        <v>847500</v>
      </c>
      <c r="Y29" s="60">
        <v>517995</v>
      </c>
      <c r="Z29" s="140">
        <v>61.12</v>
      </c>
      <c r="AA29" s="155">
        <v>1997503</v>
      </c>
    </row>
    <row r="30" spans="1:27" ht="13.5">
      <c r="A30" s="183" t="s">
        <v>119</v>
      </c>
      <c r="B30" s="182"/>
      <c r="C30" s="155">
        <v>67501132</v>
      </c>
      <c r="D30" s="155">
        <v>0</v>
      </c>
      <c r="E30" s="156">
        <v>82573300</v>
      </c>
      <c r="F30" s="60">
        <v>82573300</v>
      </c>
      <c r="G30" s="60">
        <v>7894737</v>
      </c>
      <c r="H30" s="60">
        <v>3472030</v>
      </c>
      <c r="I30" s="60">
        <v>3771930</v>
      </c>
      <c r="J30" s="60">
        <v>15138697</v>
      </c>
      <c r="K30" s="60">
        <v>9035088</v>
      </c>
      <c r="L30" s="60">
        <v>10812581</v>
      </c>
      <c r="M30" s="60">
        <v>914447</v>
      </c>
      <c r="N30" s="60">
        <v>20762116</v>
      </c>
      <c r="O30" s="60">
        <v>0</v>
      </c>
      <c r="P30" s="60">
        <v>4824561</v>
      </c>
      <c r="Q30" s="60">
        <v>3508772</v>
      </c>
      <c r="R30" s="60">
        <v>8333333</v>
      </c>
      <c r="S30" s="60">
        <v>-11666667</v>
      </c>
      <c r="T30" s="60">
        <v>18888271</v>
      </c>
      <c r="U30" s="60">
        <v>5110086</v>
      </c>
      <c r="V30" s="60">
        <v>12331690</v>
      </c>
      <c r="W30" s="60">
        <v>56565836</v>
      </c>
      <c r="X30" s="60">
        <v>82573296</v>
      </c>
      <c r="Y30" s="60">
        <v>-26007460</v>
      </c>
      <c r="Z30" s="140">
        <v>-31.5</v>
      </c>
      <c r="AA30" s="155">
        <v>82573300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26056366</v>
      </c>
      <c r="D32" s="155">
        <v>0</v>
      </c>
      <c r="E32" s="156">
        <v>45536273</v>
      </c>
      <c r="F32" s="60">
        <v>49485274</v>
      </c>
      <c r="G32" s="60">
        <v>2677665</v>
      </c>
      <c r="H32" s="60">
        <v>2525740</v>
      </c>
      <c r="I32" s="60">
        <v>3479893</v>
      </c>
      <c r="J32" s="60">
        <v>8683298</v>
      </c>
      <c r="K32" s="60">
        <v>3811400</v>
      </c>
      <c r="L32" s="60">
        <v>4383361</v>
      </c>
      <c r="M32" s="60">
        <v>3959009</v>
      </c>
      <c r="N32" s="60">
        <v>12153770</v>
      </c>
      <c r="O32" s="60">
        <v>1528273</v>
      </c>
      <c r="P32" s="60">
        <v>6674297</v>
      </c>
      <c r="Q32" s="60">
        <v>2482991</v>
      </c>
      <c r="R32" s="60">
        <v>10685561</v>
      </c>
      <c r="S32" s="60">
        <v>-7125</v>
      </c>
      <c r="T32" s="60">
        <v>6320299</v>
      </c>
      <c r="U32" s="60">
        <v>1616620</v>
      </c>
      <c r="V32" s="60">
        <v>7929794</v>
      </c>
      <c r="W32" s="60">
        <v>39452423</v>
      </c>
      <c r="X32" s="60">
        <v>45536270</v>
      </c>
      <c r="Y32" s="60">
        <v>-6083847</v>
      </c>
      <c r="Z32" s="140">
        <v>-13.36</v>
      </c>
      <c r="AA32" s="155">
        <v>49485274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70426677</v>
      </c>
      <c r="D34" s="155">
        <v>0</v>
      </c>
      <c r="E34" s="156">
        <v>72159605</v>
      </c>
      <c r="F34" s="60">
        <v>77047039</v>
      </c>
      <c r="G34" s="60">
        <v>5077445</v>
      </c>
      <c r="H34" s="60">
        <v>3991117</v>
      </c>
      <c r="I34" s="60">
        <v>5281505</v>
      </c>
      <c r="J34" s="60">
        <v>14350067</v>
      </c>
      <c r="K34" s="60">
        <v>5855011</v>
      </c>
      <c r="L34" s="60">
        <v>5462364</v>
      </c>
      <c r="M34" s="60">
        <v>4195087</v>
      </c>
      <c r="N34" s="60">
        <v>15512462</v>
      </c>
      <c r="O34" s="60">
        <v>4216206</v>
      </c>
      <c r="P34" s="60">
        <v>6274019</v>
      </c>
      <c r="Q34" s="60">
        <v>3308624</v>
      </c>
      <c r="R34" s="60">
        <v>13798849</v>
      </c>
      <c r="S34" s="60">
        <v>3001002</v>
      </c>
      <c r="T34" s="60">
        <v>9939448</v>
      </c>
      <c r="U34" s="60">
        <v>3631847</v>
      </c>
      <c r="V34" s="60">
        <v>16572297</v>
      </c>
      <c r="W34" s="60">
        <v>60233675</v>
      </c>
      <c r="X34" s="60">
        <v>72159612</v>
      </c>
      <c r="Y34" s="60">
        <v>-11925937</v>
      </c>
      <c r="Z34" s="140">
        <v>-16.53</v>
      </c>
      <c r="AA34" s="155">
        <v>77047039</v>
      </c>
    </row>
    <row r="35" spans="1:27" ht="13.5">
      <c r="A35" s="181" t="s">
        <v>122</v>
      </c>
      <c r="B35" s="185"/>
      <c r="C35" s="155">
        <v>-30330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332465800</v>
      </c>
      <c r="D36" s="188">
        <f>SUM(D25:D35)</f>
        <v>0</v>
      </c>
      <c r="E36" s="189">
        <f t="shared" si="1"/>
        <v>438818631</v>
      </c>
      <c r="F36" s="190">
        <f t="shared" si="1"/>
        <v>447177511</v>
      </c>
      <c r="G36" s="190">
        <f t="shared" si="1"/>
        <v>25536548</v>
      </c>
      <c r="H36" s="190">
        <f t="shared" si="1"/>
        <v>19613542</v>
      </c>
      <c r="I36" s="190">
        <f t="shared" si="1"/>
        <v>21858181</v>
      </c>
      <c r="J36" s="190">
        <f t="shared" si="1"/>
        <v>67008271</v>
      </c>
      <c r="K36" s="190">
        <f t="shared" si="1"/>
        <v>29578880</v>
      </c>
      <c r="L36" s="190">
        <f t="shared" si="1"/>
        <v>31744407</v>
      </c>
      <c r="M36" s="190">
        <f t="shared" si="1"/>
        <v>18689085</v>
      </c>
      <c r="N36" s="190">
        <f t="shared" si="1"/>
        <v>80012372</v>
      </c>
      <c r="O36" s="190">
        <f t="shared" si="1"/>
        <v>15204336</v>
      </c>
      <c r="P36" s="190">
        <f t="shared" si="1"/>
        <v>27120400</v>
      </c>
      <c r="Q36" s="190">
        <f t="shared" si="1"/>
        <v>19031897</v>
      </c>
      <c r="R36" s="190">
        <f t="shared" si="1"/>
        <v>61356633</v>
      </c>
      <c r="S36" s="190">
        <f t="shared" si="1"/>
        <v>1377499</v>
      </c>
      <c r="T36" s="190">
        <f t="shared" si="1"/>
        <v>44714355</v>
      </c>
      <c r="U36" s="190">
        <f t="shared" si="1"/>
        <v>19812279</v>
      </c>
      <c r="V36" s="190">
        <f t="shared" si="1"/>
        <v>65904133</v>
      </c>
      <c r="W36" s="190">
        <f t="shared" si="1"/>
        <v>274281409</v>
      </c>
      <c r="X36" s="190">
        <f t="shared" si="1"/>
        <v>438818642</v>
      </c>
      <c r="Y36" s="190">
        <f t="shared" si="1"/>
        <v>-164537233</v>
      </c>
      <c r="Z36" s="191">
        <f>+IF(X36&lt;&gt;0,+(Y36/X36)*100,0)</f>
        <v>-37.495497513526324</v>
      </c>
      <c r="AA36" s="188">
        <f>SUM(AA25:AA35)</f>
        <v>447177511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-34066282</v>
      </c>
      <c r="D38" s="199">
        <f>+D22-D36</f>
        <v>0</v>
      </c>
      <c r="E38" s="200">
        <f t="shared" si="2"/>
        <v>-82567318</v>
      </c>
      <c r="F38" s="106">
        <f t="shared" si="2"/>
        <v>-90926197</v>
      </c>
      <c r="G38" s="106">
        <f t="shared" si="2"/>
        <v>25663797</v>
      </c>
      <c r="H38" s="106">
        <f t="shared" si="2"/>
        <v>5524129</v>
      </c>
      <c r="I38" s="106">
        <f t="shared" si="2"/>
        <v>255789</v>
      </c>
      <c r="J38" s="106">
        <f t="shared" si="2"/>
        <v>31443715</v>
      </c>
      <c r="K38" s="106">
        <f t="shared" si="2"/>
        <v>-9962752</v>
      </c>
      <c r="L38" s="106">
        <f t="shared" si="2"/>
        <v>9552800</v>
      </c>
      <c r="M38" s="106">
        <f t="shared" si="2"/>
        <v>9855819</v>
      </c>
      <c r="N38" s="106">
        <f t="shared" si="2"/>
        <v>9445867</v>
      </c>
      <c r="O38" s="106">
        <f t="shared" si="2"/>
        <v>4109096</v>
      </c>
      <c r="P38" s="106">
        <f t="shared" si="2"/>
        <v>-2123981</v>
      </c>
      <c r="Q38" s="106">
        <f t="shared" si="2"/>
        <v>1624756</v>
      </c>
      <c r="R38" s="106">
        <f t="shared" si="2"/>
        <v>3609871</v>
      </c>
      <c r="S38" s="106">
        <f t="shared" si="2"/>
        <v>25420422</v>
      </c>
      <c r="T38" s="106">
        <f t="shared" si="2"/>
        <v>-6840771</v>
      </c>
      <c r="U38" s="106">
        <f t="shared" si="2"/>
        <v>9130829</v>
      </c>
      <c r="V38" s="106">
        <f t="shared" si="2"/>
        <v>27710480</v>
      </c>
      <c r="W38" s="106">
        <f t="shared" si="2"/>
        <v>72209933</v>
      </c>
      <c r="X38" s="106">
        <f>IF(F22=F36,0,X22-X36)</f>
        <v>-82567310</v>
      </c>
      <c r="Y38" s="106">
        <f t="shared" si="2"/>
        <v>154777243</v>
      </c>
      <c r="Z38" s="201">
        <f>+IF(X38&lt;&gt;0,+(Y38/X38)*100,0)</f>
        <v>-187.4558381519272</v>
      </c>
      <c r="AA38" s="199">
        <f>+AA22-AA36</f>
        <v>-90926197</v>
      </c>
    </row>
    <row r="39" spans="1:27" ht="13.5">
      <c r="A39" s="181" t="s">
        <v>46</v>
      </c>
      <c r="B39" s="185"/>
      <c r="C39" s="155">
        <v>31537407</v>
      </c>
      <c r="D39" s="155">
        <v>0</v>
      </c>
      <c r="E39" s="156">
        <v>37278650</v>
      </c>
      <c r="F39" s="60">
        <v>37278650</v>
      </c>
      <c r="G39" s="60">
        <v>10830539</v>
      </c>
      <c r="H39" s="60">
        <v>3780527</v>
      </c>
      <c r="I39" s="60">
        <v>3661153</v>
      </c>
      <c r="J39" s="60">
        <v>18272219</v>
      </c>
      <c r="K39" s="60">
        <v>0</v>
      </c>
      <c r="L39" s="60">
        <v>1422366</v>
      </c>
      <c r="M39" s="60">
        <v>-4320515</v>
      </c>
      <c r="N39" s="60">
        <v>-2898149</v>
      </c>
      <c r="O39" s="60">
        <v>0</v>
      </c>
      <c r="P39" s="60">
        <v>2393867</v>
      </c>
      <c r="Q39" s="60">
        <v>2847995</v>
      </c>
      <c r="R39" s="60">
        <v>5241862</v>
      </c>
      <c r="S39" s="60">
        <v>1055573</v>
      </c>
      <c r="T39" s="60">
        <v>7686110</v>
      </c>
      <c r="U39" s="60">
        <v>8517187</v>
      </c>
      <c r="V39" s="60">
        <v>17258870</v>
      </c>
      <c r="W39" s="60">
        <v>37874802</v>
      </c>
      <c r="X39" s="60">
        <v>37278648</v>
      </c>
      <c r="Y39" s="60">
        <v>596154</v>
      </c>
      <c r="Z39" s="140">
        <v>1.6</v>
      </c>
      <c r="AA39" s="155">
        <v>37278650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-2528875</v>
      </c>
      <c r="D42" s="206">
        <f>SUM(D38:D41)</f>
        <v>0</v>
      </c>
      <c r="E42" s="207">
        <f t="shared" si="3"/>
        <v>-45288668</v>
      </c>
      <c r="F42" s="88">
        <f t="shared" si="3"/>
        <v>-53647547</v>
      </c>
      <c r="G42" s="88">
        <f t="shared" si="3"/>
        <v>36494336</v>
      </c>
      <c r="H42" s="88">
        <f t="shared" si="3"/>
        <v>9304656</v>
      </c>
      <c r="I42" s="88">
        <f t="shared" si="3"/>
        <v>3916942</v>
      </c>
      <c r="J42" s="88">
        <f t="shared" si="3"/>
        <v>49715934</v>
      </c>
      <c r="K42" s="88">
        <f t="shared" si="3"/>
        <v>-9962752</v>
      </c>
      <c r="L42" s="88">
        <f t="shared" si="3"/>
        <v>10975166</v>
      </c>
      <c r="M42" s="88">
        <f t="shared" si="3"/>
        <v>5535304</v>
      </c>
      <c r="N42" s="88">
        <f t="shared" si="3"/>
        <v>6547718</v>
      </c>
      <c r="O42" s="88">
        <f t="shared" si="3"/>
        <v>4109096</v>
      </c>
      <c r="P42" s="88">
        <f t="shared" si="3"/>
        <v>269886</v>
      </c>
      <c r="Q42" s="88">
        <f t="shared" si="3"/>
        <v>4472751</v>
      </c>
      <c r="R42" s="88">
        <f t="shared" si="3"/>
        <v>8851733</v>
      </c>
      <c r="S42" s="88">
        <f t="shared" si="3"/>
        <v>26475995</v>
      </c>
      <c r="T42" s="88">
        <f t="shared" si="3"/>
        <v>845339</v>
      </c>
      <c r="U42" s="88">
        <f t="shared" si="3"/>
        <v>17648016</v>
      </c>
      <c r="V42" s="88">
        <f t="shared" si="3"/>
        <v>44969350</v>
      </c>
      <c r="W42" s="88">
        <f t="shared" si="3"/>
        <v>110084735</v>
      </c>
      <c r="X42" s="88">
        <f t="shared" si="3"/>
        <v>-45288662</v>
      </c>
      <c r="Y42" s="88">
        <f t="shared" si="3"/>
        <v>155373397</v>
      </c>
      <c r="Z42" s="208">
        <f>+IF(X42&lt;&gt;0,+(Y42/X42)*100,0)</f>
        <v>-343.07349817488534</v>
      </c>
      <c r="AA42" s="206">
        <f>SUM(AA38:AA41)</f>
        <v>-53647547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-2528875</v>
      </c>
      <c r="D44" s="210">
        <f>+D42-D43</f>
        <v>0</v>
      </c>
      <c r="E44" s="211">
        <f t="shared" si="4"/>
        <v>-45288668</v>
      </c>
      <c r="F44" s="77">
        <f t="shared" si="4"/>
        <v>-53647547</v>
      </c>
      <c r="G44" s="77">
        <f t="shared" si="4"/>
        <v>36494336</v>
      </c>
      <c r="H44" s="77">
        <f t="shared" si="4"/>
        <v>9304656</v>
      </c>
      <c r="I44" s="77">
        <f t="shared" si="4"/>
        <v>3916942</v>
      </c>
      <c r="J44" s="77">
        <f t="shared" si="4"/>
        <v>49715934</v>
      </c>
      <c r="K44" s="77">
        <f t="shared" si="4"/>
        <v>-9962752</v>
      </c>
      <c r="L44" s="77">
        <f t="shared" si="4"/>
        <v>10975166</v>
      </c>
      <c r="M44" s="77">
        <f t="shared" si="4"/>
        <v>5535304</v>
      </c>
      <c r="N44" s="77">
        <f t="shared" si="4"/>
        <v>6547718</v>
      </c>
      <c r="O44" s="77">
        <f t="shared" si="4"/>
        <v>4109096</v>
      </c>
      <c r="P44" s="77">
        <f t="shared" si="4"/>
        <v>269886</v>
      </c>
      <c r="Q44" s="77">
        <f t="shared" si="4"/>
        <v>4472751</v>
      </c>
      <c r="R44" s="77">
        <f t="shared" si="4"/>
        <v>8851733</v>
      </c>
      <c r="S44" s="77">
        <f t="shared" si="4"/>
        <v>26475995</v>
      </c>
      <c r="T44" s="77">
        <f t="shared" si="4"/>
        <v>845339</v>
      </c>
      <c r="U44" s="77">
        <f t="shared" si="4"/>
        <v>17648016</v>
      </c>
      <c r="V44" s="77">
        <f t="shared" si="4"/>
        <v>44969350</v>
      </c>
      <c r="W44" s="77">
        <f t="shared" si="4"/>
        <v>110084735</v>
      </c>
      <c r="X44" s="77">
        <f t="shared" si="4"/>
        <v>-45288662</v>
      </c>
      <c r="Y44" s="77">
        <f t="shared" si="4"/>
        <v>155373397</v>
      </c>
      <c r="Z44" s="212">
        <f>+IF(X44&lt;&gt;0,+(Y44/X44)*100,0)</f>
        <v>-343.07349817488534</v>
      </c>
      <c r="AA44" s="210">
        <f>+AA42-AA43</f>
        <v>-53647547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-2528875</v>
      </c>
      <c r="D46" s="206">
        <f>SUM(D44:D45)</f>
        <v>0</v>
      </c>
      <c r="E46" s="207">
        <f t="shared" si="5"/>
        <v>-45288668</v>
      </c>
      <c r="F46" s="88">
        <f t="shared" si="5"/>
        <v>-53647547</v>
      </c>
      <c r="G46" s="88">
        <f t="shared" si="5"/>
        <v>36494336</v>
      </c>
      <c r="H46" s="88">
        <f t="shared" si="5"/>
        <v>9304656</v>
      </c>
      <c r="I46" s="88">
        <f t="shared" si="5"/>
        <v>3916942</v>
      </c>
      <c r="J46" s="88">
        <f t="shared" si="5"/>
        <v>49715934</v>
      </c>
      <c r="K46" s="88">
        <f t="shared" si="5"/>
        <v>-9962752</v>
      </c>
      <c r="L46" s="88">
        <f t="shared" si="5"/>
        <v>10975166</v>
      </c>
      <c r="M46" s="88">
        <f t="shared" si="5"/>
        <v>5535304</v>
      </c>
      <c r="N46" s="88">
        <f t="shared" si="5"/>
        <v>6547718</v>
      </c>
      <c r="O46" s="88">
        <f t="shared" si="5"/>
        <v>4109096</v>
      </c>
      <c r="P46" s="88">
        <f t="shared" si="5"/>
        <v>269886</v>
      </c>
      <c r="Q46" s="88">
        <f t="shared" si="5"/>
        <v>4472751</v>
      </c>
      <c r="R46" s="88">
        <f t="shared" si="5"/>
        <v>8851733</v>
      </c>
      <c r="S46" s="88">
        <f t="shared" si="5"/>
        <v>26475995</v>
      </c>
      <c r="T46" s="88">
        <f t="shared" si="5"/>
        <v>845339</v>
      </c>
      <c r="U46" s="88">
        <f t="shared" si="5"/>
        <v>17648016</v>
      </c>
      <c r="V46" s="88">
        <f t="shared" si="5"/>
        <v>44969350</v>
      </c>
      <c r="W46" s="88">
        <f t="shared" si="5"/>
        <v>110084735</v>
      </c>
      <c r="X46" s="88">
        <f t="shared" si="5"/>
        <v>-45288662</v>
      </c>
      <c r="Y46" s="88">
        <f t="shared" si="5"/>
        <v>155373397</v>
      </c>
      <c r="Z46" s="208">
        <f>+IF(X46&lt;&gt;0,+(Y46/X46)*100,0)</f>
        <v>-343.07349817488534</v>
      </c>
      <c r="AA46" s="206">
        <f>SUM(AA44:AA45)</f>
        <v>-53647547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-2528875</v>
      </c>
      <c r="D48" s="217">
        <f>SUM(D46:D47)</f>
        <v>0</v>
      </c>
      <c r="E48" s="218">
        <f t="shared" si="6"/>
        <v>-45288668</v>
      </c>
      <c r="F48" s="219">
        <f t="shared" si="6"/>
        <v>-53647547</v>
      </c>
      <c r="G48" s="219">
        <f t="shared" si="6"/>
        <v>36494336</v>
      </c>
      <c r="H48" s="220">
        <f t="shared" si="6"/>
        <v>9304656</v>
      </c>
      <c r="I48" s="220">
        <f t="shared" si="6"/>
        <v>3916942</v>
      </c>
      <c r="J48" s="220">
        <f t="shared" si="6"/>
        <v>49715934</v>
      </c>
      <c r="K48" s="220">
        <f t="shared" si="6"/>
        <v>-9962752</v>
      </c>
      <c r="L48" s="220">
        <f t="shared" si="6"/>
        <v>10975166</v>
      </c>
      <c r="M48" s="219">
        <f t="shared" si="6"/>
        <v>5535304</v>
      </c>
      <c r="N48" s="219">
        <f t="shared" si="6"/>
        <v>6547718</v>
      </c>
      <c r="O48" s="220">
        <f t="shared" si="6"/>
        <v>4109096</v>
      </c>
      <c r="P48" s="220">
        <f t="shared" si="6"/>
        <v>269886</v>
      </c>
      <c r="Q48" s="220">
        <f t="shared" si="6"/>
        <v>4472751</v>
      </c>
      <c r="R48" s="220">
        <f t="shared" si="6"/>
        <v>8851733</v>
      </c>
      <c r="S48" s="220">
        <f t="shared" si="6"/>
        <v>26475995</v>
      </c>
      <c r="T48" s="219">
        <f t="shared" si="6"/>
        <v>845339</v>
      </c>
      <c r="U48" s="219">
        <f t="shared" si="6"/>
        <v>17648016</v>
      </c>
      <c r="V48" s="220">
        <f t="shared" si="6"/>
        <v>44969350</v>
      </c>
      <c r="W48" s="220">
        <f t="shared" si="6"/>
        <v>110084735</v>
      </c>
      <c r="X48" s="220">
        <f t="shared" si="6"/>
        <v>-45288662</v>
      </c>
      <c r="Y48" s="220">
        <f t="shared" si="6"/>
        <v>155373397</v>
      </c>
      <c r="Z48" s="221">
        <f>+IF(X48&lt;&gt;0,+(Y48/X48)*100,0)</f>
        <v>-343.07349817488534</v>
      </c>
      <c r="AA48" s="222">
        <f>SUM(AA46:AA47)</f>
        <v>-53647547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3398326</v>
      </c>
      <c r="D5" s="153">
        <f>SUM(D6:D8)</f>
        <v>0</v>
      </c>
      <c r="E5" s="154">
        <f t="shared" si="0"/>
        <v>4500000</v>
      </c>
      <c r="F5" s="100">
        <f t="shared" si="0"/>
        <v>3700000</v>
      </c>
      <c r="G5" s="100">
        <f t="shared" si="0"/>
        <v>0</v>
      </c>
      <c r="H5" s="100">
        <f t="shared" si="0"/>
        <v>260953</v>
      </c>
      <c r="I5" s="100">
        <f t="shared" si="0"/>
        <v>256358</v>
      </c>
      <c r="J5" s="100">
        <f t="shared" si="0"/>
        <v>517311</v>
      </c>
      <c r="K5" s="100">
        <f t="shared" si="0"/>
        <v>84743</v>
      </c>
      <c r="L5" s="100">
        <f t="shared" si="0"/>
        <v>571478</v>
      </c>
      <c r="M5" s="100">
        <f t="shared" si="0"/>
        <v>0</v>
      </c>
      <c r="N5" s="100">
        <f t="shared" si="0"/>
        <v>656221</v>
      </c>
      <c r="O5" s="100">
        <f t="shared" si="0"/>
        <v>0</v>
      </c>
      <c r="P5" s="100">
        <f t="shared" si="0"/>
        <v>104584</v>
      </c>
      <c r="Q5" s="100">
        <f t="shared" si="0"/>
        <v>626888</v>
      </c>
      <c r="R5" s="100">
        <f t="shared" si="0"/>
        <v>731472</v>
      </c>
      <c r="S5" s="100">
        <f t="shared" si="0"/>
        <v>257825</v>
      </c>
      <c r="T5" s="100">
        <f t="shared" si="0"/>
        <v>470430</v>
      </c>
      <c r="U5" s="100">
        <f t="shared" si="0"/>
        <v>409207</v>
      </c>
      <c r="V5" s="100">
        <f t="shared" si="0"/>
        <v>1137462</v>
      </c>
      <c r="W5" s="100">
        <f t="shared" si="0"/>
        <v>3042466</v>
      </c>
      <c r="X5" s="100">
        <f t="shared" si="0"/>
        <v>4500000</v>
      </c>
      <c r="Y5" s="100">
        <f t="shared" si="0"/>
        <v>-1457534</v>
      </c>
      <c r="Z5" s="137">
        <f>+IF(X5&lt;&gt;0,+(Y5/X5)*100,0)</f>
        <v>-32.38964444444444</v>
      </c>
      <c r="AA5" s="153">
        <f>SUM(AA6:AA8)</f>
        <v>3700000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3398326</v>
      </c>
      <c r="D8" s="155"/>
      <c r="E8" s="156">
        <v>4500000</v>
      </c>
      <c r="F8" s="60">
        <v>3700000</v>
      </c>
      <c r="G8" s="60"/>
      <c r="H8" s="60">
        <v>260953</v>
      </c>
      <c r="I8" s="60">
        <v>256358</v>
      </c>
      <c r="J8" s="60">
        <v>517311</v>
      </c>
      <c r="K8" s="60">
        <v>84743</v>
      </c>
      <c r="L8" s="60">
        <v>571478</v>
      </c>
      <c r="M8" s="60"/>
      <c r="N8" s="60">
        <v>656221</v>
      </c>
      <c r="O8" s="60"/>
      <c r="P8" s="60">
        <v>104584</v>
      </c>
      <c r="Q8" s="60">
        <v>626888</v>
      </c>
      <c r="R8" s="60">
        <v>731472</v>
      </c>
      <c r="S8" s="60">
        <v>257825</v>
      </c>
      <c r="T8" s="60">
        <v>470430</v>
      </c>
      <c r="U8" s="60">
        <v>409207</v>
      </c>
      <c r="V8" s="60">
        <v>1137462</v>
      </c>
      <c r="W8" s="60">
        <v>3042466</v>
      </c>
      <c r="X8" s="60">
        <v>4500000</v>
      </c>
      <c r="Y8" s="60">
        <v>-1457534</v>
      </c>
      <c r="Z8" s="140">
        <v>-32.39</v>
      </c>
      <c r="AA8" s="62">
        <v>3700000</v>
      </c>
    </row>
    <row r="9" spans="1:27" ht="13.5">
      <c r="A9" s="135" t="s">
        <v>78</v>
      </c>
      <c r="B9" s="136"/>
      <c r="C9" s="153">
        <f aca="true" t="shared" si="1" ref="C9:Y9">SUM(C10:C14)</f>
        <v>8330180</v>
      </c>
      <c r="D9" s="153">
        <f>SUM(D10:D14)</f>
        <v>0</v>
      </c>
      <c r="E9" s="154">
        <f t="shared" si="1"/>
        <v>1600000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1599996</v>
      </c>
      <c r="Y9" s="100">
        <f t="shared" si="1"/>
        <v>-1599996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>
        <v>8330180</v>
      </c>
      <c r="D10" s="155"/>
      <c r="E10" s="156">
        <v>1000000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999996</v>
      </c>
      <c r="Y10" s="60">
        <v>-999996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600000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600000</v>
      </c>
      <c r="Y12" s="60">
        <v>-600000</v>
      </c>
      <c r="Z12" s="140">
        <v>-100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37840399</v>
      </c>
      <c r="D15" s="153">
        <f>SUM(D16:D18)</f>
        <v>0</v>
      </c>
      <c r="E15" s="154">
        <f t="shared" si="2"/>
        <v>27278650</v>
      </c>
      <c r="F15" s="100">
        <f t="shared" si="2"/>
        <v>26278650</v>
      </c>
      <c r="G15" s="100">
        <f t="shared" si="2"/>
        <v>3648872</v>
      </c>
      <c r="H15" s="100">
        <f t="shared" si="2"/>
        <v>893467</v>
      </c>
      <c r="I15" s="100">
        <f t="shared" si="2"/>
        <v>2256322</v>
      </c>
      <c r="J15" s="100">
        <f t="shared" si="2"/>
        <v>6798661</v>
      </c>
      <c r="K15" s="100">
        <f t="shared" si="2"/>
        <v>0</v>
      </c>
      <c r="L15" s="100">
        <f t="shared" si="2"/>
        <v>823372</v>
      </c>
      <c r="M15" s="100">
        <f t="shared" si="2"/>
        <v>925983</v>
      </c>
      <c r="N15" s="100">
        <f t="shared" si="2"/>
        <v>1749355</v>
      </c>
      <c r="O15" s="100">
        <f t="shared" si="2"/>
        <v>0</v>
      </c>
      <c r="P15" s="100">
        <f t="shared" si="2"/>
        <v>1906027</v>
      </c>
      <c r="Q15" s="100">
        <f t="shared" si="2"/>
        <v>1724931</v>
      </c>
      <c r="R15" s="100">
        <f t="shared" si="2"/>
        <v>3630958</v>
      </c>
      <c r="S15" s="100">
        <f t="shared" si="2"/>
        <v>1446114</v>
      </c>
      <c r="T15" s="100">
        <f t="shared" si="2"/>
        <v>6932865</v>
      </c>
      <c r="U15" s="100">
        <f t="shared" si="2"/>
        <v>1021416</v>
      </c>
      <c r="V15" s="100">
        <f t="shared" si="2"/>
        <v>9400395</v>
      </c>
      <c r="W15" s="100">
        <f t="shared" si="2"/>
        <v>21579369</v>
      </c>
      <c r="X15" s="100">
        <f t="shared" si="2"/>
        <v>27278652</v>
      </c>
      <c r="Y15" s="100">
        <f t="shared" si="2"/>
        <v>-5699283</v>
      </c>
      <c r="Z15" s="137">
        <f>+IF(X15&lt;&gt;0,+(Y15/X15)*100,0)</f>
        <v>-20.892832241123937</v>
      </c>
      <c r="AA15" s="102">
        <f>SUM(AA16:AA18)</f>
        <v>26278650</v>
      </c>
    </row>
    <row r="16" spans="1:27" ht="13.5">
      <c r="A16" s="138" t="s">
        <v>85</v>
      </c>
      <c r="B16" s="136"/>
      <c r="C16" s="155">
        <v>6124455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31715944</v>
      </c>
      <c r="D17" s="155"/>
      <c r="E17" s="156">
        <v>27278650</v>
      </c>
      <c r="F17" s="60">
        <v>26278650</v>
      </c>
      <c r="G17" s="60">
        <v>3648872</v>
      </c>
      <c r="H17" s="60">
        <v>893467</v>
      </c>
      <c r="I17" s="60">
        <v>2256322</v>
      </c>
      <c r="J17" s="60">
        <v>6798661</v>
      </c>
      <c r="K17" s="60"/>
      <c r="L17" s="60">
        <v>823372</v>
      </c>
      <c r="M17" s="60">
        <v>925983</v>
      </c>
      <c r="N17" s="60">
        <v>1749355</v>
      </c>
      <c r="O17" s="60"/>
      <c r="P17" s="60">
        <v>1906027</v>
      </c>
      <c r="Q17" s="60">
        <v>1724931</v>
      </c>
      <c r="R17" s="60">
        <v>3630958</v>
      </c>
      <c r="S17" s="60">
        <v>1446114</v>
      </c>
      <c r="T17" s="60">
        <v>6932865</v>
      </c>
      <c r="U17" s="60">
        <v>1021416</v>
      </c>
      <c r="V17" s="60">
        <v>9400395</v>
      </c>
      <c r="W17" s="60">
        <v>21579369</v>
      </c>
      <c r="X17" s="60">
        <v>27278652</v>
      </c>
      <c r="Y17" s="60">
        <v>-5699283</v>
      </c>
      <c r="Z17" s="140">
        <v>-20.89</v>
      </c>
      <c r="AA17" s="62">
        <v>26278650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27800000</v>
      </c>
      <c r="F19" s="100">
        <f t="shared" si="3"/>
        <v>24300000</v>
      </c>
      <c r="G19" s="100">
        <f t="shared" si="3"/>
        <v>5851600</v>
      </c>
      <c r="H19" s="100">
        <f t="shared" si="3"/>
        <v>5054363</v>
      </c>
      <c r="I19" s="100">
        <f t="shared" si="3"/>
        <v>1200000</v>
      </c>
      <c r="J19" s="100">
        <f t="shared" si="3"/>
        <v>12105963</v>
      </c>
      <c r="K19" s="100">
        <f t="shared" si="3"/>
        <v>0</v>
      </c>
      <c r="L19" s="100">
        <f t="shared" si="3"/>
        <v>290137</v>
      </c>
      <c r="M19" s="100">
        <f t="shared" si="3"/>
        <v>3026518</v>
      </c>
      <c r="N19" s="100">
        <f t="shared" si="3"/>
        <v>3316655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256330</v>
      </c>
      <c r="U19" s="100">
        <f t="shared" si="3"/>
        <v>463119</v>
      </c>
      <c r="V19" s="100">
        <f t="shared" si="3"/>
        <v>719449</v>
      </c>
      <c r="W19" s="100">
        <f t="shared" si="3"/>
        <v>16142067</v>
      </c>
      <c r="X19" s="100">
        <f t="shared" si="3"/>
        <v>27800004</v>
      </c>
      <c r="Y19" s="100">
        <f t="shared" si="3"/>
        <v>-11657937</v>
      </c>
      <c r="Z19" s="137">
        <f>+IF(X19&lt;&gt;0,+(Y19/X19)*100,0)</f>
        <v>-41.93501914604041</v>
      </c>
      <c r="AA19" s="102">
        <f>SUM(AA20:AA23)</f>
        <v>24300000</v>
      </c>
    </row>
    <row r="20" spans="1:27" ht="13.5">
      <c r="A20" s="138" t="s">
        <v>89</v>
      </c>
      <c r="B20" s="136"/>
      <c r="C20" s="155"/>
      <c r="D20" s="155"/>
      <c r="E20" s="156">
        <v>27800000</v>
      </c>
      <c r="F20" s="60">
        <v>24300000</v>
      </c>
      <c r="G20" s="60">
        <v>5851600</v>
      </c>
      <c r="H20" s="60">
        <v>5054363</v>
      </c>
      <c r="I20" s="60">
        <v>1200000</v>
      </c>
      <c r="J20" s="60">
        <v>12105963</v>
      </c>
      <c r="K20" s="60"/>
      <c r="L20" s="60">
        <v>290137</v>
      </c>
      <c r="M20" s="60">
        <v>3026518</v>
      </c>
      <c r="N20" s="60">
        <v>3316655</v>
      </c>
      <c r="O20" s="60"/>
      <c r="P20" s="60"/>
      <c r="Q20" s="60"/>
      <c r="R20" s="60"/>
      <c r="S20" s="60"/>
      <c r="T20" s="60">
        <v>256330</v>
      </c>
      <c r="U20" s="60">
        <v>463119</v>
      </c>
      <c r="V20" s="60">
        <v>719449</v>
      </c>
      <c r="W20" s="60">
        <v>16142067</v>
      </c>
      <c r="X20" s="60">
        <v>27800004</v>
      </c>
      <c r="Y20" s="60">
        <v>-11657937</v>
      </c>
      <c r="Z20" s="140">
        <v>-41.94</v>
      </c>
      <c r="AA20" s="62">
        <v>24300000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49568905</v>
      </c>
      <c r="D25" s="217">
        <f>+D5+D9+D15+D19+D24</f>
        <v>0</v>
      </c>
      <c r="E25" s="230">
        <f t="shared" si="4"/>
        <v>61178650</v>
      </c>
      <c r="F25" s="219">
        <f t="shared" si="4"/>
        <v>54278650</v>
      </c>
      <c r="G25" s="219">
        <f t="shared" si="4"/>
        <v>9500472</v>
      </c>
      <c r="H25" s="219">
        <f t="shared" si="4"/>
        <v>6208783</v>
      </c>
      <c r="I25" s="219">
        <f t="shared" si="4"/>
        <v>3712680</v>
      </c>
      <c r="J25" s="219">
        <f t="shared" si="4"/>
        <v>19421935</v>
      </c>
      <c r="K25" s="219">
        <f t="shared" si="4"/>
        <v>84743</v>
      </c>
      <c r="L25" s="219">
        <f t="shared" si="4"/>
        <v>1684987</v>
      </c>
      <c r="M25" s="219">
        <f t="shared" si="4"/>
        <v>3952501</v>
      </c>
      <c r="N25" s="219">
        <f t="shared" si="4"/>
        <v>5722231</v>
      </c>
      <c r="O25" s="219">
        <f t="shared" si="4"/>
        <v>0</v>
      </c>
      <c r="P25" s="219">
        <f t="shared" si="4"/>
        <v>2010611</v>
      </c>
      <c r="Q25" s="219">
        <f t="shared" si="4"/>
        <v>2351819</v>
      </c>
      <c r="R25" s="219">
        <f t="shared" si="4"/>
        <v>4362430</v>
      </c>
      <c r="S25" s="219">
        <f t="shared" si="4"/>
        <v>1703939</v>
      </c>
      <c r="T25" s="219">
        <f t="shared" si="4"/>
        <v>7659625</v>
      </c>
      <c r="U25" s="219">
        <f t="shared" si="4"/>
        <v>1893742</v>
      </c>
      <c r="V25" s="219">
        <f t="shared" si="4"/>
        <v>11257306</v>
      </c>
      <c r="W25" s="219">
        <f t="shared" si="4"/>
        <v>40763902</v>
      </c>
      <c r="X25" s="219">
        <f t="shared" si="4"/>
        <v>61178652</v>
      </c>
      <c r="Y25" s="219">
        <f t="shared" si="4"/>
        <v>-20414750</v>
      </c>
      <c r="Z25" s="231">
        <f>+IF(X25&lt;&gt;0,+(Y25/X25)*100,0)</f>
        <v>-33.36907455888371</v>
      </c>
      <c r="AA25" s="232">
        <f>+AA5+AA9+AA15+AA19+AA24</f>
        <v>54278650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28438535</v>
      </c>
      <c r="D28" s="155"/>
      <c r="E28" s="156">
        <v>37278650</v>
      </c>
      <c r="F28" s="60">
        <v>37278650</v>
      </c>
      <c r="G28" s="60">
        <v>9500472</v>
      </c>
      <c r="H28" s="60">
        <v>3316251</v>
      </c>
      <c r="I28" s="60">
        <v>3456322</v>
      </c>
      <c r="J28" s="60">
        <v>16273045</v>
      </c>
      <c r="K28" s="60"/>
      <c r="L28" s="60">
        <v>823372</v>
      </c>
      <c r="M28" s="60">
        <v>3952501</v>
      </c>
      <c r="N28" s="60">
        <v>4775873</v>
      </c>
      <c r="O28" s="60"/>
      <c r="P28" s="60">
        <v>1906027</v>
      </c>
      <c r="Q28" s="60">
        <v>1724931</v>
      </c>
      <c r="R28" s="60">
        <v>3630958</v>
      </c>
      <c r="S28" s="60">
        <v>1446114</v>
      </c>
      <c r="T28" s="60">
        <v>7189195</v>
      </c>
      <c r="U28" s="60">
        <v>1021416</v>
      </c>
      <c r="V28" s="60">
        <v>9656725</v>
      </c>
      <c r="W28" s="60">
        <v>34336601</v>
      </c>
      <c r="X28" s="60"/>
      <c r="Y28" s="60">
        <v>34336601</v>
      </c>
      <c r="Z28" s="140"/>
      <c r="AA28" s="155">
        <v>37278650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28438535</v>
      </c>
      <c r="D32" s="210">
        <f>SUM(D28:D31)</f>
        <v>0</v>
      </c>
      <c r="E32" s="211">
        <f t="shared" si="5"/>
        <v>37278650</v>
      </c>
      <c r="F32" s="77">
        <f t="shared" si="5"/>
        <v>37278650</v>
      </c>
      <c r="G32" s="77">
        <f t="shared" si="5"/>
        <v>9500472</v>
      </c>
      <c r="H32" s="77">
        <f t="shared" si="5"/>
        <v>3316251</v>
      </c>
      <c r="I32" s="77">
        <f t="shared" si="5"/>
        <v>3456322</v>
      </c>
      <c r="J32" s="77">
        <f t="shared" si="5"/>
        <v>16273045</v>
      </c>
      <c r="K32" s="77">
        <f t="shared" si="5"/>
        <v>0</v>
      </c>
      <c r="L32" s="77">
        <f t="shared" si="5"/>
        <v>823372</v>
      </c>
      <c r="M32" s="77">
        <f t="shared" si="5"/>
        <v>3952501</v>
      </c>
      <c r="N32" s="77">
        <f t="shared" si="5"/>
        <v>4775873</v>
      </c>
      <c r="O32" s="77">
        <f t="shared" si="5"/>
        <v>0</v>
      </c>
      <c r="P32" s="77">
        <f t="shared" si="5"/>
        <v>1906027</v>
      </c>
      <c r="Q32" s="77">
        <f t="shared" si="5"/>
        <v>1724931</v>
      </c>
      <c r="R32" s="77">
        <f t="shared" si="5"/>
        <v>3630958</v>
      </c>
      <c r="S32" s="77">
        <f t="shared" si="5"/>
        <v>1446114</v>
      </c>
      <c r="T32" s="77">
        <f t="shared" si="5"/>
        <v>7189195</v>
      </c>
      <c r="U32" s="77">
        <f t="shared" si="5"/>
        <v>1021416</v>
      </c>
      <c r="V32" s="77">
        <f t="shared" si="5"/>
        <v>9656725</v>
      </c>
      <c r="W32" s="77">
        <f t="shared" si="5"/>
        <v>34336601</v>
      </c>
      <c r="X32" s="77">
        <f t="shared" si="5"/>
        <v>0</v>
      </c>
      <c r="Y32" s="77">
        <f t="shared" si="5"/>
        <v>34336601</v>
      </c>
      <c r="Z32" s="212">
        <f>+IF(X32&lt;&gt;0,+(Y32/X32)*100,0)</f>
        <v>0</v>
      </c>
      <c r="AA32" s="79">
        <f>SUM(AA28:AA31)</f>
        <v>37278650</v>
      </c>
    </row>
    <row r="33" spans="1:27" ht="13.5">
      <c r="A33" s="237" t="s">
        <v>51</v>
      </c>
      <c r="B33" s="136" t="s">
        <v>137</v>
      </c>
      <c r="C33" s="155">
        <v>9364859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11765511</v>
      </c>
      <c r="D35" s="155"/>
      <c r="E35" s="156">
        <v>23900000</v>
      </c>
      <c r="F35" s="60">
        <v>17000000</v>
      </c>
      <c r="G35" s="60"/>
      <c r="H35" s="60">
        <v>2892532</v>
      </c>
      <c r="I35" s="60">
        <v>256358</v>
      </c>
      <c r="J35" s="60">
        <v>3148890</v>
      </c>
      <c r="K35" s="60">
        <v>84743</v>
      </c>
      <c r="L35" s="60">
        <v>861615</v>
      </c>
      <c r="M35" s="60"/>
      <c r="N35" s="60">
        <v>946358</v>
      </c>
      <c r="O35" s="60"/>
      <c r="P35" s="60">
        <v>104584</v>
      </c>
      <c r="Q35" s="60">
        <v>626888</v>
      </c>
      <c r="R35" s="60">
        <v>731472</v>
      </c>
      <c r="S35" s="60">
        <v>257825</v>
      </c>
      <c r="T35" s="60">
        <v>470430</v>
      </c>
      <c r="U35" s="60">
        <v>872326</v>
      </c>
      <c r="V35" s="60">
        <v>1600581</v>
      </c>
      <c r="W35" s="60">
        <v>6427301</v>
      </c>
      <c r="X35" s="60"/>
      <c r="Y35" s="60">
        <v>6427301</v>
      </c>
      <c r="Z35" s="140"/>
      <c r="AA35" s="62">
        <v>17000000</v>
      </c>
    </row>
    <row r="36" spans="1:27" ht="13.5">
      <c r="A36" s="238" t="s">
        <v>139</v>
      </c>
      <c r="B36" s="149"/>
      <c r="C36" s="222">
        <f aca="true" t="shared" si="6" ref="C36:Y36">SUM(C32:C35)</f>
        <v>49568905</v>
      </c>
      <c r="D36" s="222">
        <f>SUM(D32:D35)</f>
        <v>0</v>
      </c>
      <c r="E36" s="218">
        <f t="shared" si="6"/>
        <v>61178650</v>
      </c>
      <c r="F36" s="220">
        <f t="shared" si="6"/>
        <v>54278650</v>
      </c>
      <c r="G36" s="220">
        <f t="shared" si="6"/>
        <v>9500472</v>
      </c>
      <c r="H36" s="220">
        <f t="shared" si="6"/>
        <v>6208783</v>
      </c>
      <c r="I36" s="220">
        <f t="shared" si="6"/>
        <v>3712680</v>
      </c>
      <c r="J36" s="220">
        <f t="shared" si="6"/>
        <v>19421935</v>
      </c>
      <c r="K36" s="220">
        <f t="shared" si="6"/>
        <v>84743</v>
      </c>
      <c r="L36" s="220">
        <f t="shared" si="6"/>
        <v>1684987</v>
      </c>
      <c r="M36" s="220">
        <f t="shared" si="6"/>
        <v>3952501</v>
      </c>
      <c r="N36" s="220">
        <f t="shared" si="6"/>
        <v>5722231</v>
      </c>
      <c r="O36" s="220">
        <f t="shared" si="6"/>
        <v>0</v>
      </c>
      <c r="P36" s="220">
        <f t="shared" si="6"/>
        <v>2010611</v>
      </c>
      <c r="Q36" s="220">
        <f t="shared" si="6"/>
        <v>2351819</v>
      </c>
      <c r="R36" s="220">
        <f t="shared" si="6"/>
        <v>4362430</v>
      </c>
      <c r="S36" s="220">
        <f t="shared" si="6"/>
        <v>1703939</v>
      </c>
      <c r="T36" s="220">
        <f t="shared" si="6"/>
        <v>7659625</v>
      </c>
      <c r="U36" s="220">
        <f t="shared" si="6"/>
        <v>1893742</v>
      </c>
      <c r="V36" s="220">
        <f t="shared" si="6"/>
        <v>11257306</v>
      </c>
      <c r="W36" s="220">
        <f t="shared" si="6"/>
        <v>40763902</v>
      </c>
      <c r="X36" s="220">
        <f t="shared" si="6"/>
        <v>0</v>
      </c>
      <c r="Y36" s="220">
        <f t="shared" si="6"/>
        <v>40763902</v>
      </c>
      <c r="Z36" s="221">
        <f>+IF(X36&lt;&gt;0,+(Y36/X36)*100,0)</f>
        <v>0</v>
      </c>
      <c r="AA36" s="239">
        <f>SUM(AA32:AA35)</f>
        <v>54278650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155234</v>
      </c>
      <c r="D6" s="155"/>
      <c r="E6" s="59">
        <v>2100000</v>
      </c>
      <c r="F6" s="60">
        <v>489987</v>
      </c>
      <c r="G6" s="60">
        <v>2151397</v>
      </c>
      <c r="H6" s="60">
        <v>1823249</v>
      </c>
      <c r="I6" s="60">
        <v>549805</v>
      </c>
      <c r="J6" s="60">
        <v>549805</v>
      </c>
      <c r="K6" s="60">
        <v>1205613</v>
      </c>
      <c r="L6" s="60">
        <v>9525556</v>
      </c>
      <c r="M6" s="60"/>
      <c r="N6" s="60"/>
      <c r="O6" s="60"/>
      <c r="P6" s="60"/>
      <c r="Q6" s="60"/>
      <c r="R6" s="60"/>
      <c r="S6" s="60"/>
      <c r="T6" s="60"/>
      <c r="U6" s="60">
        <v>1851670</v>
      </c>
      <c r="V6" s="60">
        <v>1851670</v>
      </c>
      <c r="W6" s="60">
        <v>1851670</v>
      </c>
      <c r="X6" s="60">
        <v>489987</v>
      </c>
      <c r="Y6" s="60">
        <v>1361683</v>
      </c>
      <c r="Z6" s="140">
        <v>277.9</v>
      </c>
      <c r="AA6" s="62">
        <v>489987</v>
      </c>
    </row>
    <row r="7" spans="1:27" ht="13.5">
      <c r="A7" s="249" t="s">
        <v>144</v>
      </c>
      <c r="B7" s="182"/>
      <c r="C7" s="155"/>
      <c r="D7" s="155"/>
      <c r="E7" s="59">
        <v>1500000</v>
      </c>
      <c r="F7" s="60">
        <v>1500000</v>
      </c>
      <c r="G7" s="60">
        <v>23233501</v>
      </c>
      <c r="H7" s="60">
        <v>9789572</v>
      </c>
      <c r="I7" s="60">
        <v>3603630</v>
      </c>
      <c r="J7" s="60">
        <v>3603630</v>
      </c>
      <c r="K7" s="60">
        <v>726580</v>
      </c>
      <c r="L7" s="60">
        <v>6750675</v>
      </c>
      <c r="M7" s="60">
        <v>5271426</v>
      </c>
      <c r="N7" s="60">
        <v>5271426</v>
      </c>
      <c r="O7" s="60">
        <v>4688794</v>
      </c>
      <c r="P7" s="60">
        <v>2502181</v>
      </c>
      <c r="Q7" s="60">
        <v>2510475</v>
      </c>
      <c r="R7" s="60">
        <v>2510475</v>
      </c>
      <c r="S7" s="60">
        <v>2518530</v>
      </c>
      <c r="T7" s="60">
        <v>2527150</v>
      </c>
      <c r="U7" s="60">
        <v>534770</v>
      </c>
      <c r="V7" s="60">
        <v>534770</v>
      </c>
      <c r="W7" s="60">
        <v>534770</v>
      </c>
      <c r="X7" s="60">
        <v>1500000</v>
      </c>
      <c r="Y7" s="60">
        <v>-965230</v>
      </c>
      <c r="Z7" s="140">
        <v>-64.35</v>
      </c>
      <c r="AA7" s="62">
        <v>1500000</v>
      </c>
    </row>
    <row r="8" spans="1:27" ht="13.5">
      <c r="A8" s="249" t="s">
        <v>145</v>
      </c>
      <c r="B8" s="182"/>
      <c r="C8" s="155">
        <v>110687665</v>
      </c>
      <c r="D8" s="155"/>
      <c r="E8" s="59">
        <v>158441680</v>
      </c>
      <c r="F8" s="60">
        <v>158441680</v>
      </c>
      <c r="G8" s="60">
        <v>373212065</v>
      </c>
      <c r="H8" s="60">
        <v>384346613</v>
      </c>
      <c r="I8" s="60">
        <v>393150477</v>
      </c>
      <c r="J8" s="60">
        <v>393150477</v>
      </c>
      <c r="K8" s="60">
        <v>400053163</v>
      </c>
      <c r="L8" s="60">
        <v>407068812</v>
      </c>
      <c r="M8" s="60">
        <v>416634307</v>
      </c>
      <c r="N8" s="60">
        <v>416634307</v>
      </c>
      <c r="O8" s="60">
        <v>433428202</v>
      </c>
      <c r="P8" s="60">
        <v>438549817</v>
      </c>
      <c r="Q8" s="60">
        <v>441803047</v>
      </c>
      <c r="R8" s="60">
        <v>441803047</v>
      </c>
      <c r="S8" s="60">
        <v>452037832</v>
      </c>
      <c r="T8" s="60">
        <v>455882782</v>
      </c>
      <c r="U8" s="60">
        <v>434611171</v>
      </c>
      <c r="V8" s="60">
        <v>434611171</v>
      </c>
      <c r="W8" s="60">
        <v>434611171</v>
      </c>
      <c r="X8" s="60">
        <v>158441680</v>
      </c>
      <c r="Y8" s="60">
        <v>276169491</v>
      </c>
      <c r="Z8" s="140">
        <v>174.3</v>
      </c>
      <c r="AA8" s="62">
        <v>158441680</v>
      </c>
    </row>
    <row r="9" spans="1:27" ht="13.5">
      <c r="A9" s="249" t="s">
        <v>146</v>
      </c>
      <c r="B9" s="182"/>
      <c r="C9" s="155">
        <v>159632559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14399131</v>
      </c>
      <c r="D11" s="155"/>
      <c r="E11" s="59">
        <v>9500000</v>
      </c>
      <c r="F11" s="60">
        <v>9500000</v>
      </c>
      <c r="G11" s="60">
        <v>9500000</v>
      </c>
      <c r="H11" s="60">
        <v>9500000</v>
      </c>
      <c r="I11" s="60">
        <v>9500000</v>
      </c>
      <c r="J11" s="60">
        <v>9500000</v>
      </c>
      <c r="K11" s="60">
        <v>9500000</v>
      </c>
      <c r="L11" s="60">
        <v>9500000</v>
      </c>
      <c r="M11" s="60">
        <v>9500000</v>
      </c>
      <c r="N11" s="60">
        <v>9500000</v>
      </c>
      <c r="O11" s="60">
        <v>9500000</v>
      </c>
      <c r="P11" s="60">
        <v>9500000</v>
      </c>
      <c r="Q11" s="60">
        <v>9500000</v>
      </c>
      <c r="R11" s="60">
        <v>9500000</v>
      </c>
      <c r="S11" s="60">
        <v>9500000</v>
      </c>
      <c r="T11" s="60">
        <v>9500000</v>
      </c>
      <c r="U11" s="60">
        <v>9500000</v>
      </c>
      <c r="V11" s="60">
        <v>9500000</v>
      </c>
      <c r="W11" s="60">
        <v>9500000</v>
      </c>
      <c r="X11" s="60">
        <v>9500000</v>
      </c>
      <c r="Y11" s="60"/>
      <c r="Z11" s="140"/>
      <c r="AA11" s="62">
        <v>9500000</v>
      </c>
    </row>
    <row r="12" spans="1:27" ht="13.5">
      <c r="A12" s="250" t="s">
        <v>56</v>
      </c>
      <c r="B12" s="251"/>
      <c r="C12" s="168">
        <f aca="true" t="shared" si="0" ref="C12:Y12">SUM(C6:C11)</f>
        <v>284874589</v>
      </c>
      <c r="D12" s="168">
        <f>SUM(D6:D11)</f>
        <v>0</v>
      </c>
      <c r="E12" s="72">
        <f t="shared" si="0"/>
        <v>171541680</v>
      </c>
      <c r="F12" s="73">
        <f t="shared" si="0"/>
        <v>169931667</v>
      </c>
      <c r="G12" s="73">
        <f t="shared" si="0"/>
        <v>408096963</v>
      </c>
      <c r="H12" s="73">
        <f t="shared" si="0"/>
        <v>405459434</v>
      </c>
      <c r="I12" s="73">
        <f t="shared" si="0"/>
        <v>406803912</v>
      </c>
      <c r="J12" s="73">
        <f t="shared" si="0"/>
        <v>406803912</v>
      </c>
      <c r="K12" s="73">
        <f t="shared" si="0"/>
        <v>411485356</v>
      </c>
      <c r="L12" s="73">
        <f t="shared" si="0"/>
        <v>432845043</v>
      </c>
      <c r="M12" s="73">
        <f t="shared" si="0"/>
        <v>431405733</v>
      </c>
      <c r="N12" s="73">
        <f t="shared" si="0"/>
        <v>431405733</v>
      </c>
      <c r="O12" s="73">
        <f t="shared" si="0"/>
        <v>447616996</v>
      </c>
      <c r="P12" s="73">
        <f t="shared" si="0"/>
        <v>450551998</v>
      </c>
      <c r="Q12" s="73">
        <f t="shared" si="0"/>
        <v>453813522</v>
      </c>
      <c r="R12" s="73">
        <f t="shared" si="0"/>
        <v>453813522</v>
      </c>
      <c r="S12" s="73">
        <f t="shared" si="0"/>
        <v>464056362</v>
      </c>
      <c r="T12" s="73">
        <f t="shared" si="0"/>
        <v>467909932</v>
      </c>
      <c r="U12" s="73">
        <f t="shared" si="0"/>
        <v>446497611</v>
      </c>
      <c r="V12" s="73">
        <f t="shared" si="0"/>
        <v>446497611</v>
      </c>
      <c r="W12" s="73">
        <f t="shared" si="0"/>
        <v>446497611</v>
      </c>
      <c r="X12" s="73">
        <f t="shared" si="0"/>
        <v>169931667</v>
      </c>
      <c r="Y12" s="73">
        <f t="shared" si="0"/>
        <v>276565944</v>
      </c>
      <c r="Z12" s="170">
        <f>+IF(X12&lt;&gt;0,+(Y12/X12)*100,0)</f>
        <v>162.7512687202674</v>
      </c>
      <c r="AA12" s="74">
        <f>SUM(AA6:AA11)</f>
        <v>169931667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1051231193</v>
      </c>
      <c r="D19" s="155"/>
      <c r="E19" s="59">
        <v>1284138919</v>
      </c>
      <c r="F19" s="60">
        <v>1277238919</v>
      </c>
      <c r="G19" s="60">
        <v>1284138919</v>
      </c>
      <c r="H19" s="60">
        <v>1284138919</v>
      </c>
      <c r="I19" s="60">
        <v>1284138919</v>
      </c>
      <c r="J19" s="60">
        <v>1284138919</v>
      </c>
      <c r="K19" s="60">
        <v>1284138919</v>
      </c>
      <c r="L19" s="60">
        <v>1284138919</v>
      </c>
      <c r="M19" s="60">
        <v>1284138919</v>
      </c>
      <c r="N19" s="60">
        <v>1284138919</v>
      </c>
      <c r="O19" s="60">
        <v>1284138919</v>
      </c>
      <c r="P19" s="60">
        <v>1284138919</v>
      </c>
      <c r="Q19" s="60">
        <v>1284138919</v>
      </c>
      <c r="R19" s="60">
        <v>1284138919</v>
      </c>
      <c r="S19" s="60">
        <v>1284138919</v>
      </c>
      <c r="T19" s="60">
        <v>1284138919</v>
      </c>
      <c r="U19" s="60">
        <v>1284138919</v>
      </c>
      <c r="V19" s="60">
        <v>1284138919</v>
      </c>
      <c r="W19" s="60">
        <v>1284138919</v>
      </c>
      <c r="X19" s="60">
        <v>1277238919</v>
      </c>
      <c r="Y19" s="60">
        <v>6900000</v>
      </c>
      <c r="Z19" s="140">
        <v>0.54</v>
      </c>
      <c r="AA19" s="62">
        <v>1277238919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343743</v>
      </c>
      <c r="D21" s="155"/>
      <c r="E21" s="59">
        <v>400000</v>
      </c>
      <c r="F21" s="60">
        <v>400000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400000</v>
      </c>
      <c r="Y21" s="60">
        <v>-400000</v>
      </c>
      <c r="Z21" s="140">
        <v>-100</v>
      </c>
      <c r="AA21" s="62">
        <v>400000</v>
      </c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1051574936</v>
      </c>
      <c r="D24" s="168">
        <f>SUM(D15:D23)</f>
        <v>0</v>
      </c>
      <c r="E24" s="76">
        <f t="shared" si="1"/>
        <v>1284538919</v>
      </c>
      <c r="F24" s="77">
        <f t="shared" si="1"/>
        <v>1277638919</v>
      </c>
      <c r="G24" s="77">
        <f t="shared" si="1"/>
        <v>1284138919</v>
      </c>
      <c r="H24" s="77">
        <f t="shared" si="1"/>
        <v>1284138919</v>
      </c>
      <c r="I24" s="77">
        <f t="shared" si="1"/>
        <v>1284138919</v>
      </c>
      <c r="J24" s="77">
        <f t="shared" si="1"/>
        <v>1284138919</v>
      </c>
      <c r="K24" s="77">
        <f t="shared" si="1"/>
        <v>1284138919</v>
      </c>
      <c r="L24" s="77">
        <f t="shared" si="1"/>
        <v>1284138919</v>
      </c>
      <c r="M24" s="77">
        <f t="shared" si="1"/>
        <v>1284138919</v>
      </c>
      <c r="N24" s="77">
        <f t="shared" si="1"/>
        <v>1284138919</v>
      </c>
      <c r="O24" s="77">
        <f t="shared" si="1"/>
        <v>1284138919</v>
      </c>
      <c r="P24" s="77">
        <f t="shared" si="1"/>
        <v>1284138919</v>
      </c>
      <c r="Q24" s="77">
        <f t="shared" si="1"/>
        <v>1284138919</v>
      </c>
      <c r="R24" s="77">
        <f t="shared" si="1"/>
        <v>1284138919</v>
      </c>
      <c r="S24" s="77">
        <f t="shared" si="1"/>
        <v>1284138919</v>
      </c>
      <c r="T24" s="77">
        <f t="shared" si="1"/>
        <v>1284138919</v>
      </c>
      <c r="U24" s="77">
        <f t="shared" si="1"/>
        <v>1284138919</v>
      </c>
      <c r="V24" s="77">
        <f t="shared" si="1"/>
        <v>1284138919</v>
      </c>
      <c r="W24" s="77">
        <f t="shared" si="1"/>
        <v>1284138919</v>
      </c>
      <c r="X24" s="77">
        <f t="shared" si="1"/>
        <v>1277638919</v>
      </c>
      <c r="Y24" s="77">
        <f t="shared" si="1"/>
        <v>6500000</v>
      </c>
      <c r="Z24" s="212">
        <f>+IF(X24&lt;&gt;0,+(Y24/X24)*100,0)</f>
        <v>0.508750939200217</v>
      </c>
      <c r="AA24" s="79">
        <f>SUM(AA15:AA23)</f>
        <v>1277638919</v>
      </c>
    </row>
    <row r="25" spans="1:27" ht="13.5">
      <c r="A25" s="250" t="s">
        <v>159</v>
      </c>
      <c r="B25" s="251"/>
      <c r="C25" s="168">
        <f aca="true" t="shared" si="2" ref="C25:Y25">+C12+C24</f>
        <v>1336449525</v>
      </c>
      <c r="D25" s="168">
        <f>+D12+D24</f>
        <v>0</v>
      </c>
      <c r="E25" s="72">
        <f t="shared" si="2"/>
        <v>1456080599</v>
      </c>
      <c r="F25" s="73">
        <f t="shared" si="2"/>
        <v>1447570586</v>
      </c>
      <c r="G25" s="73">
        <f t="shared" si="2"/>
        <v>1692235882</v>
      </c>
      <c r="H25" s="73">
        <f t="shared" si="2"/>
        <v>1689598353</v>
      </c>
      <c r="I25" s="73">
        <f t="shared" si="2"/>
        <v>1690942831</v>
      </c>
      <c r="J25" s="73">
        <f t="shared" si="2"/>
        <v>1690942831</v>
      </c>
      <c r="K25" s="73">
        <f t="shared" si="2"/>
        <v>1695624275</v>
      </c>
      <c r="L25" s="73">
        <f t="shared" si="2"/>
        <v>1716983962</v>
      </c>
      <c r="M25" s="73">
        <f t="shared" si="2"/>
        <v>1715544652</v>
      </c>
      <c r="N25" s="73">
        <f t="shared" si="2"/>
        <v>1715544652</v>
      </c>
      <c r="O25" s="73">
        <f t="shared" si="2"/>
        <v>1731755915</v>
      </c>
      <c r="P25" s="73">
        <f t="shared" si="2"/>
        <v>1734690917</v>
      </c>
      <c r="Q25" s="73">
        <f t="shared" si="2"/>
        <v>1737952441</v>
      </c>
      <c r="R25" s="73">
        <f t="shared" si="2"/>
        <v>1737952441</v>
      </c>
      <c r="S25" s="73">
        <f t="shared" si="2"/>
        <v>1748195281</v>
      </c>
      <c r="T25" s="73">
        <f t="shared" si="2"/>
        <v>1752048851</v>
      </c>
      <c r="U25" s="73">
        <f t="shared" si="2"/>
        <v>1730636530</v>
      </c>
      <c r="V25" s="73">
        <f t="shared" si="2"/>
        <v>1730636530</v>
      </c>
      <c r="W25" s="73">
        <f t="shared" si="2"/>
        <v>1730636530</v>
      </c>
      <c r="X25" s="73">
        <f t="shared" si="2"/>
        <v>1447570586</v>
      </c>
      <c r="Y25" s="73">
        <f t="shared" si="2"/>
        <v>283065944</v>
      </c>
      <c r="Z25" s="170">
        <f>+IF(X25&lt;&gt;0,+(Y25/X25)*100,0)</f>
        <v>19.55455207073405</v>
      </c>
      <c r="AA25" s="74">
        <f>+AA12+AA24</f>
        <v>1447570586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17962506</v>
      </c>
      <c r="D29" s="155"/>
      <c r="E29" s="59"/>
      <c r="F29" s="60"/>
      <c r="G29" s="60"/>
      <c r="H29" s="60"/>
      <c r="I29" s="60"/>
      <c r="J29" s="60"/>
      <c r="K29" s="60"/>
      <c r="L29" s="60"/>
      <c r="M29" s="60">
        <v>9047369</v>
      </c>
      <c r="N29" s="60">
        <v>9047369</v>
      </c>
      <c r="O29" s="60">
        <v>9579930</v>
      </c>
      <c r="P29" s="60">
        <v>7773445</v>
      </c>
      <c r="Q29" s="60"/>
      <c r="R29" s="60"/>
      <c r="S29" s="60">
        <v>9611433</v>
      </c>
      <c r="T29" s="60">
        <v>2349158</v>
      </c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>
        <v>1500000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1500000</v>
      </c>
      <c r="Y30" s="60">
        <v>-1500000</v>
      </c>
      <c r="Z30" s="140">
        <v>-100</v>
      </c>
      <c r="AA30" s="62">
        <v>1500000</v>
      </c>
    </row>
    <row r="31" spans="1:27" ht="13.5">
      <c r="A31" s="249" t="s">
        <v>163</v>
      </c>
      <c r="B31" s="182"/>
      <c r="C31" s="155">
        <v>3622185</v>
      </c>
      <c r="D31" s="155"/>
      <c r="E31" s="59">
        <v>1500000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370736795</v>
      </c>
      <c r="D32" s="155"/>
      <c r="E32" s="59"/>
      <c r="F32" s="60"/>
      <c r="G32" s="60">
        <v>16413831</v>
      </c>
      <c r="H32" s="60">
        <v>12167756</v>
      </c>
      <c r="I32" s="60">
        <v>17516106</v>
      </c>
      <c r="J32" s="60">
        <v>17516106</v>
      </c>
      <c r="K32" s="60">
        <v>15572193</v>
      </c>
      <c r="L32" s="60">
        <v>28212672</v>
      </c>
      <c r="M32" s="60">
        <v>15562627</v>
      </c>
      <c r="N32" s="60">
        <v>15562627</v>
      </c>
      <c r="O32" s="60">
        <v>25776785</v>
      </c>
      <c r="P32" s="60">
        <v>46216353</v>
      </c>
      <c r="Q32" s="60">
        <v>16574332</v>
      </c>
      <c r="R32" s="60">
        <v>16574332</v>
      </c>
      <c r="S32" s="60">
        <v>46063453</v>
      </c>
      <c r="T32" s="60">
        <v>27523094</v>
      </c>
      <c r="U32" s="60">
        <v>34856131</v>
      </c>
      <c r="V32" s="60">
        <v>34856131</v>
      </c>
      <c r="W32" s="60">
        <v>34856131</v>
      </c>
      <c r="X32" s="60"/>
      <c r="Y32" s="60">
        <v>34856131</v>
      </c>
      <c r="Z32" s="140"/>
      <c r="AA32" s="62"/>
    </row>
    <row r="33" spans="1:27" ht="13.5">
      <c r="A33" s="249" t="s">
        <v>165</v>
      </c>
      <c r="B33" s="182"/>
      <c r="C33" s="155">
        <v>266858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392588344</v>
      </c>
      <c r="D34" s="168">
        <f>SUM(D29:D33)</f>
        <v>0</v>
      </c>
      <c r="E34" s="72">
        <f t="shared" si="3"/>
        <v>1500000</v>
      </c>
      <c r="F34" s="73">
        <f t="shared" si="3"/>
        <v>1500000</v>
      </c>
      <c r="G34" s="73">
        <f t="shared" si="3"/>
        <v>16413831</v>
      </c>
      <c r="H34" s="73">
        <f t="shared" si="3"/>
        <v>12167756</v>
      </c>
      <c r="I34" s="73">
        <f t="shared" si="3"/>
        <v>17516106</v>
      </c>
      <c r="J34" s="73">
        <f t="shared" si="3"/>
        <v>17516106</v>
      </c>
      <c r="K34" s="73">
        <f t="shared" si="3"/>
        <v>15572193</v>
      </c>
      <c r="L34" s="73">
        <f t="shared" si="3"/>
        <v>28212672</v>
      </c>
      <c r="M34" s="73">
        <f t="shared" si="3"/>
        <v>24609996</v>
      </c>
      <c r="N34" s="73">
        <f t="shared" si="3"/>
        <v>24609996</v>
      </c>
      <c r="O34" s="73">
        <f t="shared" si="3"/>
        <v>35356715</v>
      </c>
      <c r="P34" s="73">
        <f t="shared" si="3"/>
        <v>53989798</v>
      </c>
      <c r="Q34" s="73">
        <f t="shared" si="3"/>
        <v>16574332</v>
      </c>
      <c r="R34" s="73">
        <f t="shared" si="3"/>
        <v>16574332</v>
      </c>
      <c r="S34" s="73">
        <f t="shared" si="3"/>
        <v>55674886</v>
      </c>
      <c r="T34" s="73">
        <f t="shared" si="3"/>
        <v>29872252</v>
      </c>
      <c r="U34" s="73">
        <f t="shared" si="3"/>
        <v>34856131</v>
      </c>
      <c r="V34" s="73">
        <f t="shared" si="3"/>
        <v>34856131</v>
      </c>
      <c r="W34" s="73">
        <f t="shared" si="3"/>
        <v>34856131</v>
      </c>
      <c r="X34" s="73">
        <f t="shared" si="3"/>
        <v>1500000</v>
      </c>
      <c r="Y34" s="73">
        <f t="shared" si="3"/>
        <v>33356131</v>
      </c>
      <c r="Z34" s="170">
        <f>+IF(X34&lt;&gt;0,+(Y34/X34)*100,0)</f>
        <v>2223.7420666666667</v>
      </c>
      <c r="AA34" s="74">
        <f>SUM(AA29:AA33)</f>
        <v>1500000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210000000</v>
      </c>
      <c r="F37" s="60">
        <v>210000000</v>
      </c>
      <c r="G37" s="60">
        <v>210000000</v>
      </c>
      <c r="H37" s="60">
        <v>210000000</v>
      </c>
      <c r="I37" s="60">
        <v>210000000</v>
      </c>
      <c r="J37" s="60">
        <v>210000000</v>
      </c>
      <c r="K37" s="60">
        <v>210000000</v>
      </c>
      <c r="L37" s="60">
        <v>210000000</v>
      </c>
      <c r="M37" s="60">
        <v>210000000</v>
      </c>
      <c r="N37" s="60">
        <v>210000000</v>
      </c>
      <c r="O37" s="60">
        <v>210000000</v>
      </c>
      <c r="P37" s="60">
        <v>210000000</v>
      </c>
      <c r="Q37" s="60">
        <v>210000000</v>
      </c>
      <c r="R37" s="60">
        <v>210000000</v>
      </c>
      <c r="S37" s="60">
        <v>210000000</v>
      </c>
      <c r="T37" s="60">
        <v>210000000</v>
      </c>
      <c r="U37" s="60">
        <v>210000000</v>
      </c>
      <c r="V37" s="60">
        <v>210000000</v>
      </c>
      <c r="W37" s="60">
        <v>210000000</v>
      </c>
      <c r="X37" s="60">
        <v>210000000</v>
      </c>
      <c r="Y37" s="60"/>
      <c r="Z37" s="140"/>
      <c r="AA37" s="62">
        <v>210000000</v>
      </c>
    </row>
    <row r="38" spans="1:27" ht="13.5">
      <c r="A38" s="249" t="s">
        <v>165</v>
      </c>
      <c r="B38" s="182"/>
      <c r="C38" s="155">
        <v>50156856</v>
      </c>
      <c r="D38" s="155"/>
      <c r="E38" s="59">
        <v>20000000</v>
      </c>
      <c r="F38" s="60">
        <v>20000000</v>
      </c>
      <c r="G38" s="60">
        <v>20000000</v>
      </c>
      <c r="H38" s="60">
        <v>20000000</v>
      </c>
      <c r="I38" s="60">
        <v>20000000</v>
      </c>
      <c r="J38" s="60">
        <v>20000000</v>
      </c>
      <c r="K38" s="60">
        <v>20000000</v>
      </c>
      <c r="L38" s="60">
        <v>20000000</v>
      </c>
      <c r="M38" s="60">
        <v>20000000</v>
      </c>
      <c r="N38" s="60">
        <v>20000000</v>
      </c>
      <c r="O38" s="60">
        <v>20000000</v>
      </c>
      <c r="P38" s="60">
        <v>20000000</v>
      </c>
      <c r="Q38" s="60">
        <v>20000000</v>
      </c>
      <c r="R38" s="60">
        <v>20000000</v>
      </c>
      <c r="S38" s="60">
        <v>20000000</v>
      </c>
      <c r="T38" s="60">
        <v>20000000</v>
      </c>
      <c r="U38" s="60">
        <v>20000000</v>
      </c>
      <c r="V38" s="60">
        <v>20000000</v>
      </c>
      <c r="W38" s="60">
        <v>20000000</v>
      </c>
      <c r="X38" s="60">
        <v>20000000</v>
      </c>
      <c r="Y38" s="60"/>
      <c r="Z38" s="140"/>
      <c r="AA38" s="62">
        <v>20000000</v>
      </c>
    </row>
    <row r="39" spans="1:27" ht="13.5">
      <c r="A39" s="250" t="s">
        <v>59</v>
      </c>
      <c r="B39" s="253"/>
      <c r="C39" s="168">
        <f aca="true" t="shared" si="4" ref="C39:Y39">SUM(C37:C38)</f>
        <v>50156856</v>
      </c>
      <c r="D39" s="168">
        <f>SUM(D37:D38)</f>
        <v>0</v>
      </c>
      <c r="E39" s="76">
        <f t="shared" si="4"/>
        <v>230000000</v>
      </c>
      <c r="F39" s="77">
        <f t="shared" si="4"/>
        <v>230000000</v>
      </c>
      <c r="G39" s="77">
        <f t="shared" si="4"/>
        <v>230000000</v>
      </c>
      <c r="H39" s="77">
        <f t="shared" si="4"/>
        <v>230000000</v>
      </c>
      <c r="I39" s="77">
        <f t="shared" si="4"/>
        <v>230000000</v>
      </c>
      <c r="J39" s="77">
        <f t="shared" si="4"/>
        <v>230000000</v>
      </c>
      <c r="K39" s="77">
        <f t="shared" si="4"/>
        <v>230000000</v>
      </c>
      <c r="L39" s="77">
        <f t="shared" si="4"/>
        <v>230000000</v>
      </c>
      <c r="M39" s="77">
        <f t="shared" si="4"/>
        <v>230000000</v>
      </c>
      <c r="N39" s="77">
        <f t="shared" si="4"/>
        <v>230000000</v>
      </c>
      <c r="O39" s="77">
        <f t="shared" si="4"/>
        <v>230000000</v>
      </c>
      <c r="P39" s="77">
        <f t="shared" si="4"/>
        <v>230000000</v>
      </c>
      <c r="Q39" s="77">
        <f t="shared" si="4"/>
        <v>230000000</v>
      </c>
      <c r="R39" s="77">
        <f t="shared" si="4"/>
        <v>230000000</v>
      </c>
      <c r="S39" s="77">
        <f t="shared" si="4"/>
        <v>230000000</v>
      </c>
      <c r="T39" s="77">
        <f t="shared" si="4"/>
        <v>230000000</v>
      </c>
      <c r="U39" s="77">
        <f t="shared" si="4"/>
        <v>230000000</v>
      </c>
      <c r="V39" s="77">
        <f t="shared" si="4"/>
        <v>230000000</v>
      </c>
      <c r="W39" s="77">
        <f t="shared" si="4"/>
        <v>230000000</v>
      </c>
      <c r="X39" s="77">
        <f t="shared" si="4"/>
        <v>230000000</v>
      </c>
      <c r="Y39" s="77">
        <f t="shared" si="4"/>
        <v>0</v>
      </c>
      <c r="Z39" s="212">
        <f>+IF(X39&lt;&gt;0,+(Y39/X39)*100,0)</f>
        <v>0</v>
      </c>
      <c r="AA39" s="79">
        <f>SUM(AA37:AA38)</f>
        <v>230000000</v>
      </c>
    </row>
    <row r="40" spans="1:27" ht="13.5">
      <c r="A40" s="250" t="s">
        <v>167</v>
      </c>
      <c r="B40" s="251"/>
      <c r="C40" s="168">
        <f aca="true" t="shared" si="5" ref="C40:Y40">+C34+C39</f>
        <v>442745200</v>
      </c>
      <c r="D40" s="168">
        <f>+D34+D39</f>
        <v>0</v>
      </c>
      <c r="E40" s="72">
        <f t="shared" si="5"/>
        <v>231500000</v>
      </c>
      <c r="F40" s="73">
        <f t="shared" si="5"/>
        <v>231500000</v>
      </c>
      <c r="G40" s="73">
        <f t="shared" si="5"/>
        <v>246413831</v>
      </c>
      <c r="H40" s="73">
        <f t="shared" si="5"/>
        <v>242167756</v>
      </c>
      <c r="I40" s="73">
        <f t="shared" si="5"/>
        <v>247516106</v>
      </c>
      <c r="J40" s="73">
        <f t="shared" si="5"/>
        <v>247516106</v>
      </c>
      <c r="K40" s="73">
        <f t="shared" si="5"/>
        <v>245572193</v>
      </c>
      <c r="L40" s="73">
        <f t="shared" si="5"/>
        <v>258212672</v>
      </c>
      <c r="M40" s="73">
        <f t="shared" si="5"/>
        <v>254609996</v>
      </c>
      <c r="N40" s="73">
        <f t="shared" si="5"/>
        <v>254609996</v>
      </c>
      <c r="O40" s="73">
        <f t="shared" si="5"/>
        <v>265356715</v>
      </c>
      <c r="P40" s="73">
        <f t="shared" si="5"/>
        <v>283989798</v>
      </c>
      <c r="Q40" s="73">
        <f t="shared" si="5"/>
        <v>246574332</v>
      </c>
      <c r="R40" s="73">
        <f t="shared" si="5"/>
        <v>246574332</v>
      </c>
      <c r="S40" s="73">
        <f t="shared" si="5"/>
        <v>285674886</v>
      </c>
      <c r="T40" s="73">
        <f t="shared" si="5"/>
        <v>259872252</v>
      </c>
      <c r="U40" s="73">
        <f t="shared" si="5"/>
        <v>264856131</v>
      </c>
      <c r="V40" s="73">
        <f t="shared" si="5"/>
        <v>264856131</v>
      </c>
      <c r="W40" s="73">
        <f t="shared" si="5"/>
        <v>264856131</v>
      </c>
      <c r="X40" s="73">
        <f t="shared" si="5"/>
        <v>231500000</v>
      </c>
      <c r="Y40" s="73">
        <f t="shared" si="5"/>
        <v>33356131</v>
      </c>
      <c r="Z40" s="170">
        <f>+IF(X40&lt;&gt;0,+(Y40/X40)*100,0)</f>
        <v>14.408695896328293</v>
      </c>
      <c r="AA40" s="74">
        <f>+AA34+AA39</f>
        <v>231500000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893704325</v>
      </c>
      <c r="D42" s="257">
        <f>+D25-D40</f>
        <v>0</v>
      </c>
      <c r="E42" s="258">
        <f t="shared" si="6"/>
        <v>1224580599</v>
      </c>
      <c r="F42" s="259">
        <f t="shared" si="6"/>
        <v>1216070586</v>
      </c>
      <c r="G42" s="259">
        <f t="shared" si="6"/>
        <v>1445822051</v>
      </c>
      <c r="H42" s="259">
        <f t="shared" si="6"/>
        <v>1447430597</v>
      </c>
      <c r="I42" s="259">
        <f t="shared" si="6"/>
        <v>1443426725</v>
      </c>
      <c r="J42" s="259">
        <f t="shared" si="6"/>
        <v>1443426725</v>
      </c>
      <c r="K42" s="259">
        <f t="shared" si="6"/>
        <v>1450052082</v>
      </c>
      <c r="L42" s="259">
        <f t="shared" si="6"/>
        <v>1458771290</v>
      </c>
      <c r="M42" s="259">
        <f t="shared" si="6"/>
        <v>1460934656</v>
      </c>
      <c r="N42" s="259">
        <f t="shared" si="6"/>
        <v>1460934656</v>
      </c>
      <c r="O42" s="259">
        <f t="shared" si="6"/>
        <v>1466399200</v>
      </c>
      <c r="P42" s="259">
        <f t="shared" si="6"/>
        <v>1450701119</v>
      </c>
      <c r="Q42" s="259">
        <f t="shared" si="6"/>
        <v>1491378109</v>
      </c>
      <c r="R42" s="259">
        <f t="shared" si="6"/>
        <v>1491378109</v>
      </c>
      <c r="S42" s="259">
        <f t="shared" si="6"/>
        <v>1462520395</v>
      </c>
      <c r="T42" s="259">
        <f t="shared" si="6"/>
        <v>1492176599</v>
      </c>
      <c r="U42" s="259">
        <f t="shared" si="6"/>
        <v>1465780399</v>
      </c>
      <c r="V42" s="259">
        <f t="shared" si="6"/>
        <v>1465780399</v>
      </c>
      <c r="W42" s="259">
        <f t="shared" si="6"/>
        <v>1465780399</v>
      </c>
      <c r="X42" s="259">
        <f t="shared" si="6"/>
        <v>1216070586</v>
      </c>
      <c r="Y42" s="259">
        <f t="shared" si="6"/>
        <v>249709813</v>
      </c>
      <c r="Z42" s="260">
        <f>+IF(X42&lt;&gt;0,+(Y42/X42)*100,0)</f>
        <v>20.53415450342946</v>
      </c>
      <c r="AA42" s="261">
        <f>+AA25-AA40</f>
        <v>1216070586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893704325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1224580598</v>
      </c>
      <c r="F46" s="60">
        <v>1216070585</v>
      </c>
      <c r="G46" s="60">
        <v>1445822052</v>
      </c>
      <c r="H46" s="60">
        <v>1447430597</v>
      </c>
      <c r="I46" s="60">
        <v>1443426725</v>
      </c>
      <c r="J46" s="60">
        <v>1443426725</v>
      </c>
      <c r="K46" s="60">
        <v>1450052081</v>
      </c>
      <c r="L46" s="60">
        <v>1458771291</v>
      </c>
      <c r="M46" s="60">
        <v>1460934657</v>
      </c>
      <c r="N46" s="60">
        <v>1460934657</v>
      </c>
      <c r="O46" s="60">
        <v>1466399199</v>
      </c>
      <c r="P46" s="60">
        <v>1450701118</v>
      </c>
      <c r="Q46" s="60">
        <v>1491378108</v>
      </c>
      <c r="R46" s="60">
        <v>1491378108</v>
      </c>
      <c r="S46" s="60">
        <v>1462520395</v>
      </c>
      <c r="T46" s="60">
        <v>1492176601</v>
      </c>
      <c r="U46" s="60">
        <v>1465780400</v>
      </c>
      <c r="V46" s="60">
        <v>1465780400</v>
      </c>
      <c r="W46" s="60">
        <v>1465780400</v>
      </c>
      <c r="X46" s="60">
        <v>1216070585</v>
      </c>
      <c r="Y46" s="60">
        <v>249709815</v>
      </c>
      <c r="Z46" s="139">
        <v>20.53</v>
      </c>
      <c r="AA46" s="62">
        <v>1216070585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893704325</v>
      </c>
      <c r="D48" s="217">
        <f>SUM(D45:D47)</f>
        <v>0</v>
      </c>
      <c r="E48" s="264">
        <f t="shared" si="7"/>
        <v>1224580598</v>
      </c>
      <c r="F48" s="219">
        <f t="shared" si="7"/>
        <v>1216070585</v>
      </c>
      <c r="G48" s="219">
        <f t="shared" si="7"/>
        <v>1445822052</v>
      </c>
      <c r="H48" s="219">
        <f t="shared" si="7"/>
        <v>1447430597</v>
      </c>
      <c r="I48" s="219">
        <f t="shared" si="7"/>
        <v>1443426725</v>
      </c>
      <c r="J48" s="219">
        <f t="shared" si="7"/>
        <v>1443426725</v>
      </c>
      <c r="K48" s="219">
        <f t="shared" si="7"/>
        <v>1450052081</v>
      </c>
      <c r="L48" s="219">
        <f t="shared" si="7"/>
        <v>1458771291</v>
      </c>
      <c r="M48" s="219">
        <f t="shared" si="7"/>
        <v>1460934657</v>
      </c>
      <c r="N48" s="219">
        <f t="shared" si="7"/>
        <v>1460934657</v>
      </c>
      <c r="O48" s="219">
        <f t="shared" si="7"/>
        <v>1466399199</v>
      </c>
      <c r="P48" s="219">
        <f t="shared" si="7"/>
        <v>1450701118</v>
      </c>
      <c r="Q48" s="219">
        <f t="shared" si="7"/>
        <v>1491378108</v>
      </c>
      <c r="R48" s="219">
        <f t="shared" si="7"/>
        <v>1491378108</v>
      </c>
      <c r="S48" s="219">
        <f t="shared" si="7"/>
        <v>1462520395</v>
      </c>
      <c r="T48" s="219">
        <f t="shared" si="7"/>
        <v>1492176601</v>
      </c>
      <c r="U48" s="219">
        <f t="shared" si="7"/>
        <v>1465780400</v>
      </c>
      <c r="V48" s="219">
        <f t="shared" si="7"/>
        <v>1465780400</v>
      </c>
      <c r="W48" s="219">
        <f t="shared" si="7"/>
        <v>1465780400</v>
      </c>
      <c r="X48" s="219">
        <f t="shared" si="7"/>
        <v>1216070585</v>
      </c>
      <c r="Y48" s="219">
        <f t="shared" si="7"/>
        <v>249709815</v>
      </c>
      <c r="Z48" s="265">
        <f>+IF(X48&lt;&gt;0,+(Y48/X48)*100,0)</f>
        <v>20.534154684779253</v>
      </c>
      <c r="AA48" s="232">
        <f>SUM(AA45:AA47)</f>
        <v>1216070585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57238528</v>
      </c>
      <c r="D6" s="155"/>
      <c r="E6" s="59">
        <v>35633502</v>
      </c>
      <c r="F6" s="60">
        <v>35633502</v>
      </c>
      <c r="G6" s="60">
        <v>2242413</v>
      </c>
      <c r="H6" s="60">
        <v>2444324</v>
      </c>
      <c r="I6" s="60">
        <v>3089319</v>
      </c>
      <c r="J6" s="60">
        <v>7776056</v>
      </c>
      <c r="K6" s="60">
        <v>2582714</v>
      </c>
      <c r="L6" s="60">
        <v>2374555</v>
      </c>
      <c r="M6" s="60">
        <v>2764974</v>
      </c>
      <c r="N6" s="60">
        <v>7722243</v>
      </c>
      <c r="O6" s="60">
        <v>2764974</v>
      </c>
      <c r="P6" s="60">
        <v>3366249</v>
      </c>
      <c r="Q6" s="60">
        <v>4075156</v>
      </c>
      <c r="R6" s="60">
        <v>10206379</v>
      </c>
      <c r="S6" s="60">
        <v>2332284</v>
      </c>
      <c r="T6" s="60">
        <v>2365459</v>
      </c>
      <c r="U6" s="60">
        <v>6034687</v>
      </c>
      <c r="V6" s="60">
        <v>10732430</v>
      </c>
      <c r="W6" s="60">
        <v>36437108</v>
      </c>
      <c r="X6" s="60">
        <v>35633502</v>
      </c>
      <c r="Y6" s="60">
        <v>803606</v>
      </c>
      <c r="Z6" s="140">
        <v>2.26</v>
      </c>
      <c r="AA6" s="62">
        <v>35633502</v>
      </c>
    </row>
    <row r="7" spans="1:27" ht="13.5">
      <c r="A7" s="249" t="s">
        <v>32</v>
      </c>
      <c r="B7" s="182"/>
      <c r="C7" s="155">
        <v>93504365</v>
      </c>
      <c r="D7" s="155"/>
      <c r="E7" s="59">
        <v>169245993</v>
      </c>
      <c r="F7" s="60">
        <v>144445994</v>
      </c>
      <c r="G7" s="60">
        <v>12075446</v>
      </c>
      <c r="H7" s="60">
        <v>10831107</v>
      </c>
      <c r="I7" s="60">
        <v>7879469</v>
      </c>
      <c r="J7" s="60">
        <v>30786022</v>
      </c>
      <c r="K7" s="60">
        <v>13114747</v>
      </c>
      <c r="L7" s="60">
        <v>9503089</v>
      </c>
      <c r="M7" s="60">
        <v>9884359</v>
      </c>
      <c r="N7" s="60">
        <v>32502195</v>
      </c>
      <c r="O7" s="60">
        <v>9884359</v>
      </c>
      <c r="P7" s="60">
        <v>15682465</v>
      </c>
      <c r="Q7" s="60">
        <v>14224070</v>
      </c>
      <c r="R7" s="60">
        <v>39790894</v>
      </c>
      <c r="S7" s="60">
        <v>9901647</v>
      </c>
      <c r="T7" s="60">
        <v>13104459</v>
      </c>
      <c r="U7" s="60">
        <v>11108743</v>
      </c>
      <c r="V7" s="60">
        <v>34114849</v>
      </c>
      <c r="W7" s="60">
        <v>137193960</v>
      </c>
      <c r="X7" s="60">
        <v>144445994</v>
      </c>
      <c r="Y7" s="60">
        <v>-7252034</v>
      </c>
      <c r="Z7" s="140">
        <v>-5.02</v>
      </c>
      <c r="AA7" s="62">
        <v>144445994</v>
      </c>
    </row>
    <row r="8" spans="1:27" ht="13.5">
      <c r="A8" s="249" t="s">
        <v>178</v>
      </c>
      <c r="B8" s="182"/>
      <c r="C8" s="155">
        <v>18131448</v>
      </c>
      <c r="D8" s="155"/>
      <c r="E8" s="59">
        <v>18952693</v>
      </c>
      <c r="F8" s="60">
        <v>19007444</v>
      </c>
      <c r="G8" s="60">
        <v>407479</v>
      </c>
      <c r="H8" s="60">
        <v>2237067</v>
      </c>
      <c r="I8" s="60">
        <v>1361857</v>
      </c>
      <c r="J8" s="60">
        <v>4006403</v>
      </c>
      <c r="K8" s="60">
        <v>817307</v>
      </c>
      <c r="L8" s="60">
        <v>34514</v>
      </c>
      <c r="M8" s="60">
        <v>1964690</v>
      </c>
      <c r="N8" s="60">
        <v>2816511</v>
      </c>
      <c r="O8" s="60">
        <v>587923</v>
      </c>
      <c r="P8" s="60">
        <v>2348460</v>
      </c>
      <c r="Q8" s="60">
        <v>481199</v>
      </c>
      <c r="R8" s="60">
        <v>3417582</v>
      </c>
      <c r="S8" s="60">
        <v>1928762</v>
      </c>
      <c r="T8" s="60">
        <v>1077896</v>
      </c>
      <c r="U8" s="60">
        <v>1269614</v>
      </c>
      <c r="V8" s="60">
        <v>4276272</v>
      </c>
      <c r="W8" s="60">
        <v>14516768</v>
      </c>
      <c r="X8" s="60">
        <v>19007444</v>
      </c>
      <c r="Y8" s="60">
        <v>-4490676</v>
      </c>
      <c r="Z8" s="140">
        <v>-23.63</v>
      </c>
      <c r="AA8" s="62">
        <v>19007444</v>
      </c>
    </row>
    <row r="9" spans="1:27" ht="13.5">
      <c r="A9" s="249" t="s">
        <v>179</v>
      </c>
      <c r="B9" s="182"/>
      <c r="C9" s="155">
        <v>72873000</v>
      </c>
      <c r="D9" s="155"/>
      <c r="E9" s="59">
        <v>88490349</v>
      </c>
      <c r="F9" s="60">
        <v>88490350</v>
      </c>
      <c r="G9" s="60">
        <v>34555000</v>
      </c>
      <c r="H9" s="60">
        <v>1419000</v>
      </c>
      <c r="I9" s="60"/>
      <c r="J9" s="60">
        <v>35974000</v>
      </c>
      <c r="K9" s="60">
        <v>567944</v>
      </c>
      <c r="L9" s="60">
        <v>20656343</v>
      </c>
      <c r="M9" s="60">
        <v>364000</v>
      </c>
      <c r="N9" s="60">
        <v>21588287</v>
      </c>
      <c r="O9" s="60"/>
      <c r="P9" s="60">
        <v>363000</v>
      </c>
      <c r="Q9" s="60">
        <v>1503895</v>
      </c>
      <c r="R9" s="60">
        <v>1866895</v>
      </c>
      <c r="S9" s="60"/>
      <c r="T9" s="60">
        <v>16072000</v>
      </c>
      <c r="U9" s="60">
        <v>6477000</v>
      </c>
      <c r="V9" s="60">
        <v>22549000</v>
      </c>
      <c r="W9" s="60">
        <v>81978182</v>
      </c>
      <c r="X9" s="60">
        <v>88490350</v>
      </c>
      <c r="Y9" s="60">
        <v>-6512168</v>
      </c>
      <c r="Z9" s="140">
        <v>-7.36</v>
      </c>
      <c r="AA9" s="62">
        <v>88490350</v>
      </c>
    </row>
    <row r="10" spans="1:27" ht="13.5">
      <c r="A10" s="249" t="s">
        <v>180</v>
      </c>
      <c r="B10" s="182"/>
      <c r="C10" s="155">
        <v>32290804</v>
      </c>
      <c r="D10" s="155"/>
      <c r="E10" s="59">
        <v>37278651</v>
      </c>
      <c r="F10" s="60">
        <v>37278650</v>
      </c>
      <c r="G10" s="60">
        <v>12571000</v>
      </c>
      <c r="H10" s="60"/>
      <c r="I10" s="60"/>
      <c r="J10" s="60">
        <v>12571000</v>
      </c>
      <c r="K10" s="60"/>
      <c r="L10" s="60">
        <v>11771000</v>
      </c>
      <c r="M10" s="60"/>
      <c r="N10" s="60">
        <v>11771000</v>
      </c>
      <c r="O10" s="60"/>
      <c r="P10" s="60"/>
      <c r="Q10" s="60">
        <v>12936650</v>
      </c>
      <c r="R10" s="60">
        <v>12936650</v>
      </c>
      <c r="S10" s="60"/>
      <c r="T10" s="60"/>
      <c r="U10" s="60"/>
      <c r="V10" s="60"/>
      <c r="W10" s="60">
        <v>37278650</v>
      </c>
      <c r="X10" s="60">
        <v>37278650</v>
      </c>
      <c r="Y10" s="60"/>
      <c r="Z10" s="140"/>
      <c r="AA10" s="62">
        <v>37278650</v>
      </c>
    </row>
    <row r="11" spans="1:27" ht="13.5">
      <c r="A11" s="249" t="s">
        <v>181</v>
      </c>
      <c r="B11" s="182"/>
      <c r="C11" s="155">
        <v>55899635</v>
      </c>
      <c r="D11" s="155"/>
      <c r="E11" s="59">
        <v>4053507</v>
      </c>
      <c r="F11" s="60">
        <v>5353000</v>
      </c>
      <c r="G11" s="60">
        <v>434592</v>
      </c>
      <c r="H11" s="60">
        <v>308063</v>
      </c>
      <c r="I11" s="60">
        <v>939265</v>
      </c>
      <c r="J11" s="60">
        <v>1681920</v>
      </c>
      <c r="K11" s="60">
        <v>355830</v>
      </c>
      <c r="L11" s="60">
        <v>292572</v>
      </c>
      <c r="M11" s="60">
        <v>594728</v>
      </c>
      <c r="N11" s="60">
        <v>1243130</v>
      </c>
      <c r="O11" s="60">
        <v>591346</v>
      </c>
      <c r="P11" s="60">
        <v>697926</v>
      </c>
      <c r="Q11" s="60">
        <v>576503</v>
      </c>
      <c r="R11" s="60">
        <v>1865775</v>
      </c>
      <c r="S11" s="60">
        <v>267268</v>
      </c>
      <c r="T11" s="60">
        <v>607474</v>
      </c>
      <c r="U11" s="60">
        <v>1402410</v>
      </c>
      <c r="V11" s="60">
        <v>2277152</v>
      </c>
      <c r="W11" s="60">
        <v>7067977</v>
      </c>
      <c r="X11" s="60">
        <v>5353000</v>
      </c>
      <c r="Y11" s="60">
        <v>1714977</v>
      </c>
      <c r="Z11" s="140">
        <v>32.04</v>
      </c>
      <c r="AA11" s="62">
        <v>5353000</v>
      </c>
    </row>
    <row r="12" spans="1:27" ht="13.5">
      <c r="A12" s="249" t="s">
        <v>182</v>
      </c>
      <c r="B12" s="182"/>
      <c r="C12" s="155"/>
      <c r="D12" s="155"/>
      <c r="E12" s="59">
        <v>2496</v>
      </c>
      <c r="F12" s="60">
        <v>2498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208</v>
      </c>
      <c r="U12" s="60"/>
      <c r="V12" s="60">
        <v>208</v>
      </c>
      <c r="W12" s="60">
        <v>208</v>
      </c>
      <c r="X12" s="60">
        <v>2498</v>
      </c>
      <c r="Y12" s="60">
        <v>-2290</v>
      </c>
      <c r="Z12" s="140">
        <v>-91.67</v>
      </c>
      <c r="AA12" s="62">
        <v>2498</v>
      </c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-241084038</v>
      </c>
      <c r="D14" s="155"/>
      <c r="E14" s="59">
        <v>-301503816</v>
      </c>
      <c r="F14" s="60">
        <v>-280662706</v>
      </c>
      <c r="G14" s="60">
        <v>-49695648</v>
      </c>
      <c r="H14" s="60">
        <v>-10403666</v>
      </c>
      <c r="I14" s="60">
        <v>-10213020</v>
      </c>
      <c r="J14" s="60">
        <v>-70312334</v>
      </c>
      <c r="K14" s="60">
        <v>-16477399</v>
      </c>
      <c r="L14" s="60">
        <v>-34205720</v>
      </c>
      <c r="M14" s="60">
        <v>-29502547</v>
      </c>
      <c r="N14" s="60">
        <v>-80185666</v>
      </c>
      <c r="O14" s="60">
        <v>-14124268</v>
      </c>
      <c r="P14" s="60">
        <v>-18182569</v>
      </c>
      <c r="Q14" s="60">
        <v>-22968681</v>
      </c>
      <c r="R14" s="60">
        <v>-55275518</v>
      </c>
      <c r="S14" s="60">
        <v>-22227046</v>
      </c>
      <c r="T14" s="60">
        <v>-17141698</v>
      </c>
      <c r="U14" s="60">
        <v>-19927641</v>
      </c>
      <c r="V14" s="60">
        <v>-59296385</v>
      </c>
      <c r="W14" s="60">
        <v>-265069903</v>
      </c>
      <c r="X14" s="60">
        <v>-280662706</v>
      </c>
      <c r="Y14" s="60">
        <v>15592803</v>
      </c>
      <c r="Z14" s="140">
        <v>-5.56</v>
      </c>
      <c r="AA14" s="62">
        <v>-280662706</v>
      </c>
    </row>
    <row r="15" spans="1:27" ht="13.5">
      <c r="A15" s="249" t="s">
        <v>40</v>
      </c>
      <c r="B15" s="182"/>
      <c r="C15" s="155">
        <v>-127595</v>
      </c>
      <c r="D15" s="155"/>
      <c r="E15" s="59">
        <v>-847500</v>
      </c>
      <c r="F15" s="60">
        <v>-2047502</v>
      </c>
      <c r="G15" s="60">
        <v>-98333</v>
      </c>
      <c r="H15" s="60">
        <v>-86028</v>
      </c>
      <c r="I15" s="60">
        <v>-97878</v>
      </c>
      <c r="J15" s="60">
        <v>-282239</v>
      </c>
      <c r="K15" s="60">
        <v>-208729</v>
      </c>
      <c r="L15" s="60">
        <v>-185525</v>
      </c>
      <c r="M15" s="60">
        <v>-137276</v>
      </c>
      <c r="N15" s="60">
        <v>-531530</v>
      </c>
      <c r="O15" s="60">
        <v>-236893</v>
      </c>
      <c r="P15" s="60">
        <v>-176949</v>
      </c>
      <c r="Q15" s="60">
        <v>-198608</v>
      </c>
      <c r="R15" s="60">
        <v>-612450</v>
      </c>
      <c r="S15" s="60">
        <v>-47523</v>
      </c>
      <c r="T15" s="60">
        <v>-91549</v>
      </c>
      <c r="U15" s="60">
        <v>-5117</v>
      </c>
      <c r="V15" s="60">
        <v>-144189</v>
      </c>
      <c r="W15" s="60">
        <v>-1570408</v>
      </c>
      <c r="X15" s="60">
        <v>-2047502</v>
      </c>
      <c r="Y15" s="60">
        <v>477094</v>
      </c>
      <c r="Z15" s="140">
        <v>-23.3</v>
      </c>
      <c r="AA15" s="62">
        <v>-2047502</v>
      </c>
    </row>
    <row r="16" spans="1:27" ht="13.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88726147</v>
      </c>
      <c r="D17" s="168">
        <f t="shared" si="0"/>
        <v>0</v>
      </c>
      <c r="E17" s="72">
        <f t="shared" si="0"/>
        <v>51305875</v>
      </c>
      <c r="F17" s="73">
        <f t="shared" si="0"/>
        <v>47501230</v>
      </c>
      <c r="G17" s="73">
        <f t="shared" si="0"/>
        <v>12491949</v>
      </c>
      <c r="H17" s="73">
        <f t="shared" si="0"/>
        <v>6749867</v>
      </c>
      <c r="I17" s="73">
        <f t="shared" si="0"/>
        <v>2959012</v>
      </c>
      <c r="J17" s="73">
        <f t="shared" si="0"/>
        <v>22200828</v>
      </c>
      <c r="K17" s="73">
        <f t="shared" si="0"/>
        <v>752414</v>
      </c>
      <c r="L17" s="73">
        <f t="shared" si="0"/>
        <v>10240828</v>
      </c>
      <c r="M17" s="73">
        <f t="shared" si="0"/>
        <v>-14067072</v>
      </c>
      <c r="N17" s="73">
        <f t="shared" si="0"/>
        <v>-3073830</v>
      </c>
      <c r="O17" s="73">
        <f t="shared" si="0"/>
        <v>-532559</v>
      </c>
      <c r="P17" s="73">
        <f t="shared" si="0"/>
        <v>4098582</v>
      </c>
      <c r="Q17" s="73">
        <f t="shared" si="0"/>
        <v>10630184</v>
      </c>
      <c r="R17" s="73">
        <f t="shared" si="0"/>
        <v>14196207</v>
      </c>
      <c r="S17" s="73">
        <f t="shared" si="0"/>
        <v>-7844608</v>
      </c>
      <c r="T17" s="73">
        <f t="shared" si="0"/>
        <v>15994249</v>
      </c>
      <c r="U17" s="73">
        <f t="shared" si="0"/>
        <v>6359696</v>
      </c>
      <c r="V17" s="73">
        <f t="shared" si="0"/>
        <v>14509337</v>
      </c>
      <c r="W17" s="73">
        <f t="shared" si="0"/>
        <v>47832542</v>
      </c>
      <c r="X17" s="73">
        <f t="shared" si="0"/>
        <v>47501230</v>
      </c>
      <c r="Y17" s="73">
        <f t="shared" si="0"/>
        <v>331312</v>
      </c>
      <c r="Z17" s="170">
        <f>+IF(X17&lt;&gt;0,+(Y17/X17)*100,0)</f>
        <v>0.6974808862844183</v>
      </c>
      <c r="AA17" s="74">
        <f>SUM(AA6:AA16)</f>
        <v>47501230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-53724055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-48745223</v>
      </c>
      <c r="D26" s="155"/>
      <c r="E26" s="59">
        <v>-51178652</v>
      </c>
      <c r="F26" s="60">
        <v>-47178651</v>
      </c>
      <c r="G26" s="60">
        <v>-10830539</v>
      </c>
      <c r="H26" s="60">
        <v>-7078013</v>
      </c>
      <c r="I26" s="60">
        <v>-4232454</v>
      </c>
      <c r="J26" s="60">
        <v>-22141006</v>
      </c>
      <c r="K26" s="60">
        <v>-96607</v>
      </c>
      <c r="L26" s="60">
        <v>-1920885</v>
      </c>
      <c r="M26" s="60">
        <v>-4505851</v>
      </c>
      <c r="N26" s="60">
        <v>-6523343</v>
      </c>
      <c r="O26" s="60"/>
      <c r="P26" s="60">
        <v>-2292097</v>
      </c>
      <c r="Q26" s="60">
        <v>-2681074</v>
      </c>
      <c r="R26" s="60">
        <v>-4973171</v>
      </c>
      <c r="S26" s="60">
        <v>-1942491</v>
      </c>
      <c r="T26" s="60">
        <v>-8731973</v>
      </c>
      <c r="U26" s="60">
        <v>-2158867</v>
      </c>
      <c r="V26" s="60">
        <v>-12833331</v>
      </c>
      <c r="W26" s="60">
        <v>-46470851</v>
      </c>
      <c r="X26" s="60">
        <v>-47178651</v>
      </c>
      <c r="Y26" s="60">
        <v>707800</v>
      </c>
      <c r="Z26" s="140">
        <v>-1.5</v>
      </c>
      <c r="AA26" s="62">
        <v>-47178651</v>
      </c>
    </row>
    <row r="27" spans="1:27" ht="13.5">
      <c r="A27" s="250" t="s">
        <v>192</v>
      </c>
      <c r="B27" s="251"/>
      <c r="C27" s="168">
        <f aca="true" t="shared" si="1" ref="C27:Y27">SUM(C21:C26)</f>
        <v>-102469278</v>
      </c>
      <c r="D27" s="168">
        <f>SUM(D21:D26)</f>
        <v>0</v>
      </c>
      <c r="E27" s="72">
        <f t="shared" si="1"/>
        <v>-51178652</v>
      </c>
      <c r="F27" s="73">
        <f t="shared" si="1"/>
        <v>-47178651</v>
      </c>
      <c r="G27" s="73">
        <f t="shared" si="1"/>
        <v>-10830539</v>
      </c>
      <c r="H27" s="73">
        <f t="shared" si="1"/>
        <v>-7078013</v>
      </c>
      <c r="I27" s="73">
        <f t="shared" si="1"/>
        <v>-4232454</v>
      </c>
      <c r="J27" s="73">
        <f t="shared" si="1"/>
        <v>-22141006</v>
      </c>
      <c r="K27" s="73">
        <f t="shared" si="1"/>
        <v>-96607</v>
      </c>
      <c r="L27" s="73">
        <f t="shared" si="1"/>
        <v>-1920885</v>
      </c>
      <c r="M27" s="73">
        <f t="shared" si="1"/>
        <v>-4505851</v>
      </c>
      <c r="N27" s="73">
        <f t="shared" si="1"/>
        <v>-6523343</v>
      </c>
      <c r="O27" s="73">
        <f t="shared" si="1"/>
        <v>0</v>
      </c>
      <c r="P27" s="73">
        <f t="shared" si="1"/>
        <v>-2292097</v>
      </c>
      <c r="Q27" s="73">
        <f t="shared" si="1"/>
        <v>-2681074</v>
      </c>
      <c r="R27" s="73">
        <f t="shared" si="1"/>
        <v>-4973171</v>
      </c>
      <c r="S27" s="73">
        <f t="shared" si="1"/>
        <v>-1942491</v>
      </c>
      <c r="T27" s="73">
        <f t="shared" si="1"/>
        <v>-8731973</v>
      </c>
      <c r="U27" s="73">
        <f t="shared" si="1"/>
        <v>-2158867</v>
      </c>
      <c r="V27" s="73">
        <f t="shared" si="1"/>
        <v>-12833331</v>
      </c>
      <c r="W27" s="73">
        <f t="shared" si="1"/>
        <v>-46470851</v>
      </c>
      <c r="X27" s="73">
        <f t="shared" si="1"/>
        <v>-47178651</v>
      </c>
      <c r="Y27" s="73">
        <f t="shared" si="1"/>
        <v>707800</v>
      </c>
      <c r="Z27" s="170">
        <f>+IF(X27&lt;&gt;0,+(Y27/X27)*100,0)</f>
        <v>-1.5002548504407216</v>
      </c>
      <c r="AA27" s="74">
        <f>SUM(AA21:AA26)</f>
        <v>-47178651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-6130623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-6130623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-19873754</v>
      </c>
      <c r="D38" s="153">
        <f>+D17+D27+D36</f>
        <v>0</v>
      </c>
      <c r="E38" s="99">
        <f t="shared" si="3"/>
        <v>127223</v>
      </c>
      <c r="F38" s="100">
        <f t="shared" si="3"/>
        <v>322579</v>
      </c>
      <c r="G38" s="100">
        <f t="shared" si="3"/>
        <v>1661410</v>
      </c>
      <c r="H38" s="100">
        <f t="shared" si="3"/>
        <v>-328146</v>
      </c>
      <c r="I38" s="100">
        <f t="shared" si="3"/>
        <v>-1273442</v>
      </c>
      <c r="J38" s="100">
        <f t="shared" si="3"/>
        <v>59822</v>
      </c>
      <c r="K38" s="100">
        <f t="shared" si="3"/>
        <v>655807</v>
      </c>
      <c r="L38" s="100">
        <f t="shared" si="3"/>
        <v>8319943</v>
      </c>
      <c r="M38" s="100">
        <f t="shared" si="3"/>
        <v>-18572923</v>
      </c>
      <c r="N38" s="100">
        <f t="shared" si="3"/>
        <v>-9597173</v>
      </c>
      <c r="O38" s="100">
        <f t="shared" si="3"/>
        <v>-532559</v>
      </c>
      <c r="P38" s="100">
        <f t="shared" si="3"/>
        <v>1806485</v>
      </c>
      <c r="Q38" s="100">
        <f t="shared" si="3"/>
        <v>7949110</v>
      </c>
      <c r="R38" s="100">
        <f t="shared" si="3"/>
        <v>9223036</v>
      </c>
      <c r="S38" s="100">
        <f t="shared" si="3"/>
        <v>-9787099</v>
      </c>
      <c r="T38" s="100">
        <f t="shared" si="3"/>
        <v>7262276</v>
      </c>
      <c r="U38" s="100">
        <f t="shared" si="3"/>
        <v>4200829</v>
      </c>
      <c r="V38" s="100">
        <f t="shared" si="3"/>
        <v>1676006</v>
      </c>
      <c r="W38" s="100">
        <f t="shared" si="3"/>
        <v>1361691</v>
      </c>
      <c r="X38" s="100">
        <f t="shared" si="3"/>
        <v>322579</v>
      </c>
      <c r="Y38" s="100">
        <f t="shared" si="3"/>
        <v>1039112</v>
      </c>
      <c r="Z38" s="137">
        <f>+IF(X38&lt;&gt;0,+(Y38/X38)*100,0)</f>
        <v>322.1263628444505</v>
      </c>
      <c r="AA38" s="102">
        <f>+AA17+AA27+AA36</f>
        <v>322579</v>
      </c>
    </row>
    <row r="39" spans="1:27" ht="13.5">
      <c r="A39" s="249" t="s">
        <v>200</v>
      </c>
      <c r="B39" s="182"/>
      <c r="C39" s="153">
        <v>2066482</v>
      </c>
      <c r="D39" s="153"/>
      <c r="E39" s="99">
        <v>2100000</v>
      </c>
      <c r="F39" s="100">
        <v>489987</v>
      </c>
      <c r="G39" s="100">
        <v>489987</v>
      </c>
      <c r="H39" s="100">
        <v>2151397</v>
      </c>
      <c r="I39" s="100">
        <v>1823251</v>
      </c>
      <c r="J39" s="100">
        <v>489987</v>
      </c>
      <c r="K39" s="100">
        <v>549809</v>
      </c>
      <c r="L39" s="100">
        <v>1205616</v>
      </c>
      <c r="M39" s="100">
        <v>9525559</v>
      </c>
      <c r="N39" s="100">
        <v>549809</v>
      </c>
      <c r="O39" s="100">
        <v>-9047364</v>
      </c>
      <c r="P39" s="100">
        <v>-9579923</v>
      </c>
      <c r="Q39" s="100">
        <v>-7773438</v>
      </c>
      <c r="R39" s="100">
        <v>-9047364</v>
      </c>
      <c r="S39" s="100">
        <v>175672</v>
      </c>
      <c r="T39" s="100">
        <v>-9611427</v>
      </c>
      <c r="U39" s="100">
        <v>-2349151</v>
      </c>
      <c r="V39" s="100">
        <v>175672</v>
      </c>
      <c r="W39" s="100">
        <v>489987</v>
      </c>
      <c r="X39" s="100">
        <v>489987</v>
      </c>
      <c r="Y39" s="100"/>
      <c r="Z39" s="137"/>
      <c r="AA39" s="102">
        <v>489987</v>
      </c>
    </row>
    <row r="40" spans="1:27" ht="13.5">
      <c r="A40" s="269" t="s">
        <v>201</v>
      </c>
      <c r="B40" s="256"/>
      <c r="C40" s="257">
        <v>-17807272</v>
      </c>
      <c r="D40" s="257"/>
      <c r="E40" s="258">
        <v>2227223</v>
      </c>
      <c r="F40" s="259">
        <v>812566</v>
      </c>
      <c r="G40" s="259">
        <v>2151397</v>
      </c>
      <c r="H40" s="259">
        <v>1823251</v>
      </c>
      <c r="I40" s="259">
        <v>549809</v>
      </c>
      <c r="J40" s="259">
        <v>549809</v>
      </c>
      <c r="K40" s="259">
        <v>1205616</v>
      </c>
      <c r="L40" s="259">
        <v>9525559</v>
      </c>
      <c r="M40" s="259">
        <v>-9047364</v>
      </c>
      <c r="N40" s="259">
        <v>-9047364</v>
      </c>
      <c r="O40" s="259">
        <v>-9579923</v>
      </c>
      <c r="P40" s="259">
        <v>-7773438</v>
      </c>
      <c r="Q40" s="259">
        <v>175672</v>
      </c>
      <c r="R40" s="259">
        <v>-9579923</v>
      </c>
      <c r="S40" s="259">
        <v>-9611427</v>
      </c>
      <c r="T40" s="259">
        <v>-2349151</v>
      </c>
      <c r="U40" s="259">
        <v>1851678</v>
      </c>
      <c r="V40" s="259">
        <v>1851678</v>
      </c>
      <c r="W40" s="259">
        <v>1851678</v>
      </c>
      <c r="X40" s="259">
        <v>812566</v>
      </c>
      <c r="Y40" s="259">
        <v>1039112</v>
      </c>
      <c r="Z40" s="260">
        <v>127.88</v>
      </c>
      <c r="AA40" s="261">
        <v>812566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49568905</v>
      </c>
      <c r="D5" s="200">
        <f t="shared" si="0"/>
        <v>0</v>
      </c>
      <c r="E5" s="106">
        <f t="shared" si="0"/>
        <v>61178650</v>
      </c>
      <c r="F5" s="106">
        <f t="shared" si="0"/>
        <v>54278650</v>
      </c>
      <c r="G5" s="106">
        <f t="shared" si="0"/>
        <v>9500472</v>
      </c>
      <c r="H5" s="106">
        <f t="shared" si="0"/>
        <v>6208783</v>
      </c>
      <c r="I5" s="106">
        <f t="shared" si="0"/>
        <v>3712680</v>
      </c>
      <c r="J5" s="106">
        <f t="shared" si="0"/>
        <v>19421935</v>
      </c>
      <c r="K5" s="106">
        <f t="shared" si="0"/>
        <v>84743</v>
      </c>
      <c r="L5" s="106">
        <f t="shared" si="0"/>
        <v>1684987</v>
      </c>
      <c r="M5" s="106">
        <f t="shared" si="0"/>
        <v>3952501</v>
      </c>
      <c r="N5" s="106">
        <f t="shared" si="0"/>
        <v>5722231</v>
      </c>
      <c r="O5" s="106">
        <f t="shared" si="0"/>
        <v>0</v>
      </c>
      <c r="P5" s="106">
        <f t="shared" si="0"/>
        <v>2010611</v>
      </c>
      <c r="Q5" s="106">
        <f t="shared" si="0"/>
        <v>2351819</v>
      </c>
      <c r="R5" s="106">
        <f t="shared" si="0"/>
        <v>4362430</v>
      </c>
      <c r="S5" s="106">
        <f t="shared" si="0"/>
        <v>1703939</v>
      </c>
      <c r="T5" s="106">
        <f t="shared" si="0"/>
        <v>7659625</v>
      </c>
      <c r="U5" s="106">
        <f t="shared" si="0"/>
        <v>1893742</v>
      </c>
      <c r="V5" s="106">
        <f t="shared" si="0"/>
        <v>11257306</v>
      </c>
      <c r="W5" s="106">
        <f t="shared" si="0"/>
        <v>40763902</v>
      </c>
      <c r="X5" s="106">
        <f t="shared" si="0"/>
        <v>54278650</v>
      </c>
      <c r="Y5" s="106">
        <f t="shared" si="0"/>
        <v>-13514748</v>
      </c>
      <c r="Z5" s="201">
        <f>+IF(X5&lt;&gt;0,+(Y5/X5)*100,0)</f>
        <v>-24.898828544925124</v>
      </c>
      <c r="AA5" s="199">
        <f>SUM(AA11:AA18)</f>
        <v>54278650</v>
      </c>
    </row>
    <row r="6" spans="1:27" ht="13.5">
      <c r="A6" s="291" t="s">
        <v>205</v>
      </c>
      <c r="B6" s="142"/>
      <c r="C6" s="62">
        <v>31715944</v>
      </c>
      <c r="D6" s="156"/>
      <c r="E6" s="60">
        <v>22778650</v>
      </c>
      <c r="F6" s="60">
        <v>18478650</v>
      </c>
      <c r="G6" s="60">
        <v>3648872</v>
      </c>
      <c r="H6" s="60">
        <v>893467</v>
      </c>
      <c r="I6" s="60">
        <v>2256322</v>
      </c>
      <c r="J6" s="60">
        <v>6798661</v>
      </c>
      <c r="K6" s="60"/>
      <c r="L6" s="60">
        <v>823372</v>
      </c>
      <c r="M6" s="60">
        <v>925983</v>
      </c>
      <c r="N6" s="60">
        <v>1749355</v>
      </c>
      <c r="O6" s="60"/>
      <c r="P6" s="60">
        <v>1906027</v>
      </c>
      <c r="Q6" s="60">
        <v>1724931</v>
      </c>
      <c r="R6" s="60">
        <v>3630958</v>
      </c>
      <c r="S6" s="60">
        <v>1446114</v>
      </c>
      <c r="T6" s="60">
        <v>7189195</v>
      </c>
      <c r="U6" s="60">
        <v>1484535</v>
      </c>
      <c r="V6" s="60">
        <v>10119844</v>
      </c>
      <c r="W6" s="60">
        <v>22298818</v>
      </c>
      <c r="X6" s="60">
        <v>18478650</v>
      </c>
      <c r="Y6" s="60">
        <v>3820168</v>
      </c>
      <c r="Z6" s="140">
        <v>20.67</v>
      </c>
      <c r="AA6" s="155">
        <v>18478650</v>
      </c>
    </row>
    <row r="7" spans="1:27" ht="13.5">
      <c r="A7" s="291" t="s">
        <v>206</v>
      </c>
      <c r="B7" s="142"/>
      <c r="C7" s="62"/>
      <c r="D7" s="156"/>
      <c r="E7" s="60">
        <v>27800000</v>
      </c>
      <c r="F7" s="60">
        <v>24300000</v>
      </c>
      <c r="G7" s="60">
        <v>5851600</v>
      </c>
      <c r="H7" s="60">
        <v>5054363</v>
      </c>
      <c r="I7" s="60">
        <v>1200000</v>
      </c>
      <c r="J7" s="60">
        <v>12105963</v>
      </c>
      <c r="K7" s="60"/>
      <c r="L7" s="60">
        <v>290137</v>
      </c>
      <c r="M7" s="60">
        <v>3026518</v>
      </c>
      <c r="N7" s="60">
        <v>3316655</v>
      </c>
      <c r="O7" s="60"/>
      <c r="P7" s="60"/>
      <c r="Q7" s="60"/>
      <c r="R7" s="60"/>
      <c r="S7" s="60"/>
      <c r="T7" s="60"/>
      <c r="U7" s="60"/>
      <c r="V7" s="60"/>
      <c r="W7" s="60">
        <v>15422618</v>
      </c>
      <c r="X7" s="60">
        <v>24300000</v>
      </c>
      <c r="Y7" s="60">
        <v>-8877382</v>
      </c>
      <c r="Z7" s="140">
        <v>-36.53</v>
      </c>
      <c r="AA7" s="155">
        <v>24300000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8330180</v>
      </c>
      <c r="D10" s="156"/>
      <c r="E10" s="60">
        <v>4500000</v>
      </c>
      <c r="F10" s="60">
        <v>7800000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7800000</v>
      </c>
      <c r="Y10" s="60">
        <v>-7800000</v>
      </c>
      <c r="Z10" s="140">
        <v>-100</v>
      </c>
      <c r="AA10" s="155">
        <v>7800000</v>
      </c>
    </row>
    <row r="11" spans="1:27" ht="13.5">
      <c r="A11" s="292" t="s">
        <v>210</v>
      </c>
      <c r="B11" s="142"/>
      <c r="C11" s="293">
        <f aca="true" t="shared" si="1" ref="C11:Y11">SUM(C6:C10)</f>
        <v>40046124</v>
      </c>
      <c r="D11" s="294">
        <f t="shared" si="1"/>
        <v>0</v>
      </c>
      <c r="E11" s="295">
        <f t="shared" si="1"/>
        <v>55078650</v>
      </c>
      <c r="F11" s="295">
        <f t="shared" si="1"/>
        <v>50578650</v>
      </c>
      <c r="G11" s="295">
        <f t="shared" si="1"/>
        <v>9500472</v>
      </c>
      <c r="H11" s="295">
        <f t="shared" si="1"/>
        <v>5947830</v>
      </c>
      <c r="I11" s="295">
        <f t="shared" si="1"/>
        <v>3456322</v>
      </c>
      <c r="J11" s="295">
        <f t="shared" si="1"/>
        <v>18904624</v>
      </c>
      <c r="K11" s="295">
        <f t="shared" si="1"/>
        <v>0</v>
      </c>
      <c r="L11" s="295">
        <f t="shared" si="1"/>
        <v>1113509</v>
      </c>
      <c r="M11" s="295">
        <f t="shared" si="1"/>
        <v>3952501</v>
      </c>
      <c r="N11" s="295">
        <f t="shared" si="1"/>
        <v>5066010</v>
      </c>
      <c r="O11" s="295">
        <f t="shared" si="1"/>
        <v>0</v>
      </c>
      <c r="P11" s="295">
        <f t="shared" si="1"/>
        <v>1906027</v>
      </c>
      <c r="Q11" s="295">
        <f t="shared" si="1"/>
        <v>1724931</v>
      </c>
      <c r="R11" s="295">
        <f t="shared" si="1"/>
        <v>3630958</v>
      </c>
      <c r="S11" s="295">
        <f t="shared" si="1"/>
        <v>1446114</v>
      </c>
      <c r="T11" s="295">
        <f t="shared" si="1"/>
        <v>7189195</v>
      </c>
      <c r="U11" s="295">
        <f t="shared" si="1"/>
        <v>1484535</v>
      </c>
      <c r="V11" s="295">
        <f t="shared" si="1"/>
        <v>10119844</v>
      </c>
      <c r="W11" s="295">
        <f t="shared" si="1"/>
        <v>37721436</v>
      </c>
      <c r="X11" s="295">
        <f t="shared" si="1"/>
        <v>50578650</v>
      </c>
      <c r="Y11" s="295">
        <f t="shared" si="1"/>
        <v>-12857214</v>
      </c>
      <c r="Z11" s="296">
        <f>+IF(X11&lt;&gt;0,+(Y11/X11)*100,0)</f>
        <v>-25.420239567485492</v>
      </c>
      <c r="AA11" s="297">
        <f>SUM(AA6:AA10)</f>
        <v>50578650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9522781</v>
      </c>
      <c r="D15" s="156"/>
      <c r="E15" s="60">
        <v>6100000</v>
      </c>
      <c r="F15" s="60">
        <v>3700000</v>
      </c>
      <c r="G15" s="60"/>
      <c r="H15" s="60">
        <v>260953</v>
      </c>
      <c r="I15" s="60">
        <v>256358</v>
      </c>
      <c r="J15" s="60">
        <v>517311</v>
      </c>
      <c r="K15" s="60">
        <v>84743</v>
      </c>
      <c r="L15" s="60">
        <v>571478</v>
      </c>
      <c r="M15" s="60"/>
      <c r="N15" s="60">
        <v>656221</v>
      </c>
      <c r="O15" s="60"/>
      <c r="P15" s="60">
        <v>104584</v>
      </c>
      <c r="Q15" s="60">
        <v>626888</v>
      </c>
      <c r="R15" s="60">
        <v>731472</v>
      </c>
      <c r="S15" s="60">
        <v>257825</v>
      </c>
      <c r="T15" s="60">
        <v>470430</v>
      </c>
      <c r="U15" s="60">
        <v>409207</v>
      </c>
      <c r="V15" s="60">
        <v>1137462</v>
      </c>
      <c r="W15" s="60">
        <v>3042466</v>
      </c>
      <c r="X15" s="60">
        <v>3700000</v>
      </c>
      <c r="Y15" s="60">
        <v>-657534</v>
      </c>
      <c r="Z15" s="140">
        <v>-17.77</v>
      </c>
      <c r="AA15" s="155">
        <v>3700000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31715944</v>
      </c>
      <c r="D36" s="156">
        <f t="shared" si="4"/>
        <v>0</v>
      </c>
      <c r="E36" s="60">
        <f t="shared" si="4"/>
        <v>22778650</v>
      </c>
      <c r="F36" s="60">
        <f t="shared" si="4"/>
        <v>18478650</v>
      </c>
      <c r="G36" s="60">
        <f t="shared" si="4"/>
        <v>3648872</v>
      </c>
      <c r="H36" s="60">
        <f t="shared" si="4"/>
        <v>893467</v>
      </c>
      <c r="I36" s="60">
        <f t="shared" si="4"/>
        <v>2256322</v>
      </c>
      <c r="J36" s="60">
        <f t="shared" si="4"/>
        <v>6798661</v>
      </c>
      <c r="K36" s="60">
        <f t="shared" si="4"/>
        <v>0</v>
      </c>
      <c r="L36" s="60">
        <f t="shared" si="4"/>
        <v>823372</v>
      </c>
      <c r="M36" s="60">
        <f t="shared" si="4"/>
        <v>925983</v>
      </c>
      <c r="N36" s="60">
        <f t="shared" si="4"/>
        <v>1749355</v>
      </c>
      <c r="O36" s="60">
        <f t="shared" si="4"/>
        <v>0</v>
      </c>
      <c r="P36" s="60">
        <f t="shared" si="4"/>
        <v>1906027</v>
      </c>
      <c r="Q36" s="60">
        <f t="shared" si="4"/>
        <v>1724931</v>
      </c>
      <c r="R36" s="60">
        <f t="shared" si="4"/>
        <v>3630958</v>
      </c>
      <c r="S36" s="60">
        <f t="shared" si="4"/>
        <v>1446114</v>
      </c>
      <c r="T36" s="60">
        <f t="shared" si="4"/>
        <v>7189195</v>
      </c>
      <c r="U36" s="60">
        <f t="shared" si="4"/>
        <v>1484535</v>
      </c>
      <c r="V36" s="60">
        <f t="shared" si="4"/>
        <v>10119844</v>
      </c>
      <c r="W36" s="60">
        <f t="shared" si="4"/>
        <v>22298818</v>
      </c>
      <c r="X36" s="60">
        <f t="shared" si="4"/>
        <v>18478650</v>
      </c>
      <c r="Y36" s="60">
        <f t="shared" si="4"/>
        <v>3820168</v>
      </c>
      <c r="Z36" s="140">
        <f aca="true" t="shared" si="5" ref="Z36:Z49">+IF(X36&lt;&gt;0,+(Y36/X36)*100,0)</f>
        <v>20.673414995143045</v>
      </c>
      <c r="AA36" s="155">
        <f>AA6+AA21</f>
        <v>18478650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27800000</v>
      </c>
      <c r="F37" s="60">
        <f t="shared" si="4"/>
        <v>24300000</v>
      </c>
      <c r="G37" s="60">
        <f t="shared" si="4"/>
        <v>5851600</v>
      </c>
      <c r="H37" s="60">
        <f t="shared" si="4"/>
        <v>5054363</v>
      </c>
      <c r="I37" s="60">
        <f t="shared" si="4"/>
        <v>1200000</v>
      </c>
      <c r="J37" s="60">
        <f t="shared" si="4"/>
        <v>12105963</v>
      </c>
      <c r="K37" s="60">
        <f t="shared" si="4"/>
        <v>0</v>
      </c>
      <c r="L37" s="60">
        <f t="shared" si="4"/>
        <v>290137</v>
      </c>
      <c r="M37" s="60">
        <f t="shared" si="4"/>
        <v>3026518</v>
      </c>
      <c r="N37" s="60">
        <f t="shared" si="4"/>
        <v>3316655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15422618</v>
      </c>
      <c r="X37" s="60">
        <f t="shared" si="4"/>
        <v>24300000</v>
      </c>
      <c r="Y37" s="60">
        <f t="shared" si="4"/>
        <v>-8877382</v>
      </c>
      <c r="Z37" s="140">
        <f t="shared" si="5"/>
        <v>-36.53243621399177</v>
      </c>
      <c r="AA37" s="155">
        <f>AA7+AA22</f>
        <v>24300000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8330180</v>
      </c>
      <c r="D40" s="156">
        <f t="shared" si="4"/>
        <v>0</v>
      </c>
      <c r="E40" s="60">
        <f t="shared" si="4"/>
        <v>4500000</v>
      </c>
      <c r="F40" s="60">
        <f t="shared" si="4"/>
        <v>7800000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7800000</v>
      </c>
      <c r="Y40" s="60">
        <f t="shared" si="4"/>
        <v>-7800000</v>
      </c>
      <c r="Z40" s="140">
        <f t="shared" si="5"/>
        <v>-100</v>
      </c>
      <c r="AA40" s="155">
        <f>AA10+AA25</f>
        <v>7800000</v>
      </c>
    </row>
    <row r="41" spans="1:27" ht="13.5">
      <c r="A41" s="292" t="s">
        <v>210</v>
      </c>
      <c r="B41" s="142"/>
      <c r="C41" s="293">
        <f aca="true" t="shared" si="6" ref="C41:Y41">SUM(C36:C40)</f>
        <v>40046124</v>
      </c>
      <c r="D41" s="294">
        <f t="shared" si="6"/>
        <v>0</v>
      </c>
      <c r="E41" s="295">
        <f t="shared" si="6"/>
        <v>55078650</v>
      </c>
      <c r="F41" s="295">
        <f t="shared" si="6"/>
        <v>50578650</v>
      </c>
      <c r="G41" s="295">
        <f t="shared" si="6"/>
        <v>9500472</v>
      </c>
      <c r="H41" s="295">
        <f t="shared" si="6"/>
        <v>5947830</v>
      </c>
      <c r="I41" s="295">
        <f t="shared" si="6"/>
        <v>3456322</v>
      </c>
      <c r="J41" s="295">
        <f t="shared" si="6"/>
        <v>18904624</v>
      </c>
      <c r="K41" s="295">
        <f t="shared" si="6"/>
        <v>0</v>
      </c>
      <c r="L41" s="295">
        <f t="shared" si="6"/>
        <v>1113509</v>
      </c>
      <c r="M41" s="295">
        <f t="shared" si="6"/>
        <v>3952501</v>
      </c>
      <c r="N41" s="295">
        <f t="shared" si="6"/>
        <v>5066010</v>
      </c>
      <c r="O41" s="295">
        <f t="shared" si="6"/>
        <v>0</v>
      </c>
      <c r="P41" s="295">
        <f t="shared" si="6"/>
        <v>1906027</v>
      </c>
      <c r="Q41" s="295">
        <f t="shared" si="6"/>
        <v>1724931</v>
      </c>
      <c r="R41" s="295">
        <f t="shared" si="6"/>
        <v>3630958</v>
      </c>
      <c r="S41" s="295">
        <f t="shared" si="6"/>
        <v>1446114</v>
      </c>
      <c r="T41" s="295">
        <f t="shared" si="6"/>
        <v>7189195</v>
      </c>
      <c r="U41" s="295">
        <f t="shared" si="6"/>
        <v>1484535</v>
      </c>
      <c r="V41" s="295">
        <f t="shared" si="6"/>
        <v>10119844</v>
      </c>
      <c r="W41" s="295">
        <f t="shared" si="6"/>
        <v>37721436</v>
      </c>
      <c r="X41" s="295">
        <f t="shared" si="6"/>
        <v>50578650</v>
      </c>
      <c r="Y41" s="295">
        <f t="shared" si="6"/>
        <v>-12857214</v>
      </c>
      <c r="Z41" s="296">
        <f t="shared" si="5"/>
        <v>-25.420239567485492</v>
      </c>
      <c r="AA41" s="297">
        <f>SUM(AA36:AA40)</f>
        <v>50578650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9522781</v>
      </c>
      <c r="D45" s="129">
        <f t="shared" si="7"/>
        <v>0</v>
      </c>
      <c r="E45" s="54">
        <f t="shared" si="7"/>
        <v>6100000</v>
      </c>
      <c r="F45" s="54">
        <f t="shared" si="7"/>
        <v>3700000</v>
      </c>
      <c r="G45" s="54">
        <f t="shared" si="7"/>
        <v>0</v>
      </c>
      <c r="H45" s="54">
        <f t="shared" si="7"/>
        <v>260953</v>
      </c>
      <c r="I45" s="54">
        <f t="shared" si="7"/>
        <v>256358</v>
      </c>
      <c r="J45" s="54">
        <f t="shared" si="7"/>
        <v>517311</v>
      </c>
      <c r="K45" s="54">
        <f t="shared" si="7"/>
        <v>84743</v>
      </c>
      <c r="L45" s="54">
        <f t="shared" si="7"/>
        <v>571478</v>
      </c>
      <c r="M45" s="54">
        <f t="shared" si="7"/>
        <v>0</v>
      </c>
      <c r="N45" s="54">
        <f t="shared" si="7"/>
        <v>656221</v>
      </c>
      <c r="O45" s="54">
        <f t="shared" si="7"/>
        <v>0</v>
      </c>
      <c r="P45" s="54">
        <f t="shared" si="7"/>
        <v>104584</v>
      </c>
      <c r="Q45" s="54">
        <f t="shared" si="7"/>
        <v>626888</v>
      </c>
      <c r="R45" s="54">
        <f t="shared" si="7"/>
        <v>731472</v>
      </c>
      <c r="S45" s="54">
        <f t="shared" si="7"/>
        <v>257825</v>
      </c>
      <c r="T45" s="54">
        <f t="shared" si="7"/>
        <v>470430</v>
      </c>
      <c r="U45" s="54">
        <f t="shared" si="7"/>
        <v>409207</v>
      </c>
      <c r="V45" s="54">
        <f t="shared" si="7"/>
        <v>1137462</v>
      </c>
      <c r="W45" s="54">
        <f t="shared" si="7"/>
        <v>3042466</v>
      </c>
      <c r="X45" s="54">
        <f t="shared" si="7"/>
        <v>3700000</v>
      </c>
      <c r="Y45" s="54">
        <f t="shared" si="7"/>
        <v>-657534</v>
      </c>
      <c r="Z45" s="184">
        <f t="shared" si="5"/>
        <v>-17.77118918918919</v>
      </c>
      <c r="AA45" s="130">
        <f t="shared" si="8"/>
        <v>3700000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49568905</v>
      </c>
      <c r="D49" s="218">
        <f t="shared" si="9"/>
        <v>0</v>
      </c>
      <c r="E49" s="220">
        <f t="shared" si="9"/>
        <v>61178650</v>
      </c>
      <c r="F49" s="220">
        <f t="shared" si="9"/>
        <v>54278650</v>
      </c>
      <c r="G49" s="220">
        <f t="shared" si="9"/>
        <v>9500472</v>
      </c>
      <c r="H49" s="220">
        <f t="shared" si="9"/>
        <v>6208783</v>
      </c>
      <c r="I49" s="220">
        <f t="shared" si="9"/>
        <v>3712680</v>
      </c>
      <c r="J49" s="220">
        <f t="shared" si="9"/>
        <v>19421935</v>
      </c>
      <c r="K49" s="220">
        <f t="shared" si="9"/>
        <v>84743</v>
      </c>
      <c r="L49" s="220">
        <f t="shared" si="9"/>
        <v>1684987</v>
      </c>
      <c r="M49" s="220">
        <f t="shared" si="9"/>
        <v>3952501</v>
      </c>
      <c r="N49" s="220">
        <f t="shared" si="9"/>
        <v>5722231</v>
      </c>
      <c r="O49" s="220">
        <f t="shared" si="9"/>
        <v>0</v>
      </c>
      <c r="P49" s="220">
        <f t="shared" si="9"/>
        <v>2010611</v>
      </c>
      <c r="Q49" s="220">
        <f t="shared" si="9"/>
        <v>2351819</v>
      </c>
      <c r="R49" s="220">
        <f t="shared" si="9"/>
        <v>4362430</v>
      </c>
      <c r="S49" s="220">
        <f t="shared" si="9"/>
        <v>1703939</v>
      </c>
      <c r="T49" s="220">
        <f t="shared" si="9"/>
        <v>7659625</v>
      </c>
      <c r="U49" s="220">
        <f t="shared" si="9"/>
        <v>1893742</v>
      </c>
      <c r="V49" s="220">
        <f t="shared" si="9"/>
        <v>11257306</v>
      </c>
      <c r="W49" s="220">
        <f t="shared" si="9"/>
        <v>40763902</v>
      </c>
      <c r="X49" s="220">
        <f t="shared" si="9"/>
        <v>54278650</v>
      </c>
      <c r="Y49" s="220">
        <f t="shared" si="9"/>
        <v>-13514748</v>
      </c>
      <c r="Z49" s="221">
        <f t="shared" si="5"/>
        <v>-24.898828544925124</v>
      </c>
      <c r="AA49" s="222">
        <f>SUM(AA41:AA48)</f>
        <v>54278650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17400367</v>
      </c>
      <c r="D51" s="129">
        <f t="shared" si="10"/>
        <v>0</v>
      </c>
      <c r="E51" s="54">
        <f t="shared" si="10"/>
        <v>19290850</v>
      </c>
      <c r="F51" s="54">
        <f t="shared" si="10"/>
        <v>20201850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20201850</v>
      </c>
      <c r="Y51" s="54">
        <f t="shared" si="10"/>
        <v>-20201850</v>
      </c>
      <c r="Z51" s="184">
        <f>+IF(X51&lt;&gt;0,+(Y51/X51)*100,0)</f>
        <v>-100</v>
      </c>
      <c r="AA51" s="130">
        <f>SUM(AA57:AA61)</f>
        <v>20201850</v>
      </c>
    </row>
    <row r="52" spans="1:27" ht="13.5">
      <c r="A52" s="310" t="s">
        <v>205</v>
      </c>
      <c r="B52" s="142"/>
      <c r="C52" s="62">
        <v>6082929</v>
      </c>
      <c r="D52" s="156"/>
      <c r="E52" s="60">
        <v>5400000</v>
      </c>
      <c r="F52" s="60">
        <v>4400000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4400000</v>
      </c>
      <c r="Y52" s="60">
        <v>-4400000</v>
      </c>
      <c r="Z52" s="140">
        <v>-100</v>
      </c>
      <c r="AA52" s="155">
        <v>4400000</v>
      </c>
    </row>
    <row r="53" spans="1:27" ht="13.5">
      <c r="A53" s="310" t="s">
        <v>206</v>
      </c>
      <c r="B53" s="142"/>
      <c r="C53" s="62">
        <v>9833856</v>
      </c>
      <c r="D53" s="156"/>
      <c r="E53" s="60">
        <v>4600000</v>
      </c>
      <c r="F53" s="60">
        <v>6600000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6600000</v>
      </c>
      <c r="Y53" s="60">
        <v>-6600000</v>
      </c>
      <c r="Z53" s="140">
        <v>-100</v>
      </c>
      <c r="AA53" s="155">
        <v>6600000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1092133</v>
      </c>
      <c r="D56" s="156"/>
      <c r="E56" s="60">
        <v>1200700</v>
      </c>
      <c r="F56" s="60">
        <v>1600700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1600700</v>
      </c>
      <c r="Y56" s="60">
        <v>-1600700</v>
      </c>
      <c r="Z56" s="140">
        <v>-100</v>
      </c>
      <c r="AA56" s="155">
        <v>1600700</v>
      </c>
    </row>
    <row r="57" spans="1:27" ht="13.5">
      <c r="A57" s="138" t="s">
        <v>210</v>
      </c>
      <c r="B57" s="142"/>
      <c r="C57" s="293">
        <f aca="true" t="shared" si="11" ref="C57:Y57">SUM(C52:C56)</f>
        <v>17008918</v>
      </c>
      <c r="D57" s="294">
        <f t="shared" si="11"/>
        <v>0</v>
      </c>
      <c r="E57" s="295">
        <f t="shared" si="11"/>
        <v>11200700</v>
      </c>
      <c r="F57" s="295">
        <f t="shared" si="11"/>
        <v>12600700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12600700</v>
      </c>
      <c r="Y57" s="295">
        <f t="shared" si="11"/>
        <v>-12600700</v>
      </c>
      <c r="Z57" s="296">
        <f>+IF(X57&lt;&gt;0,+(Y57/X57)*100,0)</f>
        <v>-100</v>
      </c>
      <c r="AA57" s="297">
        <f>SUM(AA52:AA56)</f>
        <v>12600700</v>
      </c>
    </row>
    <row r="58" spans="1:27" ht="13.5">
      <c r="A58" s="311" t="s">
        <v>211</v>
      </c>
      <c r="B58" s="136"/>
      <c r="C58" s="62"/>
      <c r="D58" s="156"/>
      <c r="E58" s="60">
        <v>4480000</v>
      </c>
      <c r="F58" s="60">
        <v>4631000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4631000</v>
      </c>
      <c r="Y58" s="60">
        <v>-4631000</v>
      </c>
      <c r="Z58" s="140">
        <v>-100</v>
      </c>
      <c r="AA58" s="155">
        <v>4631000</v>
      </c>
    </row>
    <row r="59" spans="1:27" ht="13.5">
      <c r="A59" s="311" t="s">
        <v>212</v>
      </c>
      <c r="B59" s="136"/>
      <c r="C59" s="273"/>
      <c r="D59" s="274"/>
      <c r="E59" s="275">
        <v>32000</v>
      </c>
      <c r="F59" s="275">
        <v>32000</v>
      </c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>
        <v>32000</v>
      </c>
      <c r="Y59" s="275">
        <v>-32000</v>
      </c>
      <c r="Z59" s="140">
        <v>-100</v>
      </c>
      <c r="AA59" s="277">
        <v>32000</v>
      </c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391449</v>
      </c>
      <c r="D61" s="156"/>
      <c r="E61" s="60">
        <v>3578150</v>
      </c>
      <c r="F61" s="60">
        <v>2938150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2938150</v>
      </c>
      <c r="Y61" s="60">
        <v>-2938150</v>
      </c>
      <c r="Z61" s="140">
        <v>-100</v>
      </c>
      <c r="AA61" s="155">
        <v>2938150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1846586</v>
      </c>
      <c r="H65" s="60">
        <v>1842075</v>
      </c>
      <c r="I65" s="60">
        <v>1742583</v>
      </c>
      <c r="J65" s="60">
        <v>5431244</v>
      </c>
      <c r="K65" s="60">
        <v>2019440</v>
      </c>
      <c r="L65" s="60">
        <v>1661075</v>
      </c>
      <c r="M65" s="60">
        <v>1756295</v>
      </c>
      <c r="N65" s="60">
        <v>5436810</v>
      </c>
      <c r="O65" s="60">
        <v>1743181</v>
      </c>
      <c r="P65" s="60">
        <v>1816154</v>
      </c>
      <c r="Q65" s="60">
        <v>1644770</v>
      </c>
      <c r="R65" s="60">
        <v>5204105</v>
      </c>
      <c r="S65" s="60">
        <v>1704829</v>
      </c>
      <c r="T65" s="60">
        <v>1734618</v>
      </c>
      <c r="U65" s="60">
        <v>1661291</v>
      </c>
      <c r="V65" s="60">
        <v>5100738</v>
      </c>
      <c r="W65" s="60">
        <v>21172897</v>
      </c>
      <c r="X65" s="60"/>
      <c r="Y65" s="60">
        <v>21172897</v>
      </c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>
        <v>20201850</v>
      </c>
      <c r="E68" s="60">
        <v>19290850</v>
      </c>
      <c r="F68" s="60">
        <v>20201850</v>
      </c>
      <c r="G68" s="60">
        <v>799951</v>
      </c>
      <c r="H68" s="60">
        <v>1486188</v>
      </c>
      <c r="I68" s="60">
        <v>781315</v>
      </c>
      <c r="J68" s="60">
        <v>3067454</v>
      </c>
      <c r="K68" s="60">
        <v>1645789</v>
      </c>
      <c r="L68" s="60">
        <v>2509018</v>
      </c>
      <c r="M68" s="60">
        <v>1146298</v>
      </c>
      <c r="N68" s="60">
        <v>5301105</v>
      </c>
      <c r="O68" s="60">
        <v>535173</v>
      </c>
      <c r="P68" s="60">
        <v>383072</v>
      </c>
      <c r="Q68" s="60">
        <v>1282044</v>
      </c>
      <c r="R68" s="60">
        <v>2200289</v>
      </c>
      <c r="S68" s="60">
        <v>184800</v>
      </c>
      <c r="T68" s="60">
        <v>3702770</v>
      </c>
      <c r="U68" s="60">
        <v>785743</v>
      </c>
      <c r="V68" s="60">
        <v>4673313</v>
      </c>
      <c r="W68" s="60">
        <v>15242161</v>
      </c>
      <c r="X68" s="60">
        <v>20201850</v>
      </c>
      <c r="Y68" s="60">
        <v>-4959689</v>
      </c>
      <c r="Z68" s="140">
        <v>-24.55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20201850</v>
      </c>
      <c r="E69" s="220">
        <f t="shared" si="12"/>
        <v>19290850</v>
      </c>
      <c r="F69" s="220">
        <f t="shared" si="12"/>
        <v>20201850</v>
      </c>
      <c r="G69" s="220">
        <f t="shared" si="12"/>
        <v>2646537</v>
      </c>
      <c r="H69" s="220">
        <f t="shared" si="12"/>
        <v>3328263</v>
      </c>
      <c r="I69" s="220">
        <f t="shared" si="12"/>
        <v>2523898</v>
      </c>
      <c r="J69" s="220">
        <f t="shared" si="12"/>
        <v>8498698</v>
      </c>
      <c r="K69" s="220">
        <f t="shared" si="12"/>
        <v>3665229</v>
      </c>
      <c r="L69" s="220">
        <f t="shared" si="12"/>
        <v>4170093</v>
      </c>
      <c r="M69" s="220">
        <f t="shared" si="12"/>
        <v>2902593</v>
      </c>
      <c r="N69" s="220">
        <f t="shared" si="12"/>
        <v>10737915</v>
      </c>
      <c r="O69" s="220">
        <f t="shared" si="12"/>
        <v>2278354</v>
      </c>
      <c r="P69" s="220">
        <f t="shared" si="12"/>
        <v>2199226</v>
      </c>
      <c r="Q69" s="220">
        <f t="shared" si="12"/>
        <v>2926814</v>
      </c>
      <c r="R69" s="220">
        <f t="shared" si="12"/>
        <v>7404394</v>
      </c>
      <c r="S69" s="220">
        <f t="shared" si="12"/>
        <v>1889629</v>
      </c>
      <c r="T69" s="220">
        <f t="shared" si="12"/>
        <v>5437388</v>
      </c>
      <c r="U69" s="220">
        <f t="shared" si="12"/>
        <v>2447034</v>
      </c>
      <c r="V69" s="220">
        <f t="shared" si="12"/>
        <v>9774051</v>
      </c>
      <c r="W69" s="220">
        <f t="shared" si="12"/>
        <v>36415058</v>
      </c>
      <c r="X69" s="220">
        <f t="shared" si="12"/>
        <v>20201850</v>
      </c>
      <c r="Y69" s="220">
        <f t="shared" si="12"/>
        <v>16213208</v>
      </c>
      <c r="Z69" s="221">
        <f>+IF(X69&lt;&gt;0,+(Y69/X69)*100,0)</f>
        <v>80.25605575726975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40046124</v>
      </c>
      <c r="D5" s="344">
        <f t="shared" si="0"/>
        <v>0</v>
      </c>
      <c r="E5" s="343">
        <f t="shared" si="0"/>
        <v>55078650</v>
      </c>
      <c r="F5" s="345">
        <f t="shared" si="0"/>
        <v>50578650</v>
      </c>
      <c r="G5" s="345">
        <f t="shared" si="0"/>
        <v>9500472</v>
      </c>
      <c r="H5" s="343">
        <f t="shared" si="0"/>
        <v>5947830</v>
      </c>
      <c r="I5" s="343">
        <f t="shared" si="0"/>
        <v>3456322</v>
      </c>
      <c r="J5" s="345">
        <f t="shared" si="0"/>
        <v>18904624</v>
      </c>
      <c r="K5" s="345">
        <f t="shared" si="0"/>
        <v>0</v>
      </c>
      <c r="L5" s="343">
        <f t="shared" si="0"/>
        <v>1113509</v>
      </c>
      <c r="M5" s="343">
        <f t="shared" si="0"/>
        <v>3952501</v>
      </c>
      <c r="N5" s="345">
        <f t="shared" si="0"/>
        <v>5066010</v>
      </c>
      <c r="O5" s="345">
        <f t="shared" si="0"/>
        <v>0</v>
      </c>
      <c r="P5" s="343">
        <f t="shared" si="0"/>
        <v>1906027</v>
      </c>
      <c r="Q5" s="343">
        <f t="shared" si="0"/>
        <v>1724931</v>
      </c>
      <c r="R5" s="345">
        <f t="shared" si="0"/>
        <v>3630958</v>
      </c>
      <c r="S5" s="345">
        <f t="shared" si="0"/>
        <v>1446114</v>
      </c>
      <c r="T5" s="343">
        <f t="shared" si="0"/>
        <v>7189195</v>
      </c>
      <c r="U5" s="343">
        <f t="shared" si="0"/>
        <v>1484535</v>
      </c>
      <c r="V5" s="345">
        <f t="shared" si="0"/>
        <v>10119844</v>
      </c>
      <c r="W5" s="345">
        <f t="shared" si="0"/>
        <v>37721436</v>
      </c>
      <c r="X5" s="343">
        <f t="shared" si="0"/>
        <v>50578650</v>
      </c>
      <c r="Y5" s="345">
        <f t="shared" si="0"/>
        <v>-12857214</v>
      </c>
      <c r="Z5" s="346">
        <f>+IF(X5&lt;&gt;0,+(Y5/X5)*100,0)</f>
        <v>-25.420239567485492</v>
      </c>
      <c r="AA5" s="347">
        <f>+AA6+AA8+AA11+AA13+AA15</f>
        <v>50578650</v>
      </c>
    </row>
    <row r="6" spans="1:27" ht="13.5">
      <c r="A6" s="348" t="s">
        <v>205</v>
      </c>
      <c r="B6" s="142"/>
      <c r="C6" s="60">
        <f>+C7</f>
        <v>31715944</v>
      </c>
      <c r="D6" s="327">
        <f aca="true" t="shared" si="1" ref="D6:AA6">+D7</f>
        <v>0</v>
      </c>
      <c r="E6" s="60">
        <f t="shared" si="1"/>
        <v>22778650</v>
      </c>
      <c r="F6" s="59">
        <f t="shared" si="1"/>
        <v>18478650</v>
      </c>
      <c r="G6" s="59">
        <f t="shared" si="1"/>
        <v>3648872</v>
      </c>
      <c r="H6" s="60">
        <f t="shared" si="1"/>
        <v>893467</v>
      </c>
      <c r="I6" s="60">
        <f t="shared" si="1"/>
        <v>2256322</v>
      </c>
      <c r="J6" s="59">
        <f t="shared" si="1"/>
        <v>6798661</v>
      </c>
      <c r="K6" s="59">
        <f t="shared" si="1"/>
        <v>0</v>
      </c>
      <c r="L6" s="60">
        <f t="shared" si="1"/>
        <v>823372</v>
      </c>
      <c r="M6" s="60">
        <f t="shared" si="1"/>
        <v>925983</v>
      </c>
      <c r="N6" s="59">
        <f t="shared" si="1"/>
        <v>1749355</v>
      </c>
      <c r="O6" s="59">
        <f t="shared" si="1"/>
        <v>0</v>
      </c>
      <c r="P6" s="60">
        <f t="shared" si="1"/>
        <v>1906027</v>
      </c>
      <c r="Q6" s="60">
        <f t="shared" si="1"/>
        <v>1724931</v>
      </c>
      <c r="R6" s="59">
        <f t="shared" si="1"/>
        <v>3630958</v>
      </c>
      <c r="S6" s="59">
        <f t="shared" si="1"/>
        <v>1446114</v>
      </c>
      <c r="T6" s="60">
        <f t="shared" si="1"/>
        <v>7189195</v>
      </c>
      <c r="U6" s="60">
        <f t="shared" si="1"/>
        <v>1484535</v>
      </c>
      <c r="V6" s="59">
        <f t="shared" si="1"/>
        <v>10119844</v>
      </c>
      <c r="W6" s="59">
        <f t="shared" si="1"/>
        <v>22298818</v>
      </c>
      <c r="X6" s="60">
        <f t="shared" si="1"/>
        <v>18478650</v>
      </c>
      <c r="Y6" s="59">
        <f t="shared" si="1"/>
        <v>3820168</v>
      </c>
      <c r="Z6" s="61">
        <f>+IF(X6&lt;&gt;0,+(Y6/X6)*100,0)</f>
        <v>20.673414995143045</v>
      </c>
      <c r="AA6" s="62">
        <f t="shared" si="1"/>
        <v>18478650</v>
      </c>
    </row>
    <row r="7" spans="1:27" ht="13.5">
      <c r="A7" s="291" t="s">
        <v>229</v>
      </c>
      <c r="B7" s="142"/>
      <c r="C7" s="60">
        <v>31715944</v>
      </c>
      <c r="D7" s="327"/>
      <c r="E7" s="60">
        <v>22778650</v>
      </c>
      <c r="F7" s="59">
        <v>18478650</v>
      </c>
      <c r="G7" s="59">
        <v>3648872</v>
      </c>
      <c r="H7" s="60">
        <v>893467</v>
      </c>
      <c r="I7" s="60">
        <v>2256322</v>
      </c>
      <c r="J7" s="59">
        <v>6798661</v>
      </c>
      <c r="K7" s="59"/>
      <c r="L7" s="60">
        <v>823372</v>
      </c>
      <c r="M7" s="60">
        <v>925983</v>
      </c>
      <c r="N7" s="59">
        <v>1749355</v>
      </c>
      <c r="O7" s="59"/>
      <c r="P7" s="60">
        <v>1906027</v>
      </c>
      <c r="Q7" s="60">
        <v>1724931</v>
      </c>
      <c r="R7" s="59">
        <v>3630958</v>
      </c>
      <c r="S7" s="59">
        <v>1446114</v>
      </c>
      <c r="T7" s="60">
        <v>7189195</v>
      </c>
      <c r="U7" s="60">
        <v>1484535</v>
      </c>
      <c r="V7" s="59">
        <v>10119844</v>
      </c>
      <c r="W7" s="59">
        <v>22298818</v>
      </c>
      <c r="X7" s="60">
        <v>18478650</v>
      </c>
      <c r="Y7" s="59">
        <v>3820168</v>
      </c>
      <c r="Z7" s="61">
        <v>20.67</v>
      </c>
      <c r="AA7" s="62">
        <v>18478650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27800000</v>
      </c>
      <c r="F8" s="59">
        <f t="shared" si="2"/>
        <v>24300000</v>
      </c>
      <c r="G8" s="59">
        <f t="shared" si="2"/>
        <v>5851600</v>
      </c>
      <c r="H8" s="60">
        <f t="shared" si="2"/>
        <v>5054363</v>
      </c>
      <c r="I8" s="60">
        <f t="shared" si="2"/>
        <v>1200000</v>
      </c>
      <c r="J8" s="59">
        <f t="shared" si="2"/>
        <v>12105963</v>
      </c>
      <c r="K8" s="59">
        <f t="shared" si="2"/>
        <v>0</v>
      </c>
      <c r="L8" s="60">
        <f t="shared" si="2"/>
        <v>290137</v>
      </c>
      <c r="M8" s="60">
        <f t="shared" si="2"/>
        <v>3026518</v>
      </c>
      <c r="N8" s="59">
        <f t="shared" si="2"/>
        <v>3316655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15422618</v>
      </c>
      <c r="X8" s="60">
        <f t="shared" si="2"/>
        <v>24300000</v>
      </c>
      <c r="Y8" s="59">
        <f t="shared" si="2"/>
        <v>-8877382</v>
      </c>
      <c r="Z8" s="61">
        <f>+IF(X8&lt;&gt;0,+(Y8/X8)*100,0)</f>
        <v>-36.53243621399177</v>
      </c>
      <c r="AA8" s="62">
        <f>SUM(AA9:AA10)</f>
        <v>24300000</v>
      </c>
    </row>
    <row r="9" spans="1:27" ht="13.5">
      <c r="A9" s="291" t="s">
        <v>230</v>
      </c>
      <c r="B9" s="142"/>
      <c r="C9" s="60"/>
      <c r="D9" s="327"/>
      <c r="E9" s="60">
        <v>27800000</v>
      </c>
      <c r="F9" s="59">
        <v>24300000</v>
      </c>
      <c r="G9" s="59">
        <v>5851600</v>
      </c>
      <c r="H9" s="60">
        <v>5054363</v>
      </c>
      <c r="I9" s="60">
        <v>1200000</v>
      </c>
      <c r="J9" s="59">
        <v>12105963</v>
      </c>
      <c r="K9" s="59"/>
      <c r="L9" s="60">
        <v>290137</v>
      </c>
      <c r="M9" s="60">
        <v>3026518</v>
      </c>
      <c r="N9" s="59">
        <v>3316655</v>
      </c>
      <c r="O9" s="59"/>
      <c r="P9" s="60"/>
      <c r="Q9" s="60"/>
      <c r="R9" s="59"/>
      <c r="S9" s="59"/>
      <c r="T9" s="60"/>
      <c r="U9" s="60"/>
      <c r="V9" s="59"/>
      <c r="W9" s="59">
        <v>15422618</v>
      </c>
      <c r="X9" s="60">
        <v>24300000</v>
      </c>
      <c r="Y9" s="59">
        <v>-8877382</v>
      </c>
      <c r="Z9" s="61">
        <v>-36.53</v>
      </c>
      <c r="AA9" s="62">
        <v>24300000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8330180</v>
      </c>
      <c r="D15" s="327">
        <f t="shared" si="5"/>
        <v>0</v>
      </c>
      <c r="E15" s="60">
        <f t="shared" si="5"/>
        <v>4500000</v>
      </c>
      <c r="F15" s="59">
        <f t="shared" si="5"/>
        <v>7800000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7800000</v>
      </c>
      <c r="Y15" s="59">
        <f t="shared" si="5"/>
        <v>-7800000</v>
      </c>
      <c r="Z15" s="61">
        <f>+IF(X15&lt;&gt;0,+(Y15/X15)*100,0)</f>
        <v>-100</v>
      </c>
      <c r="AA15" s="62">
        <f>SUM(AA16:AA20)</f>
        <v>7800000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8330180</v>
      </c>
      <c r="D20" s="327"/>
      <c r="E20" s="60">
        <v>4500000</v>
      </c>
      <c r="F20" s="59">
        <v>7800000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7800000</v>
      </c>
      <c r="Y20" s="59">
        <v>-7800000</v>
      </c>
      <c r="Z20" s="61">
        <v>-100</v>
      </c>
      <c r="AA20" s="62">
        <v>7800000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9522781</v>
      </c>
      <c r="D40" s="331">
        <f t="shared" si="9"/>
        <v>0</v>
      </c>
      <c r="E40" s="330">
        <f t="shared" si="9"/>
        <v>6100000</v>
      </c>
      <c r="F40" s="332">
        <f t="shared" si="9"/>
        <v>3700000</v>
      </c>
      <c r="G40" s="332">
        <f t="shared" si="9"/>
        <v>0</v>
      </c>
      <c r="H40" s="330">
        <f t="shared" si="9"/>
        <v>260953</v>
      </c>
      <c r="I40" s="330">
        <f t="shared" si="9"/>
        <v>256358</v>
      </c>
      <c r="J40" s="332">
        <f t="shared" si="9"/>
        <v>517311</v>
      </c>
      <c r="K40" s="332">
        <f t="shared" si="9"/>
        <v>84743</v>
      </c>
      <c r="L40" s="330">
        <f t="shared" si="9"/>
        <v>571478</v>
      </c>
      <c r="M40" s="330">
        <f t="shared" si="9"/>
        <v>0</v>
      </c>
      <c r="N40" s="332">
        <f t="shared" si="9"/>
        <v>656221</v>
      </c>
      <c r="O40" s="332">
        <f t="shared" si="9"/>
        <v>0</v>
      </c>
      <c r="P40" s="330">
        <f t="shared" si="9"/>
        <v>104584</v>
      </c>
      <c r="Q40" s="330">
        <f t="shared" si="9"/>
        <v>626888</v>
      </c>
      <c r="R40" s="332">
        <f t="shared" si="9"/>
        <v>731472</v>
      </c>
      <c r="S40" s="332">
        <f t="shared" si="9"/>
        <v>257825</v>
      </c>
      <c r="T40" s="330">
        <f t="shared" si="9"/>
        <v>470430</v>
      </c>
      <c r="U40" s="330">
        <f t="shared" si="9"/>
        <v>409207</v>
      </c>
      <c r="V40" s="332">
        <f t="shared" si="9"/>
        <v>1137462</v>
      </c>
      <c r="W40" s="332">
        <f t="shared" si="9"/>
        <v>3042466</v>
      </c>
      <c r="X40" s="330">
        <f t="shared" si="9"/>
        <v>3700000</v>
      </c>
      <c r="Y40" s="332">
        <f t="shared" si="9"/>
        <v>-657534</v>
      </c>
      <c r="Z40" s="323">
        <f>+IF(X40&lt;&gt;0,+(Y40/X40)*100,0)</f>
        <v>-17.77118918918919</v>
      </c>
      <c r="AA40" s="337">
        <f>SUM(AA41:AA49)</f>
        <v>3700000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>
        <v>1700000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1700000</v>
      </c>
      <c r="Y43" s="357">
        <v>-1700000</v>
      </c>
      <c r="Z43" s="358">
        <v>-100</v>
      </c>
      <c r="AA43" s="303">
        <v>1700000</v>
      </c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>
        <v>104584</v>
      </c>
      <c r="Q44" s="54">
        <v>626888</v>
      </c>
      <c r="R44" s="53">
        <v>731472</v>
      </c>
      <c r="S44" s="53">
        <v>257825</v>
      </c>
      <c r="T44" s="54">
        <v>470430</v>
      </c>
      <c r="U44" s="54">
        <v>409207</v>
      </c>
      <c r="V44" s="53">
        <v>1137462</v>
      </c>
      <c r="W44" s="53">
        <v>1868934</v>
      </c>
      <c r="X44" s="54"/>
      <c r="Y44" s="53">
        <v>1868934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6124455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3398326</v>
      </c>
      <c r="D49" s="355"/>
      <c r="E49" s="54">
        <v>6100000</v>
      </c>
      <c r="F49" s="53">
        <v>2000000</v>
      </c>
      <c r="G49" s="53"/>
      <c r="H49" s="54">
        <v>260953</v>
      </c>
      <c r="I49" s="54">
        <v>256358</v>
      </c>
      <c r="J49" s="53">
        <v>517311</v>
      </c>
      <c r="K49" s="53">
        <v>84743</v>
      </c>
      <c r="L49" s="54">
        <v>571478</v>
      </c>
      <c r="M49" s="54"/>
      <c r="N49" s="53">
        <v>656221</v>
      </c>
      <c r="O49" s="53"/>
      <c r="P49" s="54"/>
      <c r="Q49" s="54"/>
      <c r="R49" s="53"/>
      <c r="S49" s="53"/>
      <c r="T49" s="54"/>
      <c r="U49" s="54"/>
      <c r="V49" s="53"/>
      <c r="W49" s="53">
        <v>1173532</v>
      </c>
      <c r="X49" s="54">
        <v>2000000</v>
      </c>
      <c r="Y49" s="53">
        <v>-826468</v>
      </c>
      <c r="Z49" s="94">
        <v>-41.32</v>
      </c>
      <c r="AA49" s="95">
        <v>2000000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49568905</v>
      </c>
      <c r="D60" s="333">
        <f t="shared" si="14"/>
        <v>0</v>
      </c>
      <c r="E60" s="219">
        <f t="shared" si="14"/>
        <v>61178650</v>
      </c>
      <c r="F60" s="264">
        <f t="shared" si="14"/>
        <v>54278650</v>
      </c>
      <c r="G60" s="264">
        <f t="shared" si="14"/>
        <v>9500472</v>
      </c>
      <c r="H60" s="219">
        <f t="shared" si="14"/>
        <v>6208783</v>
      </c>
      <c r="I60" s="219">
        <f t="shared" si="14"/>
        <v>3712680</v>
      </c>
      <c r="J60" s="264">
        <f t="shared" si="14"/>
        <v>19421935</v>
      </c>
      <c r="K60" s="264">
        <f t="shared" si="14"/>
        <v>84743</v>
      </c>
      <c r="L60" s="219">
        <f t="shared" si="14"/>
        <v>1684987</v>
      </c>
      <c r="M60" s="219">
        <f t="shared" si="14"/>
        <v>3952501</v>
      </c>
      <c r="N60" s="264">
        <f t="shared" si="14"/>
        <v>5722231</v>
      </c>
      <c r="O60" s="264">
        <f t="shared" si="14"/>
        <v>0</v>
      </c>
      <c r="P60" s="219">
        <f t="shared" si="14"/>
        <v>2010611</v>
      </c>
      <c r="Q60" s="219">
        <f t="shared" si="14"/>
        <v>2351819</v>
      </c>
      <c r="R60" s="264">
        <f t="shared" si="14"/>
        <v>4362430</v>
      </c>
      <c r="S60" s="264">
        <f t="shared" si="14"/>
        <v>1703939</v>
      </c>
      <c r="T60" s="219">
        <f t="shared" si="14"/>
        <v>7659625</v>
      </c>
      <c r="U60" s="219">
        <f t="shared" si="14"/>
        <v>1893742</v>
      </c>
      <c r="V60" s="264">
        <f t="shared" si="14"/>
        <v>11257306</v>
      </c>
      <c r="W60" s="264">
        <f t="shared" si="14"/>
        <v>40763902</v>
      </c>
      <c r="X60" s="219">
        <f t="shared" si="14"/>
        <v>54278650</v>
      </c>
      <c r="Y60" s="264">
        <f t="shared" si="14"/>
        <v>-13514748</v>
      </c>
      <c r="Z60" s="324">
        <f>+IF(X60&lt;&gt;0,+(Y60/X60)*100,0)</f>
        <v>-24.898828544925124</v>
      </c>
      <c r="AA60" s="232">
        <f>+AA57+AA54+AA51+AA40+AA37+AA34+AA22+AA5</f>
        <v>54278650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2015-08-06T07:30:23Z</dcterms:created>
  <dcterms:modified xsi:type="dcterms:W3CDTF">2015-08-06T07:33:25Z</dcterms:modified>
  <cp:category/>
  <cp:version/>
  <cp:contentType/>
  <cp:contentStatus/>
</cp:coreProperties>
</file>