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<sst xmlns="http://schemas.openxmlformats.org/spreadsheetml/2006/main" count="857" uniqueCount="303">
  <si>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Blouberg(LIM351)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</si>
  <si>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</si>
  <si>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</si>
  <si>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</si>
  <si>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</si>
  <si>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</si>
  <si>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</si>
  <si>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</si>
  <si>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</si>
  <si>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</si>
  <si>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</si>
  <si>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</si>
  <si>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</si>
  <si>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</si>
  <si>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</si>
  <si>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</si>
  <si>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</si>
  <si>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</si>
  <si>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</si>
  <si>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</si>
  <si>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</si>
  <si>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</si>
  <si>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</si>
  <si>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</si>
  <si>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</si>
  <si>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</si>
  <si>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</si>
  <si>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</si>
  <si>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</si>
  <si>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</si>
  <si>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</si>
  <si>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</si>
  <si>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</si>
  <si>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</si>
  <si>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</si>
  <si>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</si>
  <si>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</si>
  <si>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</si>
  <si>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</si>
  <si>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</si>
  <si>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</si>
  <si>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</si>
  <si>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</si>
  <si>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</si>
  <si>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</si>
  <si>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</si>
  <si>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</si>
  <si>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</si>
  <si>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</si>
  <si>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</si>
  <si>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</si>
  <si>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</si>
  <si>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</si>
  <si>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</si>
  <si>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</si>
  <si>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</si>
  <si>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</si>
  <si>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</si>
  <si>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</si>
  <si>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</si>
  <si>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</si>
  <si>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</si>
  <si>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</si>
  <si>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</si>
  <si>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</si>
  <si>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</si>
  <si>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</si>
  <si>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</si>
  <si>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</si>
  <si>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</si>
  <si>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Blouberg(LIM351)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</si>
  <si>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</si>
  <si>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</si>
  <si>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</si>
  <si>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</si>
  <si>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</si>
  <si>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</si>
  <si>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</si>
  <si>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</si>
  <si>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</si>
  <si>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</si>
  <si>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</si>
  <si>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</si>
  <si>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</si>
  <si>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</si>
  <si>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</si>
  <si>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</si>
  <si>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</si>
  <si>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</si>
  <si>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</si>
  <si>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</si>
  <si>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</si>
  <si>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</si>
  <si>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</si>
  <si>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</si>
  <si>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</si>
  <si>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</si>
  <si>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</si>
  <si>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</si>
  <si>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</si>
  <si>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Blouberg(LIM351)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</si>
  <si>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</si>
  <si>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</si>
  <si>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</si>
  <si>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</si>
  <si>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</si>
  <si>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</si>
  <si>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</si>
  <si>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</si>
  <si>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</si>
  <si>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</si>
  <si>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</si>
  <si>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</si>
  <si>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</si>
  <si>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</si>
  <si>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</si>
  <si>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</si>
  <si>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</si>
  <si>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</si>
  <si>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</si>
  <si>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</si>
  <si>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</si>
  <si>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</si>
  <si>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</si>
  <si>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</si>
  <si>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</si>
  <si>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</si>
  <si>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</si>
  <si>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</si>
  <si>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Blouberg(LIM351)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</si>
  <si>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</si>
  <si>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</si>
  <si>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</si>
  <si>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</si>
  <si>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</si>
  <si>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</si>
  <si>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</si>
  <si>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</si>
  <si>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</si>
  <si>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</si>
  <si>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Blouberg(LIM351)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</si>
  <si>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</si>
  <si>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</si>
  <si>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</si>
  <si>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</si>
  <si>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</si>
  <si>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</si>
  <si>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</si>
  <si>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</si>
  <si>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</si>
  <si>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</si>
  <si>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</si>
  <si>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</si>
  <si>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</si>
  <si>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</si>
  <si>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</si>
  <si>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</si>
  <si>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</si>
  <si>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</si>
  <si>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</si>
  <si>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</si>
  <si>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</si>
  <si>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</si>
  <si>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</si>
  <si>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</si>
  <si>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</si>
  <si>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</si>
  <si>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</si>
  <si>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</si>
  <si>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</si>
  <si>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</si>
  <si>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</si>
  <si>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</si>
  <si>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</si>
  <si>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Blouberg(LIM351)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</si>
  <si>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</si>
  <si>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</si>
  <si>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</si>
  <si>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</si>
  <si>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</si>
  <si>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</si>
  <si>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</si>
  <si>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</si>
  <si>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</si>
  <si>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</si>
  <si>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</si>
  <si>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</si>
  <si>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</si>
  <si>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</si>
  <si>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</si>
  <si>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</si>
  <si>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</si>
  <si>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</si>
  <si>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</si>
  <si>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</si>
  <si>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</si>
  <si>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</si>
  <si>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</si>
  <si>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</si>
  <si>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</si>
  <si>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</si>
  <si>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</si>
  <si>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Blouberg(LIM351)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</si>
  <si>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</si>
  <si>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</si>
  <si>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</si>
  <si>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</si>
  <si>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</si>
  <si>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</si>
  <si>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</si>
  <si>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</si>
  <si>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</si>
  <si>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</si>
  <si>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</si>
  <si>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</si>
  <si>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</si>
  <si>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</si>
  <si>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</si>
  <si>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</si>
  <si>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</si>
  <si>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</si>
  <si>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</si>
  <si>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</si>
  <si>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</si>
  <si>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</si>
  <si>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</si>
  <si>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</si>
  <si>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Blouberg(LIM351)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</si>
  <si>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</si>
  <si>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</si>
  <si>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</si>
  <si>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</si>
  <si>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</si>
  <si>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</si>
  <si>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</si>
  <si>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</si>
  <si>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</si>
  <si>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</si>
  <si>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</si>
  <si>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</si>
  <si>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</si>
  <si>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</si>
  <si>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</si>
  <si>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</si>
  <si>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</si>
  <si>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</si>
  <si>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</si>
  <si>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</si>
  <si>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</si>
  <si>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</si>
  <si>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</si>
  <si>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</si>
  <si>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</si>
  <si>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</si>
  <si>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</si>
  <si>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</si>
  <si>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</si>
  <si>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</si>
  <si>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</si>
  <si>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</si>
  <si>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</si>
  <si>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</si>
  <si>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</si>
  <si>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Blouberg(LIM351)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</si>
  <si>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</si>
  <si>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</si>
  <si>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Limpopo: Blouberg(LIM351)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</si>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</sst>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14152478</v>
      </c>
      <c r="C5" s="19">
        <v>0</v>
      </c>
      <c r="D5" s="59">
        <v>14120000</v>
      </c>
      <c r="E5" s="60">
        <v>14120000</v>
      </c>
      <c r="F5" s="60">
        <v>13054950</v>
      </c>
      <c r="G5" s="60">
        <v>65512</v>
      </c>
      <c r="H5" s="60">
        <v>76407</v>
      </c>
      <c r="I5" s="60">
        <v>13196869</v>
      </c>
      <c r="J5" s="60">
        <v>86991</v>
      </c>
      <c r="K5" s="60">
        <v>168994</v>
      </c>
      <c r="L5" s="60">
        <v>75457</v>
      </c>
      <c r="M5" s="60">
        <v>331442</v>
      </c>
      <c r="N5" s="60">
        <v>732815</v>
      </c>
      <c r="O5" s="60">
        <v>155660</v>
      </c>
      <c r="P5" s="60">
        <v>142023</v>
      </c>
      <c r="Q5" s="60">
        <v>1030498</v>
      </c>
      <c r="R5" s="60">
        <v>141933</v>
      </c>
      <c r="S5" s="60">
        <v>142046</v>
      </c>
      <c r="T5" s="60">
        <v>141830</v>
      </c>
      <c r="U5" s="60">
        <v>425809</v>
      </c>
      <c r="V5" s="60">
        <v>14984618</v>
      </c>
      <c r="W5" s="60">
        <v>14120000</v>
      </c>
      <c r="X5" s="60">
        <v>864618</v>
      </c>
      <c r="Y5" s="61">
        <v>6.12</v>
      </c>
      <c r="Z5" s="62">
        <v>14120000</v>
      </c>
    </row>
    <row r="6" spans="1:26" ht="13.5">
      <c r="A6" s="58" t="s">
        <v>32</v>
      </c>
      <c r="B6" s="19">
        <v>12476013</v>
      </c>
      <c r="C6" s="19">
        <v>0</v>
      </c>
      <c r="D6" s="59">
        <v>16982243</v>
      </c>
      <c r="E6" s="60">
        <v>16182243</v>
      </c>
      <c r="F6" s="60">
        <v>264036</v>
      </c>
      <c r="G6" s="60">
        <v>1651112</v>
      </c>
      <c r="H6" s="60">
        <v>982182</v>
      </c>
      <c r="I6" s="60">
        <v>2897330</v>
      </c>
      <c r="J6" s="60">
        <v>1161358</v>
      </c>
      <c r="K6" s="60">
        <v>1449627</v>
      </c>
      <c r="L6" s="60">
        <v>1614484</v>
      </c>
      <c r="M6" s="60">
        <v>4225469</v>
      </c>
      <c r="N6" s="60">
        <v>1368737</v>
      </c>
      <c r="O6" s="60">
        <v>1209960</v>
      </c>
      <c r="P6" s="60">
        <v>1243336</v>
      </c>
      <c r="Q6" s="60">
        <v>3822033</v>
      </c>
      <c r="R6" s="60">
        <v>1299340</v>
      </c>
      <c r="S6" s="60">
        <v>1492251</v>
      </c>
      <c r="T6" s="60">
        <v>2049706</v>
      </c>
      <c r="U6" s="60">
        <v>4841297</v>
      </c>
      <c r="V6" s="60">
        <v>15786129</v>
      </c>
      <c r="W6" s="60">
        <v>16982243</v>
      </c>
      <c r="X6" s="60">
        <v>-1196114</v>
      </c>
      <c r="Y6" s="61">
        <v>-7.04</v>
      </c>
      <c r="Z6" s="62">
        <v>16182243</v>
      </c>
    </row>
    <row r="7" spans="1:26" ht="13.5">
      <c r="A7" s="58" t="s">
        <v>33</v>
      </c>
      <c r="B7" s="19">
        <v>1115733</v>
      </c>
      <c r="C7" s="19">
        <v>0</v>
      </c>
      <c r="D7" s="59">
        <v>930000</v>
      </c>
      <c r="E7" s="60">
        <v>930000</v>
      </c>
      <c r="F7" s="60">
        <v>15</v>
      </c>
      <c r="G7" s="60">
        <v>44096</v>
      </c>
      <c r="H7" s="60">
        <v>31575</v>
      </c>
      <c r="I7" s="60">
        <v>75686</v>
      </c>
      <c r="J7" s="60">
        <v>335331</v>
      </c>
      <c r="K7" s="60">
        <v>19089</v>
      </c>
      <c r="L7" s="60">
        <v>113336</v>
      </c>
      <c r="M7" s="60">
        <v>467756</v>
      </c>
      <c r="N7" s="60">
        <v>43857</v>
      </c>
      <c r="O7" s="60">
        <v>34087</v>
      </c>
      <c r="P7" s="60">
        <v>19</v>
      </c>
      <c r="Q7" s="60">
        <v>77963</v>
      </c>
      <c r="R7" s="60">
        <v>22869</v>
      </c>
      <c r="S7" s="60">
        <v>43159</v>
      </c>
      <c r="T7" s="60">
        <v>333376</v>
      </c>
      <c r="U7" s="60">
        <v>399404</v>
      </c>
      <c r="V7" s="60">
        <v>1020809</v>
      </c>
      <c r="W7" s="60">
        <v>930000</v>
      </c>
      <c r="X7" s="60">
        <v>90809</v>
      </c>
      <c r="Y7" s="61">
        <v>9.76</v>
      </c>
      <c r="Z7" s="62">
        <v>930000</v>
      </c>
    </row>
    <row r="8" spans="1:26" ht="13.5">
      <c r="A8" s="58" t="s">
        <v>34</v>
      </c>
      <c r="B8" s="19">
        <v>104108000</v>
      </c>
      <c r="C8" s="19">
        <v>0</v>
      </c>
      <c r="D8" s="59">
        <v>121458000</v>
      </c>
      <c r="E8" s="60">
        <v>122218000</v>
      </c>
      <c r="F8" s="60">
        <v>0</v>
      </c>
      <c r="G8" s="60">
        <v>49735000</v>
      </c>
      <c r="H8" s="60">
        <v>0</v>
      </c>
      <c r="I8" s="60">
        <v>49735000</v>
      </c>
      <c r="J8" s="60">
        <v>0</v>
      </c>
      <c r="K8" s="60">
        <v>38661000</v>
      </c>
      <c r="L8" s="60">
        <v>0</v>
      </c>
      <c r="M8" s="60">
        <v>38661000</v>
      </c>
      <c r="N8" s="60">
        <v>0</v>
      </c>
      <c r="O8" s="60">
        <v>496000</v>
      </c>
      <c r="P8" s="60">
        <v>31707000</v>
      </c>
      <c r="Q8" s="60">
        <v>32203000</v>
      </c>
      <c r="R8" s="60">
        <v>0</v>
      </c>
      <c r="S8" s="60">
        <v>0</v>
      </c>
      <c r="T8" s="60">
        <v>500000</v>
      </c>
      <c r="U8" s="60">
        <v>500000</v>
      </c>
      <c r="V8" s="60">
        <v>121099000</v>
      </c>
      <c r="W8" s="60">
        <v>121458000</v>
      </c>
      <c r="X8" s="60">
        <v>-359000</v>
      </c>
      <c r="Y8" s="61">
        <v>-0.3</v>
      </c>
      <c r="Z8" s="62">
        <v>122218000</v>
      </c>
    </row>
    <row r="9" spans="1:26" ht="13.5">
      <c r="A9" s="58" t="s">
        <v>35</v>
      </c>
      <c r="B9" s="19">
        <v>6684419</v>
      </c>
      <c r="C9" s="19">
        <v>0</v>
      </c>
      <c r="D9" s="59">
        <v>11467667</v>
      </c>
      <c r="E9" s="60">
        <v>12531667</v>
      </c>
      <c r="F9" s="60">
        <v>198750</v>
      </c>
      <c r="G9" s="60">
        <v>989054</v>
      </c>
      <c r="H9" s="60">
        <v>491747</v>
      </c>
      <c r="I9" s="60">
        <v>1679551</v>
      </c>
      <c r="J9" s="60">
        <v>1316440</v>
      </c>
      <c r="K9" s="60">
        <v>556520</v>
      </c>
      <c r="L9" s="60">
        <v>623205</v>
      </c>
      <c r="M9" s="60">
        <v>2496165</v>
      </c>
      <c r="N9" s="60">
        <v>488224</v>
      </c>
      <c r="O9" s="60">
        <v>549266</v>
      </c>
      <c r="P9" s="60">
        <v>568482</v>
      </c>
      <c r="Q9" s="60">
        <v>1605972</v>
      </c>
      <c r="R9" s="60">
        <v>735912</v>
      </c>
      <c r="S9" s="60">
        <v>614094</v>
      </c>
      <c r="T9" s="60">
        <v>302577</v>
      </c>
      <c r="U9" s="60">
        <v>1652583</v>
      </c>
      <c r="V9" s="60">
        <v>7434271</v>
      </c>
      <c r="W9" s="60">
        <v>11467668</v>
      </c>
      <c r="X9" s="60">
        <v>-4033397</v>
      </c>
      <c r="Y9" s="61">
        <v>-35.17</v>
      </c>
      <c r="Z9" s="62">
        <v>12531667</v>
      </c>
    </row>
    <row r="10" spans="1:26" ht="25.5">
      <c r="A10" s="63" t="s">
        <v>278</v>
      </c>
      <c r="B10" s="64">
        <f>SUM(B5:B9)</f>
        <v>138536643</v>
      </c>
      <c r="C10" s="64">
        <f>SUM(C5:C9)</f>
        <v>0</v>
      </c>
      <c r="D10" s="65">
        <f aca="true" t="shared" si="0" ref="D10:Z10">SUM(D5:D9)</f>
        <v>164957910</v>
      </c>
      <c r="E10" s="66">
        <f t="shared" si="0"/>
        <v>165981910</v>
      </c>
      <c r="F10" s="66">
        <f t="shared" si="0"/>
        <v>13517751</v>
      </c>
      <c r="G10" s="66">
        <f t="shared" si="0"/>
        <v>52484774</v>
      </c>
      <c r="H10" s="66">
        <f t="shared" si="0"/>
        <v>1581911</v>
      </c>
      <c r="I10" s="66">
        <f t="shared" si="0"/>
        <v>67584436</v>
      </c>
      <c r="J10" s="66">
        <f t="shared" si="0"/>
        <v>2900120</v>
      </c>
      <c r="K10" s="66">
        <f t="shared" si="0"/>
        <v>40855230</v>
      </c>
      <c r="L10" s="66">
        <f t="shared" si="0"/>
        <v>2426482</v>
      </c>
      <c r="M10" s="66">
        <f t="shared" si="0"/>
        <v>46181832</v>
      </c>
      <c r="N10" s="66">
        <f t="shared" si="0"/>
        <v>2633633</v>
      </c>
      <c r="O10" s="66">
        <f t="shared" si="0"/>
        <v>2444973</v>
      </c>
      <c r="P10" s="66">
        <f t="shared" si="0"/>
        <v>33660860</v>
      </c>
      <c r="Q10" s="66">
        <f t="shared" si="0"/>
        <v>38739466</v>
      </c>
      <c r="R10" s="66">
        <f t="shared" si="0"/>
        <v>2200054</v>
      </c>
      <c r="S10" s="66">
        <f t="shared" si="0"/>
        <v>2291550</v>
      </c>
      <c r="T10" s="66">
        <f t="shared" si="0"/>
        <v>3327489</v>
      </c>
      <c r="U10" s="66">
        <f t="shared" si="0"/>
        <v>7819093</v>
      </c>
      <c r="V10" s="66">
        <f t="shared" si="0"/>
        <v>160324827</v>
      </c>
      <c r="W10" s="66">
        <f t="shared" si="0"/>
        <v>164957911</v>
      </c>
      <c r="X10" s="66">
        <f t="shared" si="0"/>
        <v>-4633084</v>
      </c>
      <c r="Y10" s="67">
        <f>+IF(W10&lt;&gt;0,(X10/W10)*100,0)</f>
        <v>-2.808646140044778</v>
      </c>
      <c r="Z10" s="68">
        <f t="shared" si="0"/>
        <v>165981910</v>
      </c>
    </row>
    <row r="11" spans="1:26" ht="13.5">
      <c r="A11" s="58" t="s">
        <v>37</v>
      </c>
      <c r="B11" s="19">
        <v>66223166</v>
      </c>
      <c r="C11" s="19">
        <v>0</v>
      </c>
      <c r="D11" s="59">
        <v>78682982</v>
      </c>
      <c r="E11" s="60">
        <v>76961015</v>
      </c>
      <c r="F11" s="60">
        <v>5406133</v>
      </c>
      <c r="G11" s="60">
        <v>5480030</v>
      </c>
      <c r="H11" s="60">
        <v>5660437</v>
      </c>
      <c r="I11" s="60">
        <v>16546600</v>
      </c>
      <c r="J11" s="60">
        <v>5482010</v>
      </c>
      <c r="K11" s="60">
        <v>5714799</v>
      </c>
      <c r="L11" s="60">
        <v>5759286</v>
      </c>
      <c r="M11" s="60">
        <v>16956095</v>
      </c>
      <c r="N11" s="60">
        <v>6309021</v>
      </c>
      <c r="O11" s="60">
        <v>6067562</v>
      </c>
      <c r="P11" s="60">
        <v>6188752</v>
      </c>
      <c r="Q11" s="60">
        <v>18565335</v>
      </c>
      <c r="R11" s="60">
        <v>6005767</v>
      </c>
      <c r="S11" s="60">
        <v>5681694</v>
      </c>
      <c r="T11" s="60">
        <v>5603660</v>
      </c>
      <c r="U11" s="60">
        <v>17291121</v>
      </c>
      <c r="V11" s="60">
        <v>69359151</v>
      </c>
      <c r="W11" s="60">
        <v>78682975</v>
      </c>
      <c r="X11" s="60">
        <v>-9323824</v>
      </c>
      <c r="Y11" s="61">
        <v>-11.85</v>
      </c>
      <c r="Z11" s="62">
        <v>76961015</v>
      </c>
    </row>
    <row r="12" spans="1:26" ht="13.5">
      <c r="A12" s="58" t="s">
        <v>38</v>
      </c>
      <c r="B12" s="19">
        <v>11633388</v>
      </c>
      <c r="C12" s="19">
        <v>0</v>
      </c>
      <c r="D12" s="59">
        <v>12303655</v>
      </c>
      <c r="E12" s="60">
        <v>12303655</v>
      </c>
      <c r="F12" s="60">
        <v>966563</v>
      </c>
      <c r="G12" s="60">
        <v>966558</v>
      </c>
      <c r="H12" s="60">
        <v>966555</v>
      </c>
      <c r="I12" s="60">
        <v>2899676</v>
      </c>
      <c r="J12" s="60">
        <v>941013</v>
      </c>
      <c r="K12" s="60">
        <v>941011</v>
      </c>
      <c r="L12" s="60">
        <v>966560</v>
      </c>
      <c r="M12" s="60">
        <v>2848584</v>
      </c>
      <c r="N12" s="60">
        <v>966558</v>
      </c>
      <c r="O12" s="60">
        <v>966983</v>
      </c>
      <c r="P12" s="60">
        <v>966955</v>
      </c>
      <c r="Q12" s="60">
        <v>2900496</v>
      </c>
      <c r="R12" s="60">
        <v>1488514</v>
      </c>
      <c r="S12" s="60">
        <v>1019891</v>
      </c>
      <c r="T12" s="60">
        <v>981716</v>
      </c>
      <c r="U12" s="60">
        <v>3490121</v>
      </c>
      <c r="V12" s="60">
        <v>12138877</v>
      </c>
      <c r="W12" s="60">
        <v>12303655</v>
      </c>
      <c r="X12" s="60">
        <v>-164778</v>
      </c>
      <c r="Y12" s="61">
        <v>-1.34</v>
      </c>
      <c r="Z12" s="62">
        <v>12303655</v>
      </c>
    </row>
    <row r="13" spans="1:26" ht="13.5">
      <c r="A13" s="58" t="s">
        <v>279</v>
      </c>
      <c r="B13" s="19">
        <v>47971296</v>
      </c>
      <c r="C13" s="19">
        <v>0</v>
      </c>
      <c r="D13" s="59">
        <v>1008696</v>
      </c>
      <c r="E13" s="60">
        <v>3500000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1008696</v>
      </c>
      <c r="X13" s="60">
        <v>-1008696</v>
      </c>
      <c r="Y13" s="61">
        <v>-100</v>
      </c>
      <c r="Z13" s="62">
        <v>3500000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18916744</v>
      </c>
      <c r="C15" s="19">
        <v>0</v>
      </c>
      <c r="D15" s="59">
        <v>16631426</v>
      </c>
      <c r="E15" s="60">
        <v>18781426</v>
      </c>
      <c r="F15" s="60">
        <v>37206</v>
      </c>
      <c r="G15" s="60">
        <v>1974810</v>
      </c>
      <c r="H15" s="60">
        <v>1834999</v>
      </c>
      <c r="I15" s="60">
        <v>3847015</v>
      </c>
      <c r="J15" s="60">
        <v>1426510</v>
      </c>
      <c r="K15" s="60">
        <v>1707582</v>
      </c>
      <c r="L15" s="60">
        <v>1345477</v>
      </c>
      <c r="M15" s="60">
        <v>4479569</v>
      </c>
      <c r="N15" s="60">
        <v>45057</v>
      </c>
      <c r="O15" s="60">
        <v>3539131</v>
      </c>
      <c r="P15" s="60">
        <v>2209592</v>
      </c>
      <c r="Q15" s="60">
        <v>5793780</v>
      </c>
      <c r="R15" s="60">
        <v>1608795</v>
      </c>
      <c r="S15" s="60">
        <v>1860192</v>
      </c>
      <c r="T15" s="60">
        <v>69333</v>
      </c>
      <c r="U15" s="60">
        <v>3538320</v>
      </c>
      <c r="V15" s="60">
        <v>17658684</v>
      </c>
      <c r="W15" s="60">
        <v>16631426</v>
      </c>
      <c r="X15" s="60">
        <v>1027258</v>
      </c>
      <c r="Y15" s="61">
        <v>6.18</v>
      </c>
      <c r="Z15" s="62">
        <v>18781426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42613764</v>
      </c>
      <c r="C17" s="19">
        <v>0</v>
      </c>
      <c r="D17" s="59">
        <v>50842320</v>
      </c>
      <c r="E17" s="60">
        <v>50736383</v>
      </c>
      <c r="F17" s="60">
        <v>2451344</v>
      </c>
      <c r="G17" s="60">
        <v>2134009</v>
      </c>
      <c r="H17" s="60">
        <v>4525338</v>
      </c>
      <c r="I17" s="60">
        <v>9110691</v>
      </c>
      <c r="J17" s="60">
        <v>2825335</v>
      </c>
      <c r="K17" s="60">
        <v>4586854</v>
      </c>
      <c r="L17" s="60">
        <v>3495039</v>
      </c>
      <c r="M17" s="60">
        <v>10907228</v>
      </c>
      <c r="N17" s="60">
        <v>3050022</v>
      </c>
      <c r="O17" s="60">
        <v>3109681</v>
      </c>
      <c r="P17" s="60">
        <v>2321514</v>
      </c>
      <c r="Q17" s="60">
        <v>8481217</v>
      </c>
      <c r="R17" s="60">
        <v>2530366</v>
      </c>
      <c r="S17" s="60">
        <v>1048689</v>
      </c>
      <c r="T17" s="60">
        <v>2316619</v>
      </c>
      <c r="U17" s="60">
        <v>5895674</v>
      </c>
      <c r="V17" s="60">
        <v>34394810</v>
      </c>
      <c r="W17" s="60">
        <v>50842327</v>
      </c>
      <c r="X17" s="60">
        <v>-16447517</v>
      </c>
      <c r="Y17" s="61">
        <v>-32.35</v>
      </c>
      <c r="Z17" s="62">
        <v>50736383</v>
      </c>
    </row>
    <row r="18" spans="1:26" ht="13.5">
      <c r="A18" s="70" t="s">
        <v>44</v>
      </c>
      <c r="B18" s="71">
        <f>SUM(B11:B17)</f>
        <v>187358358</v>
      </c>
      <c r="C18" s="71">
        <f>SUM(C11:C17)</f>
        <v>0</v>
      </c>
      <c r="D18" s="72">
        <f aca="true" t="shared" si="1" ref="D18:Z18">SUM(D11:D17)</f>
        <v>159469079</v>
      </c>
      <c r="E18" s="73">
        <f t="shared" si="1"/>
        <v>162282479</v>
      </c>
      <c r="F18" s="73">
        <f t="shared" si="1"/>
        <v>8861246</v>
      </c>
      <c r="G18" s="73">
        <f t="shared" si="1"/>
        <v>10555407</v>
      </c>
      <c r="H18" s="73">
        <f t="shared" si="1"/>
        <v>12987329</v>
      </c>
      <c r="I18" s="73">
        <f t="shared" si="1"/>
        <v>32403982</v>
      </c>
      <c r="J18" s="73">
        <f t="shared" si="1"/>
        <v>10674868</v>
      </c>
      <c r="K18" s="73">
        <f t="shared" si="1"/>
        <v>12950246</v>
      </c>
      <c r="L18" s="73">
        <f t="shared" si="1"/>
        <v>11566362</v>
      </c>
      <c r="M18" s="73">
        <f t="shared" si="1"/>
        <v>35191476</v>
      </c>
      <c r="N18" s="73">
        <f t="shared" si="1"/>
        <v>10370658</v>
      </c>
      <c r="O18" s="73">
        <f t="shared" si="1"/>
        <v>13683357</v>
      </c>
      <c r="P18" s="73">
        <f t="shared" si="1"/>
        <v>11686813</v>
      </c>
      <c r="Q18" s="73">
        <f t="shared" si="1"/>
        <v>35740828</v>
      </c>
      <c r="R18" s="73">
        <f t="shared" si="1"/>
        <v>11633442</v>
      </c>
      <c r="S18" s="73">
        <f t="shared" si="1"/>
        <v>9610466</v>
      </c>
      <c r="T18" s="73">
        <f t="shared" si="1"/>
        <v>8971328</v>
      </c>
      <c r="U18" s="73">
        <f t="shared" si="1"/>
        <v>30215236</v>
      </c>
      <c r="V18" s="73">
        <f t="shared" si="1"/>
        <v>133551522</v>
      </c>
      <c r="W18" s="73">
        <f t="shared" si="1"/>
        <v>159469079</v>
      </c>
      <c r="X18" s="73">
        <f t="shared" si="1"/>
        <v>-25917557</v>
      </c>
      <c r="Y18" s="67">
        <f>+IF(W18&lt;&gt;0,(X18/W18)*100,0)</f>
        <v>-16.252402762042664</v>
      </c>
      <c r="Z18" s="74">
        <f t="shared" si="1"/>
        <v>162282479</v>
      </c>
    </row>
    <row r="19" spans="1:26" ht="13.5">
      <c r="A19" s="70" t="s">
        <v>45</v>
      </c>
      <c r="B19" s="75">
        <f>+B10-B18</f>
        <v>-48821715</v>
      </c>
      <c r="C19" s="75">
        <f>+C10-C18</f>
        <v>0</v>
      </c>
      <c r="D19" s="76">
        <f aca="true" t="shared" si="2" ref="D19:Z19">+D10-D18</f>
        <v>5488831</v>
      </c>
      <c r="E19" s="77">
        <f t="shared" si="2"/>
        <v>3699431</v>
      </c>
      <c r="F19" s="77">
        <f t="shared" si="2"/>
        <v>4656505</v>
      </c>
      <c r="G19" s="77">
        <f t="shared" si="2"/>
        <v>41929367</v>
      </c>
      <c r="H19" s="77">
        <f t="shared" si="2"/>
        <v>-11405418</v>
      </c>
      <c r="I19" s="77">
        <f t="shared" si="2"/>
        <v>35180454</v>
      </c>
      <c r="J19" s="77">
        <f t="shared" si="2"/>
        <v>-7774748</v>
      </c>
      <c r="K19" s="77">
        <f t="shared" si="2"/>
        <v>27904984</v>
      </c>
      <c r="L19" s="77">
        <f t="shared" si="2"/>
        <v>-9139880</v>
      </c>
      <c r="M19" s="77">
        <f t="shared" si="2"/>
        <v>10990356</v>
      </c>
      <c r="N19" s="77">
        <f t="shared" si="2"/>
        <v>-7737025</v>
      </c>
      <c r="O19" s="77">
        <f t="shared" si="2"/>
        <v>-11238384</v>
      </c>
      <c r="P19" s="77">
        <f t="shared" si="2"/>
        <v>21974047</v>
      </c>
      <c r="Q19" s="77">
        <f t="shared" si="2"/>
        <v>2998638</v>
      </c>
      <c r="R19" s="77">
        <f t="shared" si="2"/>
        <v>-9433388</v>
      </c>
      <c r="S19" s="77">
        <f t="shared" si="2"/>
        <v>-7318916</v>
      </c>
      <c r="T19" s="77">
        <f t="shared" si="2"/>
        <v>-5643839</v>
      </c>
      <c r="U19" s="77">
        <f t="shared" si="2"/>
        <v>-22396143</v>
      </c>
      <c r="V19" s="77">
        <f t="shared" si="2"/>
        <v>26773305</v>
      </c>
      <c r="W19" s="77">
        <f>IF(E10=E18,0,W10-W18)</f>
        <v>5488832</v>
      </c>
      <c r="X19" s="77">
        <f t="shared" si="2"/>
        <v>21284473</v>
      </c>
      <c r="Y19" s="78">
        <f>+IF(W19&lt;&gt;0,(X19/W19)*100,0)</f>
        <v>387.77781866888984</v>
      </c>
      <c r="Z19" s="79">
        <f t="shared" si="2"/>
        <v>3699431</v>
      </c>
    </row>
    <row r="20" spans="1:26" ht="13.5">
      <c r="A20" s="58" t="s">
        <v>46</v>
      </c>
      <c r="B20" s="19">
        <v>38513034</v>
      </c>
      <c r="C20" s="19">
        <v>0</v>
      </c>
      <c r="D20" s="59">
        <v>41408000</v>
      </c>
      <c r="E20" s="60">
        <v>57170174</v>
      </c>
      <c r="F20" s="60">
        <v>0</v>
      </c>
      <c r="G20" s="60">
        <v>9069000</v>
      </c>
      <c r="H20" s="60">
        <v>0</v>
      </c>
      <c r="I20" s="60">
        <v>9069000</v>
      </c>
      <c r="J20" s="60">
        <v>1362000</v>
      </c>
      <c r="K20" s="60">
        <v>0</v>
      </c>
      <c r="L20" s="60">
        <v>10929000</v>
      </c>
      <c r="M20" s="60">
        <v>12291000</v>
      </c>
      <c r="N20" s="60">
        <v>0</v>
      </c>
      <c r="O20" s="60">
        <v>0</v>
      </c>
      <c r="P20" s="60">
        <v>25048000</v>
      </c>
      <c r="Q20" s="60">
        <v>25048000</v>
      </c>
      <c r="R20" s="60">
        <v>0</v>
      </c>
      <c r="S20" s="60">
        <v>0</v>
      </c>
      <c r="T20" s="60">
        <v>0</v>
      </c>
      <c r="U20" s="60">
        <v>0</v>
      </c>
      <c r="V20" s="60">
        <v>46408000</v>
      </c>
      <c r="W20" s="60">
        <v>41408000</v>
      </c>
      <c r="X20" s="60">
        <v>5000000</v>
      </c>
      <c r="Y20" s="61">
        <v>12.07</v>
      </c>
      <c r="Z20" s="62">
        <v>57170174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-10308681</v>
      </c>
      <c r="C22" s="86">
        <f>SUM(C19:C21)</f>
        <v>0</v>
      </c>
      <c r="D22" s="87">
        <f aca="true" t="shared" si="3" ref="D22:Z22">SUM(D19:D21)</f>
        <v>46896831</v>
      </c>
      <c r="E22" s="88">
        <f t="shared" si="3"/>
        <v>60869605</v>
      </c>
      <c r="F22" s="88">
        <f t="shared" si="3"/>
        <v>4656505</v>
      </c>
      <c r="G22" s="88">
        <f t="shared" si="3"/>
        <v>50998367</v>
      </c>
      <c r="H22" s="88">
        <f t="shared" si="3"/>
        <v>-11405418</v>
      </c>
      <c r="I22" s="88">
        <f t="shared" si="3"/>
        <v>44249454</v>
      </c>
      <c r="J22" s="88">
        <f t="shared" si="3"/>
        <v>-6412748</v>
      </c>
      <c r="K22" s="88">
        <f t="shared" si="3"/>
        <v>27904984</v>
      </c>
      <c r="L22" s="88">
        <f t="shared" si="3"/>
        <v>1789120</v>
      </c>
      <c r="M22" s="88">
        <f t="shared" si="3"/>
        <v>23281356</v>
      </c>
      <c r="N22" s="88">
        <f t="shared" si="3"/>
        <v>-7737025</v>
      </c>
      <c r="O22" s="88">
        <f t="shared" si="3"/>
        <v>-11238384</v>
      </c>
      <c r="P22" s="88">
        <f t="shared" si="3"/>
        <v>47022047</v>
      </c>
      <c r="Q22" s="88">
        <f t="shared" si="3"/>
        <v>28046638</v>
      </c>
      <c r="R22" s="88">
        <f t="shared" si="3"/>
        <v>-9433388</v>
      </c>
      <c r="S22" s="88">
        <f t="shared" si="3"/>
        <v>-7318916</v>
      </c>
      <c r="T22" s="88">
        <f t="shared" si="3"/>
        <v>-5643839</v>
      </c>
      <c r="U22" s="88">
        <f t="shared" si="3"/>
        <v>-22396143</v>
      </c>
      <c r="V22" s="88">
        <f t="shared" si="3"/>
        <v>73181305</v>
      </c>
      <c r="W22" s="88">
        <f t="shared" si="3"/>
        <v>46896832</v>
      </c>
      <c r="X22" s="88">
        <f t="shared" si="3"/>
        <v>26284473</v>
      </c>
      <c r="Y22" s="89">
        <f>+IF(W22&lt;&gt;0,(X22/W22)*100,0)</f>
        <v>56.047438342956724</v>
      </c>
      <c r="Z22" s="90">
        <f t="shared" si="3"/>
        <v>60869605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-10308681</v>
      </c>
      <c r="C24" s="75">
        <f>SUM(C22:C23)</f>
        <v>0</v>
      </c>
      <c r="D24" s="76">
        <f aca="true" t="shared" si="4" ref="D24:Z24">SUM(D22:D23)</f>
        <v>46896831</v>
      </c>
      <c r="E24" s="77">
        <f t="shared" si="4"/>
        <v>60869605</v>
      </c>
      <c r="F24" s="77">
        <f t="shared" si="4"/>
        <v>4656505</v>
      </c>
      <c r="G24" s="77">
        <f t="shared" si="4"/>
        <v>50998367</v>
      </c>
      <c r="H24" s="77">
        <f t="shared" si="4"/>
        <v>-11405418</v>
      </c>
      <c r="I24" s="77">
        <f t="shared" si="4"/>
        <v>44249454</v>
      </c>
      <c r="J24" s="77">
        <f t="shared" si="4"/>
        <v>-6412748</v>
      </c>
      <c r="K24" s="77">
        <f t="shared" si="4"/>
        <v>27904984</v>
      </c>
      <c r="L24" s="77">
        <f t="shared" si="4"/>
        <v>1789120</v>
      </c>
      <c r="M24" s="77">
        <f t="shared" si="4"/>
        <v>23281356</v>
      </c>
      <c r="N24" s="77">
        <f t="shared" si="4"/>
        <v>-7737025</v>
      </c>
      <c r="O24" s="77">
        <f t="shared" si="4"/>
        <v>-11238384</v>
      </c>
      <c r="P24" s="77">
        <f t="shared" si="4"/>
        <v>47022047</v>
      </c>
      <c r="Q24" s="77">
        <f t="shared" si="4"/>
        <v>28046638</v>
      </c>
      <c r="R24" s="77">
        <f t="shared" si="4"/>
        <v>-9433388</v>
      </c>
      <c r="S24" s="77">
        <f t="shared" si="4"/>
        <v>-7318916</v>
      </c>
      <c r="T24" s="77">
        <f t="shared" si="4"/>
        <v>-5643839</v>
      </c>
      <c r="U24" s="77">
        <f t="shared" si="4"/>
        <v>-22396143</v>
      </c>
      <c r="V24" s="77">
        <f t="shared" si="4"/>
        <v>73181305</v>
      </c>
      <c r="W24" s="77">
        <f t="shared" si="4"/>
        <v>46896832</v>
      </c>
      <c r="X24" s="77">
        <f t="shared" si="4"/>
        <v>26284473</v>
      </c>
      <c r="Y24" s="78">
        <f>+IF(W24&lt;&gt;0,(X24/W24)*100,0)</f>
        <v>56.047438342956724</v>
      </c>
      <c r="Z24" s="79">
        <f t="shared" si="4"/>
        <v>60869605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33971424</v>
      </c>
      <c r="C27" s="22">
        <v>0</v>
      </c>
      <c r="D27" s="99">
        <v>46896832</v>
      </c>
      <c r="E27" s="100">
        <v>60869606</v>
      </c>
      <c r="F27" s="100">
        <v>0</v>
      </c>
      <c r="G27" s="100">
        <v>872556</v>
      </c>
      <c r="H27" s="100">
        <v>158626</v>
      </c>
      <c r="I27" s="100">
        <v>1031182</v>
      </c>
      <c r="J27" s="100">
        <v>3514668</v>
      </c>
      <c r="K27" s="100">
        <v>2728887</v>
      </c>
      <c r="L27" s="100">
        <v>9168934</v>
      </c>
      <c r="M27" s="100">
        <v>15412489</v>
      </c>
      <c r="N27" s="100">
        <v>3389064</v>
      </c>
      <c r="O27" s="100">
        <v>4484334</v>
      </c>
      <c r="P27" s="100">
        <v>490765</v>
      </c>
      <c r="Q27" s="100">
        <v>8364163</v>
      </c>
      <c r="R27" s="100">
        <v>4123654</v>
      </c>
      <c r="S27" s="100">
        <v>4344962</v>
      </c>
      <c r="T27" s="100">
        <v>5489106</v>
      </c>
      <c r="U27" s="100">
        <v>13957722</v>
      </c>
      <c r="V27" s="100">
        <v>38765556</v>
      </c>
      <c r="W27" s="100">
        <v>60869606</v>
      </c>
      <c r="X27" s="100">
        <v>-22104050</v>
      </c>
      <c r="Y27" s="101">
        <v>-36.31</v>
      </c>
      <c r="Z27" s="102">
        <v>60869606</v>
      </c>
    </row>
    <row r="28" spans="1:26" ht="13.5">
      <c r="A28" s="103" t="s">
        <v>46</v>
      </c>
      <c r="B28" s="19">
        <v>30972499</v>
      </c>
      <c r="C28" s="19">
        <v>0</v>
      </c>
      <c r="D28" s="59">
        <v>39346832</v>
      </c>
      <c r="E28" s="60">
        <v>55959004</v>
      </c>
      <c r="F28" s="60">
        <v>0</v>
      </c>
      <c r="G28" s="60">
        <v>0</v>
      </c>
      <c r="H28" s="60">
        <v>0</v>
      </c>
      <c r="I28" s="60">
        <v>0</v>
      </c>
      <c r="J28" s="60">
        <v>2289553</v>
      </c>
      <c r="K28" s="60">
        <v>2589260</v>
      </c>
      <c r="L28" s="60">
        <v>8055126</v>
      </c>
      <c r="M28" s="60">
        <v>12933939</v>
      </c>
      <c r="N28" s="60">
        <v>3158463</v>
      </c>
      <c r="O28" s="60">
        <v>3938325</v>
      </c>
      <c r="P28" s="60">
        <v>340861</v>
      </c>
      <c r="Q28" s="60">
        <v>7437649</v>
      </c>
      <c r="R28" s="60">
        <v>3795328</v>
      </c>
      <c r="S28" s="60">
        <v>4344962</v>
      </c>
      <c r="T28" s="60">
        <v>5377262</v>
      </c>
      <c r="U28" s="60">
        <v>13517552</v>
      </c>
      <c r="V28" s="60">
        <v>33889140</v>
      </c>
      <c r="W28" s="60">
        <v>55959004</v>
      </c>
      <c r="X28" s="60">
        <v>-22069864</v>
      </c>
      <c r="Y28" s="61">
        <v>-39.44</v>
      </c>
      <c r="Z28" s="62">
        <v>55959004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2998925</v>
      </c>
      <c r="C31" s="19">
        <v>0</v>
      </c>
      <c r="D31" s="59">
        <v>7550000</v>
      </c>
      <c r="E31" s="60">
        <v>4910602</v>
      </c>
      <c r="F31" s="60">
        <v>0</v>
      </c>
      <c r="G31" s="60">
        <v>872556</v>
      </c>
      <c r="H31" s="60">
        <v>158626</v>
      </c>
      <c r="I31" s="60">
        <v>1031182</v>
      </c>
      <c r="J31" s="60">
        <v>1225115</v>
      </c>
      <c r="K31" s="60">
        <v>139627</v>
      </c>
      <c r="L31" s="60">
        <v>1113808</v>
      </c>
      <c r="M31" s="60">
        <v>2478550</v>
      </c>
      <c r="N31" s="60">
        <v>230601</v>
      </c>
      <c r="O31" s="60">
        <v>546009</v>
      </c>
      <c r="P31" s="60">
        <v>149904</v>
      </c>
      <c r="Q31" s="60">
        <v>926514</v>
      </c>
      <c r="R31" s="60">
        <v>328326</v>
      </c>
      <c r="S31" s="60">
        <v>0</v>
      </c>
      <c r="T31" s="60">
        <v>111844</v>
      </c>
      <c r="U31" s="60">
        <v>440170</v>
      </c>
      <c r="V31" s="60">
        <v>4876416</v>
      </c>
      <c r="W31" s="60">
        <v>4910602</v>
      </c>
      <c r="X31" s="60">
        <v>-34186</v>
      </c>
      <c r="Y31" s="61">
        <v>-0.7</v>
      </c>
      <c r="Z31" s="62">
        <v>4910602</v>
      </c>
    </row>
    <row r="32" spans="1:26" ht="13.5">
      <c r="A32" s="70" t="s">
        <v>54</v>
      </c>
      <c r="B32" s="22">
        <f>SUM(B28:B31)</f>
        <v>33971424</v>
      </c>
      <c r="C32" s="22">
        <f>SUM(C28:C31)</f>
        <v>0</v>
      </c>
      <c r="D32" s="99">
        <f aca="true" t="shared" si="5" ref="D32:Z32">SUM(D28:D31)</f>
        <v>46896832</v>
      </c>
      <c r="E32" s="100">
        <f t="shared" si="5"/>
        <v>60869606</v>
      </c>
      <c r="F32" s="100">
        <f t="shared" si="5"/>
        <v>0</v>
      </c>
      <c r="G32" s="100">
        <f t="shared" si="5"/>
        <v>872556</v>
      </c>
      <c r="H32" s="100">
        <f t="shared" si="5"/>
        <v>158626</v>
      </c>
      <c r="I32" s="100">
        <f t="shared" si="5"/>
        <v>1031182</v>
      </c>
      <c r="J32" s="100">
        <f t="shared" si="5"/>
        <v>3514668</v>
      </c>
      <c r="K32" s="100">
        <f t="shared" si="5"/>
        <v>2728887</v>
      </c>
      <c r="L32" s="100">
        <f t="shared" si="5"/>
        <v>9168934</v>
      </c>
      <c r="M32" s="100">
        <f t="shared" si="5"/>
        <v>15412489</v>
      </c>
      <c r="N32" s="100">
        <f t="shared" si="5"/>
        <v>3389064</v>
      </c>
      <c r="O32" s="100">
        <f t="shared" si="5"/>
        <v>4484334</v>
      </c>
      <c r="P32" s="100">
        <f t="shared" si="5"/>
        <v>490765</v>
      </c>
      <c r="Q32" s="100">
        <f t="shared" si="5"/>
        <v>8364163</v>
      </c>
      <c r="R32" s="100">
        <f t="shared" si="5"/>
        <v>4123654</v>
      </c>
      <c r="S32" s="100">
        <f t="shared" si="5"/>
        <v>4344962</v>
      </c>
      <c r="T32" s="100">
        <f t="shared" si="5"/>
        <v>5489106</v>
      </c>
      <c r="U32" s="100">
        <f t="shared" si="5"/>
        <v>13957722</v>
      </c>
      <c r="V32" s="100">
        <f t="shared" si="5"/>
        <v>38765556</v>
      </c>
      <c r="W32" s="100">
        <f t="shared" si="5"/>
        <v>60869606</v>
      </c>
      <c r="X32" s="100">
        <f t="shared" si="5"/>
        <v>-22104050</v>
      </c>
      <c r="Y32" s="101">
        <f>+IF(W32&lt;&gt;0,(X32/W32)*100,0)</f>
        <v>-36.313772098344124</v>
      </c>
      <c r="Z32" s="102">
        <f t="shared" si="5"/>
        <v>60869606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50213026</v>
      </c>
      <c r="C35" s="19">
        <v>0</v>
      </c>
      <c r="D35" s="59">
        <v>89178436</v>
      </c>
      <c r="E35" s="60">
        <v>64099472</v>
      </c>
      <c r="F35" s="60">
        <v>53516678</v>
      </c>
      <c r="G35" s="60">
        <v>0</v>
      </c>
      <c r="H35" s="60">
        <v>0</v>
      </c>
      <c r="I35" s="60">
        <v>0</v>
      </c>
      <c r="J35" s="60">
        <v>18770543</v>
      </c>
      <c r="K35" s="60">
        <v>43693162</v>
      </c>
      <c r="L35" s="60">
        <v>34740336</v>
      </c>
      <c r="M35" s="60">
        <v>34740336</v>
      </c>
      <c r="N35" s="60">
        <v>22635705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64099472</v>
      </c>
      <c r="X35" s="60">
        <v>-64099472</v>
      </c>
      <c r="Y35" s="61">
        <v>-100</v>
      </c>
      <c r="Z35" s="62">
        <v>64099472</v>
      </c>
    </row>
    <row r="36" spans="1:26" ht="13.5">
      <c r="A36" s="58" t="s">
        <v>57</v>
      </c>
      <c r="B36" s="19">
        <v>799827857</v>
      </c>
      <c r="C36" s="19">
        <v>0</v>
      </c>
      <c r="D36" s="59">
        <v>49975832</v>
      </c>
      <c r="E36" s="60">
        <v>63948606</v>
      </c>
      <c r="F36" s="60">
        <v>3105150</v>
      </c>
      <c r="G36" s="60">
        <v>0</v>
      </c>
      <c r="H36" s="60">
        <v>0</v>
      </c>
      <c r="I36" s="60">
        <v>0</v>
      </c>
      <c r="J36" s="60">
        <v>6667936</v>
      </c>
      <c r="K36" s="60">
        <v>5898888</v>
      </c>
      <c r="L36" s="60">
        <v>12355627</v>
      </c>
      <c r="M36" s="60">
        <v>12355627</v>
      </c>
      <c r="N36" s="60">
        <v>22938933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63948606</v>
      </c>
      <c r="X36" s="60">
        <v>-63948606</v>
      </c>
      <c r="Y36" s="61">
        <v>-100</v>
      </c>
      <c r="Z36" s="62">
        <v>63948606</v>
      </c>
    </row>
    <row r="37" spans="1:26" ht="13.5">
      <c r="A37" s="58" t="s">
        <v>58</v>
      </c>
      <c r="B37" s="19">
        <v>39169161</v>
      </c>
      <c r="C37" s="19">
        <v>0</v>
      </c>
      <c r="D37" s="59">
        <v>8900000</v>
      </c>
      <c r="E37" s="60">
        <v>8420312</v>
      </c>
      <c r="F37" s="60">
        <v>0</v>
      </c>
      <c r="G37" s="60">
        <v>0</v>
      </c>
      <c r="H37" s="60">
        <v>0</v>
      </c>
      <c r="I37" s="60">
        <v>0</v>
      </c>
      <c r="J37" s="60">
        <v>9149585</v>
      </c>
      <c r="K37" s="60">
        <v>38661000</v>
      </c>
      <c r="L37" s="60">
        <v>8420312</v>
      </c>
      <c r="M37" s="60">
        <v>8420312</v>
      </c>
      <c r="N37" s="60">
        <v>8420312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8420312</v>
      </c>
      <c r="X37" s="60">
        <v>-8420312</v>
      </c>
      <c r="Y37" s="61">
        <v>-100</v>
      </c>
      <c r="Z37" s="62">
        <v>8420312</v>
      </c>
    </row>
    <row r="38" spans="1:26" ht="13.5">
      <c r="A38" s="58" t="s">
        <v>59</v>
      </c>
      <c r="B38" s="19">
        <v>4017620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806854102</v>
      </c>
      <c r="C39" s="19">
        <v>0</v>
      </c>
      <c r="D39" s="59">
        <v>130254269</v>
      </c>
      <c r="E39" s="60">
        <v>119627767</v>
      </c>
      <c r="F39" s="60">
        <v>56621828</v>
      </c>
      <c r="G39" s="60">
        <v>0</v>
      </c>
      <c r="H39" s="60">
        <v>0</v>
      </c>
      <c r="I39" s="60">
        <v>0</v>
      </c>
      <c r="J39" s="60">
        <v>16288894</v>
      </c>
      <c r="K39" s="60">
        <v>10931050</v>
      </c>
      <c r="L39" s="60">
        <v>38675651</v>
      </c>
      <c r="M39" s="60">
        <v>38675651</v>
      </c>
      <c r="N39" s="60">
        <v>37154326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119627767</v>
      </c>
      <c r="X39" s="60">
        <v>-119627767</v>
      </c>
      <c r="Y39" s="61">
        <v>-100</v>
      </c>
      <c r="Z39" s="62">
        <v>119627767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46410210</v>
      </c>
      <c r="C42" s="19">
        <v>0</v>
      </c>
      <c r="D42" s="59">
        <v>34076882</v>
      </c>
      <c r="E42" s="60">
        <v>60709607</v>
      </c>
      <c r="F42" s="60">
        <v>-8689075</v>
      </c>
      <c r="G42" s="60">
        <v>51180066</v>
      </c>
      <c r="H42" s="60">
        <v>-11234923</v>
      </c>
      <c r="I42" s="60">
        <v>31256068</v>
      </c>
      <c r="J42" s="60">
        <v>-6904207</v>
      </c>
      <c r="K42" s="60">
        <v>27934372</v>
      </c>
      <c r="L42" s="60">
        <v>2413608</v>
      </c>
      <c r="M42" s="60">
        <v>23443773</v>
      </c>
      <c r="N42" s="60">
        <v>-7729823</v>
      </c>
      <c r="O42" s="60">
        <v>-11379551</v>
      </c>
      <c r="P42" s="60">
        <v>48301295</v>
      </c>
      <c r="Q42" s="60">
        <v>29191921</v>
      </c>
      <c r="R42" s="60">
        <v>-8350032</v>
      </c>
      <c r="S42" s="60">
        <v>-7469733</v>
      </c>
      <c r="T42" s="60">
        <v>0</v>
      </c>
      <c r="U42" s="60">
        <v>-15819765</v>
      </c>
      <c r="V42" s="60">
        <v>68071997</v>
      </c>
      <c r="W42" s="60">
        <v>60709607</v>
      </c>
      <c r="X42" s="60">
        <v>7362390</v>
      </c>
      <c r="Y42" s="61">
        <v>12.13</v>
      </c>
      <c r="Z42" s="62">
        <v>60709607</v>
      </c>
    </row>
    <row r="43" spans="1:26" ht="13.5">
      <c r="A43" s="58" t="s">
        <v>63</v>
      </c>
      <c r="B43" s="19">
        <v>-33962527</v>
      </c>
      <c r="C43" s="19">
        <v>0</v>
      </c>
      <c r="D43" s="59">
        <v>-46596832</v>
      </c>
      <c r="E43" s="60">
        <v>-56119605</v>
      </c>
      <c r="F43" s="60">
        <v>0</v>
      </c>
      <c r="G43" s="60">
        <v>-872556</v>
      </c>
      <c r="H43" s="60">
        <v>-158626</v>
      </c>
      <c r="I43" s="60">
        <v>-1031182</v>
      </c>
      <c r="J43" s="60">
        <v>-3514669</v>
      </c>
      <c r="K43" s="60">
        <v>-2728887</v>
      </c>
      <c r="L43" s="60">
        <v>-9168934</v>
      </c>
      <c r="M43" s="60">
        <v>-15412490</v>
      </c>
      <c r="N43" s="60">
        <v>-3389064</v>
      </c>
      <c r="O43" s="60">
        <v>-4484334</v>
      </c>
      <c r="P43" s="60">
        <v>-490765</v>
      </c>
      <c r="Q43" s="60">
        <v>-8364163</v>
      </c>
      <c r="R43" s="60">
        <v>-4123654</v>
      </c>
      <c r="S43" s="60">
        <v>-4344962</v>
      </c>
      <c r="T43" s="60">
        <v>0</v>
      </c>
      <c r="U43" s="60">
        <v>-8468616</v>
      </c>
      <c r="V43" s="60">
        <v>-33276451</v>
      </c>
      <c r="W43" s="60">
        <v>-56119605</v>
      </c>
      <c r="X43" s="60">
        <v>22843154</v>
      </c>
      <c r="Y43" s="61">
        <v>-40.7</v>
      </c>
      <c r="Z43" s="62">
        <v>-56119605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27244967</v>
      </c>
      <c r="C45" s="22">
        <v>0</v>
      </c>
      <c r="D45" s="99">
        <v>20661451</v>
      </c>
      <c r="E45" s="100">
        <v>37771403</v>
      </c>
      <c r="F45" s="100">
        <v>-8689075</v>
      </c>
      <c r="G45" s="100">
        <v>41618435</v>
      </c>
      <c r="H45" s="100">
        <v>30224886</v>
      </c>
      <c r="I45" s="100">
        <v>30224886</v>
      </c>
      <c r="J45" s="100">
        <v>19806010</v>
      </c>
      <c r="K45" s="100">
        <v>45011495</v>
      </c>
      <c r="L45" s="100">
        <v>38256169</v>
      </c>
      <c r="M45" s="100">
        <v>38256169</v>
      </c>
      <c r="N45" s="100">
        <v>27137282</v>
      </c>
      <c r="O45" s="100">
        <v>11273397</v>
      </c>
      <c r="P45" s="100">
        <v>59083927</v>
      </c>
      <c r="Q45" s="100">
        <v>27137282</v>
      </c>
      <c r="R45" s="100">
        <v>46610241</v>
      </c>
      <c r="S45" s="100">
        <v>34795546</v>
      </c>
      <c r="T45" s="100">
        <v>0</v>
      </c>
      <c r="U45" s="100">
        <v>34795546</v>
      </c>
      <c r="V45" s="100">
        <v>34795546</v>
      </c>
      <c r="W45" s="100">
        <v>37771403</v>
      </c>
      <c r="X45" s="100">
        <v>-2975857</v>
      </c>
      <c r="Y45" s="101">
        <v>-7.88</v>
      </c>
      <c r="Z45" s="102">
        <v>37771403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699533</v>
      </c>
      <c r="C49" s="52">
        <v>0</v>
      </c>
      <c r="D49" s="129">
        <v>535346</v>
      </c>
      <c r="E49" s="54">
        <v>37899088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39133967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72.06738906456455</v>
      </c>
      <c r="C58" s="5">
        <f>IF(C67=0,0,+(C76/C67)*100)</f>
        <v>0</v>
      </c>
      <c r="D58" s="6">
        <f aca="true" t="shared" si="6" ref="D58:Z58">IF(D67=0,0,+(D76/D67)*100)</f>
        <v>44.92250950803533</v>
      </c>
      <c r="E58" s="7">
        <f t="shared" si="6"/>
        <v>100.00000324689631</v>
      </c>
      <c r="F58" s="7">
        <f t="shared" si="6"/>
        <v>0.8004212933326907</v>
      </c>
      <c r="G58" s="7">
        <f t="shared" si="6"/>
        <v>106.91191324347639</v>
      </c>
      <c r="H58" s="7">
        <f t="shared" si="6"/>
        <v>106.20394349592782</v>
      </c>
      <c r="I58" s="7">
        <f t="shared" si="6"/>
        <v>19.8868973827135</v>
      </c>
      <c r="J58" s="7">
        <f t="shared" si="6"/>
        <v>74.60074167065143</v>
      </c>
      <c r="K58" s="7">
        <f t="shared" si="6"/>
        <v>99.16426723927579</v>
      </c>
      <c r="L58" s="7">
        <f t="shared" si="6"/>
        <v>126.45107639298776</v>
      </c>
      <c r="M58" s="7">
        <f t="shared" si="6"/>
        <v>101.84348138292256</v>
      </c>
      <c r="N58" s="7">
        <f t="shared" si="6"/>
        <v>90.59028755890884</v>
      </c>
      <c r="O58" s="7">
        <f t="shared" si="6"/>
        <v>83.60582340631036</v>
      </c>
      <c r="P58" s="7">
        <f t="shared" si="6"/>
        <v>179.44164653349782</v>
      </c>
      <c r="Q58" s="7">
        <f t="shared" si="6"/>
        <v>113.82992658042114</v>
      </c>
      <c r="R58" s="7">
        <f t="shared" si="6"/>
        <v>171.51386719897474</v>
      </c>
      <c r="S58" s="7">
        <f t="shared" si="6"/>
        <v>86.9686274060177</v>
      </c>
      <c r="T58" s="7">
        <f t="shared" si="6"/>
        <v>0</v>
      </c>
      <c r="U58" s="7">
        <f t="shared" si="6"/>
        <v>74.05172247407852</v>
      </c>
      <c r="V58" s="7">
        <f t="shared" si="6"/>
        <v>56.27834218239184</v>
      </c>
      <c r="W58" s="7">
        <f t="shared" si="6"/>
        <v>97.66605895408237</v>
      </c>
      <c r="X58" s="7">
        <f t="shared" si="6"/>
        <v>0</v>
      </c>
      <c r="Y58" s="7">
        <f t="shared" si="6"/>
        <v>0</v>
      </c>
      <c r="Z58" s="8">
        <f t="shared" si="6"/>
        <v>100.00000324689631</v>
      </c>
    </row>
    <row r="59" spans="1:26" ht="13.5">
      <c r="A59" s="37" t="s">
        <v>31</v>
      </c>
      <c r="B59" s="9">
        <f aca="true" t="shared" si="7" ref="B59:Z66">IF(B68=0,0,+(B77/B68)*100)</f>
        <v>45.71649572604882</v>
      </c>
      <c r="C59" s="9">
        <f t="shared" si="7"/>
        <v>0</v>
      </c>
      <c r="D59" s="2">
        <f t="shared" si="7"/>
        <v>54.6742209631728</v>
      </c>
      <c r="E59" s="10">
        <f t="shared" si="7"/>
        <v>100</v>
      </c>
      <c r="F59" s="10">
        <f t="shared" si="7"/>
        <v>0.00744545172520768</v>
      </c>
      <c r="G59" s="10">
        <f t="shared" si="7"/>
        <v>131.10422518011967</v>
      </c>
      <c r="H59" s="10">
        <f t="shared" si="7"/>
        <v>123.32901435732329</v>
      </c>
      <c r="I59" s="10">
        <f t="shared" si="7"/>
        <v>1.3722421583483173</v>
      </c>
      <c r="J59" s="10">
        <f t="shared" si="7"/>
        <v>11.340253589451782</v>
      </c>
      <c r="K59" s="10">
        <f t="shared" si="7"/>
        <v>143.74474833426038</v>
      </c>
      <c r="L59" s="10">
        <f t="shared" si="7"/>
        <v>693.9873040274593</v>
      </c>
      <c r="M59" s="10">
        <f t="shared" si="7"/>
        <v>234.2633100210595</v>
      </c>
      <c r="N59" s="10">
        <f t="shared" si="7"/>
        <v>52.185476552745236</v>
      </c>
      <c r="O59" s="10">
        <f t="shared" si="7"/>
        <v>105.4021585506874</v>
      </c>
      <c r="P59" s="10">
        <f t="shared" si="7"/>
        <v>893.8960590890208</v>
      </c>
      <c r="Q59" s="10">
        <f t="shared" si="7"/>
        <v>176.22838666353547</v>
      </c>
      <c r="R59" s="10">
        <f t="shared" si="7"/>
        <v>850.112376966597</v>
      </c>
      <c r="S59" s="10">
        <f t="shared" si="7"/>
        <v>144.7629641102178</v>
      </c>
      <c r="T59" s="10">
        <f t="shared" si="7"/>
        <v>0</v>
      </c>
      <c r="U59" s="10">
        <f t="shared" si="7"/>
        <v>331.6557423633601</v>
      </c>
      <c r="V59" s="10">
        <f t="shared" si="7"/>
        <v>27.93391196225356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101.48912958009903</v>
      </c>
      <c r="C60" s="12">
        <f t="shared" si="7"/>
        <v>0</v>
      </c>
      <c r="D60" s="3">
        <f t="shared" si="7"/>
        <v>37.95819551045171</v>
      </c>
      <c r="E60" s="13">
        <f t="shared" si="7"/>
        <v>100</v>
      </c>
      <c r="F60" s="13">
        <f t="shared" si="7"/>
        <v>40.008180702631456</v>
      </c>
      <c r="G60" s="13">
        <f t="shared" si="7"/>
        <v>106.0353870603569</v>
      </c>
      <c r="H60" s="13">
        <f t="shared" si="7"/>
        <v>105.7290807609995</v>
      </c>
      <c r="I60" s="13">
        <f t="shared" si="7"/>
        <v>99.91443846575986</v>
      </c>
      <c r="J60" s="13">
        <f t="shared" si="7"/>
        <v>88.01506512203817</v>
      </c>
      <c r="K60" s="13">
        <f t="shared" si="7"/>
        <v>93.95527263220124</v>
      </c>
      <c r="L60" s="13">
        <f t="shared" si="7"/>
        <v>100.27377168185005</v>
      </c>
      <c r="M60" s="13">
        <f t="shared" si="7"/>
        <v>94.73682093041033</v>
      </c>
      <c r="N60" s="13">
        <f t="shared" si="7"/>
        <v>111.15203285949018</v>
      </c>
      <c r="O60" s="13">
        <f t="shared" si="7"/>
        <v>82.21098218122913</v>
      </c>
      <c r="P60" s="13">
        <f t="shared" si="7"/>
        <v>97.83139875303216</v>
      </c>
      <c r="Q60" s="13">
        <f t="shared" si="7"/>
        <v>97.65671829625752</v>
      </c>
      <c r="R60" s="13">
        <f t="shared" si="7"/>
        <v>100.02093370480398</v>
      </c>
      <c r="S60" s="13">
        <f t="shared" si="7"/>
        <v>82.65546479781216</v>
      </c>
      <c r="T60" s="13">
        <f t="shared" si="7"/>
        <v>0</v>
      </c>
      <c r="U60" s="13">
        <f t="shared" si="7"/>
        <v>52.32149566531448</v>
      </c>
      <c r="V60" s="13">
        <f t="shared" si="7"/>
        <v>83.3860980104749</v>
      </c>
      <c r="W60" s="13">
        <f t="shared" si="7"/>
        <v>95.28919707485048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102.02323497431207</v>
      </c>
      <c r="C61" s="12">
        <f t="shared" si="7"/>
        <v>0</v>
      </c>
      <c r="D61" s="3">
        <f t="shared" si="7"/>
        <v>33.240858096026024</v>
      </c>
      <c r="E61" s="13">
        <f t="shared" si="7"/>
        <v>100</v>
      </c>
      <c r="F61" s="13">
        <f t="shared" si="7"/>
        <v>43.982849626757314</v>
      </c>
      <c r="G61" s="13">
        <f t="shared" si="7"/>
        <v>106.2192250185358</v>
      </c>
      <c r="H61" s="13">
        <f t="shared" si="7"/>
        <v>105.5946150285773</v>
      </c>
      <c r="I61" s="13">
        <f t="shared" si="7"/>
        <v>100.82641249455209</v>
      </c>
      <c r="J61" s="13">
        <f t="shared" si="7"/>
        <v>89.80390080777867</v>
      </c>
      <c r="K61" s="13">
        <f t="shared" si="7"/>
        <v>94.47937684103962</v>
      </c>
      <c r="L61" s="13">
        <f t="shared" si="7"/>
        <v>99.99905499131538</v>
      </c>
      <c r="M61" s="13">
        <f t="shared" si="7"/>
        <v>95.3150705563408</v>
      </c>
      <c r="N61" s="13">
        <f t="shared" si="7"/>
        <v>110.6315239656944</v>
      </c>
      <c r="O61" s="13">
        <f t="shared" si="7"/>
        <v>83.19461931683595</v>
      </c>
      <c r="P61" s="13">
        <f t="shared" si="7"/>
        <v>98.42549638610168</v>
      </c>
      <c r="Q61" s="13">
        <f t="shared" si="7"/>
        <v>98.02117262100933</v>
      </c>
      <c r="R61" s="13">
        <f t="shared" si="7"/>
        <v>101.04937970454327</v>
      </c>
      <c r="S61" s="13">
        <f t="shared" si="7"/>
        <v>83.58836039213652</v>
      </c>
      <c r="T61" s="13">
        <f t="shared" si="7"/>
        <v>0</v>
      </c>
      <c r="U61" s="13">
        <f t="shared" si="7"/>
        <v>52.72274476123672</v>
      </c>
      <c r="V61" s="13">
        <f t="shared" si="7"/>
        <v>83.85677946046358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74.22596550947364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8.851098018211035</v>
      </c>
      <c r="G64" s="13">
        <f t="shared" si="7"/>
        <v>95.07125018363449</v>
      </c>
      <c r="H64" s="13">
        <f t="shared" si="7"/>
        <v>110.4451300132217</v>
      </c>
      <c r="I64" s="13">
        <f t="shared" si="7"/>
        <v>69.49293235935869</v>
      </c>
      <c r="J64" s="13">
        <f t="shared" si="7"/>
        <v>15.616183980287826</v>
      </c>
      <c r="K64" s="13">
        <f t="shared" si="7"/>
        <v>66.54410412913188</v>
      </c>
      <c r="L64" s="13">
        <f t="shared" si="7"/>
        <v>116.30694561900211</v>
      </c>
      <c r="M64" s="13">
        <f t="shared" si="7"/>
        <v>65.66137116642597</v>
      </c>
      <c r="N64" s="13">
        <f t="shared" si="7"/>
        <v>141.83235525970045</v>
      </c>
      <c r="O64" s="13">
        <f t="shared" si="7"/>
        <v>46.13755954790298</v>
      </c>
      <c r="P64" s="13">
        <f t="shared" si="7"/>
        <v>72.8290248804491</v>
      </c>
      <c r="Q64" s="13">
        <f t="shared" si="7"/>
        <v>81.40056557171664</v>
      </c>
      <c r="R64" s="13">
        <f t="shared" si="7"/>
        <v>54.151751245876326</v>
      </c>
      <c r="S64" s="13">
        <f t="shared" si="7"/>
        <v>32.11816467630421</v>
      </c>
      <c r="T64" s="13">
        <f t="shared" si="7"/>
        <v>0</v>
      </c>
      <c r="U64" s="13">
        <f t="shared" si="7"/>
        <v>29.20157892187727</v>
      </c>
      <c r="V64" s="13">
        <f t="shared" si="7"/>
        <v>61.55192391976513</v>
      </c>
      <c r="W64" s="13">
        <f t="shared" si="7"/>
        <v>33.33333333333333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105.6986706733802</v>
      </c>
      <c r="C66" s="15">
        <f t="shared" si="7"/>
        <v>0</v>
      </c>
      <c r="D66" s="4">
        <f t="shared" si="7"/>
        <v>0</v>
      </c>
      <c r="E66" s="16">
        <f t="shared" si="7"/>
        <v>100.0002014504432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0.5650547787174947</v>
      </c>
      <c r="K66" s="16">
        <f t="shared" si="7"/>
        <v>100</v>
      </c>
      <c r="L66" s="16">
        <f t="shared" si="7"/>
        <v>100</v>
      </c>
      <c r="M66" s="16">
        <f t="shared" si="7"/>
        <v>23.970582451724546</v>
      </c>
      <c r="N66" s="16">
        <f t="shared" si="7"/>
        <v>0</v>
      </c>
      <c r="O66" s="16">
        <f t="shared" si="7"/>
        <v>17.68980980361837</v>
      </c>
      <c r="P66" s="16">
        <f t="shared" si="7"/>
        <v>0</v>
      </c>
      <c r="Q66" s="16">
        <f t="shared" si="7"/>
        <v>17.68980980361837</v>
      </c>
      <c r="R66" s="16">
        <f t="shared" si="7"/>
        <v>19.706312940863317</v>
      </c>
      <c r="S66" s="16">
        <f t="shared" si="7"/>
        <v>9.36980306345733</v>
      </c>
      <c r="T66" s="16">
        <f t="shared" si="7"/>
        <v>0</v>
      </c>
      <c r="U66" s="16">
        <f t="shared" si="7"/>
        <v>9.473169187376783</v>
      </c>
      <c r="V66" s="16">
        <f t="shared" si="7"/>
        <v>48.828188739236445</v>
      </c>
      <c r="W66" s="16">
        <f t="shared" si="7"/>
        <v>114.80107585320107</v>
      </c>
      <c r="X66" s="16">
        <f t="shared" si="7"/>
        <v>0</v>
      </c>
      <c r="Y66" s="16">
        <f t="shared" si="7"/>
        <v>0</v>
      </c>
      <c r="Z66" s="17">
        <f t="shared" si="7"/>
        <v>100.0002014504432</v>
      </c>
    </row>
    <row r="67" spans="1:26" ht="13.5" hidden="1">
      <c r="A67" s="41" t="s">
        <v>286</v>
      </c>
      <c r="B67" s="24">
        <v>26802865</v>
      </c>
      <c r="C67" s="24"/>
      <c r="D67" s="25">
        <v>31534643</v>
      </c>
      <c r="E67" s="26">
        <v>30798643</v>
      </c>
      <c r="F67" s="26">
        <v>13318986</v>
      </c>
      <c r="G67" s="26">
        <v>1736538</v>
      </c>
      <c r="H67" s="26">
        <v>1194321</v>
      </c>
      <c r="I67" s="26">
        <v>16249845</v>
      </c>
      <c r="J67" s="26">
        <v>1384442</v>
      </c>
      <c r="K67" s="26">
        <v>1639280</v>
      </c>
      <c r="L67" s="26">
        <v>1711178</v>
      </c>
      <c r="M67" s="26">
        <v>4734900</v>
      </c>
      <c r="N67" s="26">
        <v>2101552</v>
      </c>
      <c r="O67" s="26">
        <v>1391488</v>
      </c>
      <c r="P67" s="26">
        <v>1385359</v>
      </c>
      <c r="Q67" s="26">
        <v>4878399</v>
      </c>
      <c r="R67" s="26">
        <v>1463814</v>
      </c>
      <c r="S67" s="26">
        <v>1657147</v>
      </c>
      <c r="T67" s="26">
        <v>2215636</v>
      </c>
      <c r="U67" s="26">
        <v>5336597</v>
      </c>
      <c r="V67" s="26">
        <v>31199741</v>
      </c>
      <c r="W67" s="26">
        <v>31534644</v>
      </c>
      <c r="X67" s="26"/>
      <c r="Y67" s="25"/>
      <c r="Z67" s="27">
        <v>30798643</v>
      </c>
    </row>
    <row r="68" spans="1:26" ht="13.5" hidden="1">
      <c r="A68" s="37" t="s">
        <v>31</v>
      </c>
      <c r="B68" s="19">
        <v>14152478</v>
      </c>
      <c r="C68" s="19"/>
      <c r="D68" s="20">
        <v>14120000</v>
      </c>
      <c r="E68" s="21">
        <v>14120000</v>
      </c>
      <c r="F68" s="21">
        <v>13054950</v>
      </c>
      <c r="G68" s="21">
        <v>65512</v>
      </c>
      <c r="H68" s="21">
        <v>76407</v>
      </c>
      <c r="I68" s="21">
        <v>13196869</v>
      </c>
      <c r="J68" s="21">
        <v>86991</v>
      </c>
      <c r="K68" s="21">
        <v>168994</v>
      </c>
      <c r="L68" s="21">
        <v>75457</v>
      </c>
      <c r="M68" s="21">
        <v>331442</v>
      </c>
      <c r="N68" s="21">
        <v>732815</v>
      </c>
      <c r="O68" s="21">
        <v>155660</v>
      </c>
      <c r="P68" s="21">
        <v>142023</v>
      </c>
      <c r="Q68" s="21">
        <v>1030498</v>
      </c>
      <c r="R68" s="21">
        <v>141933</v>
      </c>
      <c r="S68" s="21">
        <v>142046</v>
      </c>
      <c r="T68" s="21">
        <v>141830</v>
      </c>
      <c r="U68" s="21">
        <v>425809</v>
      </c>
      <c r="V68" s="21">
        <v>14984618</v>
      </c>
      <c r="W68" s="21">
        <v>14120000</v>
      </c>
      <c r="X68" s="21"/>
      <c r="Y68" s="20"/>
      <c r="Z68" s="23">
        <v>14120000</v>
      </c>
    </row>
    <row r="69" spans="1:26" ht="13.5" hidden="1">
      <c r="A69" s="38" t="s">
        <v>32</v>
      </c>
      <c r="B69" s="19">
        <v>12476013</v>
      </c>
      <c r="C69" s="19"/>
      <c r="D69" s="20">
        <v>16982243</v>
      </c>
      <c r="E69" s="21">
        <v>16182243</v>
      </c>
      <c r="F69" s="21">
        <v>264036</v>
      </c>
      <c r="G69" s="21">
        <v>1651112</v>
      </c>
      <c r="H69" s="21">
        <v>982182</v>
      </c>
      <c r="I69" s="21">
        <v>2897330</v>
      </c>
      <c r="J69" s="21">
        <v>1161358</v>
      </c>
      <c r="K69" s="21">
        <v>1449627</v>
      </c>
      <c r="L69" s="21">
        <v>1614484</v>
      </c>
      <c r="M69" s="21">
        <v>4225469</v>
      </c>
      <c r="N69" s="21">
        <v>1368737</v>
      </c>
      <c r="O69" s="21">
        <v>1209960</v>
      </c>
      <c r="P69" s="21">
        <v>1243336</v>
      </c>
      <c r="Q69" s="21">
        <v>3822033</v>
      </c>
      <c r="R69" s="21">
        <v>1299340</v>
      </c>
      <c r="S69" s="21">
        <v>1492251</v>
      </c>
      <c r="T69" s="21">
        <v>2049706</v>
      </c>
      <c r="U69" s="21">
        <v>4841297</v>
      </c>
      <c r="V69" s="21">
        <v>15786129</v>
      </c>
      <c r="W69" s="21">
        <v>16982243</v>
      </c>
      <c r="X69" s="21"/>
      <c r="Y69" s="20"/>
      <c r="Z69" s="23">
        <v>16182243</v>
      </c>
    </row>
    <row r="70" spans="1:26" ht="13.5" hidden="1">
      <c r="A70" s="39" t="s">
        <v>103</v>
      </c>
      <c r="B70" s="19">
        <v>12236295</v>
      </c>
      <c r="C70" s="19"/>
      <c r="D70" s="20">
        <v>15782243</v>
      </c>
      <c r="E70" s="21">
        <v>15782243</v>
      </c>
      <c r="F70" s="21">
        <v>234164</v>
      </c>
      <c r="G70" s="21">
        <v>1623884</v>
      </c>
      <c r="H70" s="21">
        <v>954954</v>
      </c>
      <c r="I70" s="21">
        <v>2813002</v>
      </c>
      <c r="J70" s="21">
        <v>1133355</v>
      </c>
      <c r="K70" s="21">
        <v>1422430</v>
      </c>
      <c r="L70" s="21">
        <v>1587287</v>
      </c>
      <c r="M70" s="21">
        <v>4143072</v>
      </c>
      <c r="N70" s="21">
        <v>1345903</v>
      </c>
      <c r="O70" s="21">
        <v>1177843</v>
      </c>
      <c r="P70" s="21">
        <v>1214478</v>
      </c>
      <c r="Q70" s="21">
        <v>3738224</v>
      </c>
      <c r="R70" s="21">
        <v>1270846</v>
      </c>
      <c r="S70" s="21">
        <v>1465204</v>
      </c>
      <c r="T70" s="21">
        <v>2022659</v>
      </c>
      <c r="U70" s="21">
        <v>4758709</v>
      </c>
      <c r="V70" s="21">
        <v>15453007</v>
      </c>
      <c r="W70" s="21">
        <v>15782243</v>
      </c>
      <c r="X70" s="21"/>
      <c r="Y70" s="20"/>
      <c r="Z70" s="23">
        <v>15782243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239718</v>
      </c>
      <c r="C73" s="19"/>
      <c r="D73" s="20">
        <v>1200000</v>
      </c>
      <c r="E73" s="21">
        <v>400000</v>
      </c>
      <c r="F73" s="21">
        <v>29872</v>
      </c>
      <c r="G73" s="21">
        <v>27228</v>
      </c>
      <c r="H73" s="21">
        <v>27228</v>
      </c>
      <c r="I73" s="21">
        <v>84328</v>
      </c>
      <c r="J73" s="21">
        <v>28003</v>
      </c>
      <c r="K73" s="21">
        <v>27197</v>
      </c>
      <c r="L73" s="21">
        <v>27197</v>
      </c>
      <c r="M73" s="21">
        <v>82397</v>
      </c>
      <c r="N73" s="21">
        <v>22834</v>
      </c>
      <c r="O73" s="21">
        <v>32117</v>
      </c>
      <c r="P73" s="21">
        <v>28858</v>
      </c>
      <c r="Q73" s="21">
        <v>83809</v>
      </c>
      <c r="R73" s="21">
        <v>28494</v>
      </c>
      <c r="S73" s="21">
        <v>27047</v>
      </c>
      <c r="T73" s="21">
        <v>27047</v>
      </c>
      <c r="U73" s="21">
        <v>82588</v>
      </c>
      <c r="V73" s="21">
        <v>333122</v>
      </c>
      <c r="W73" s="21">
        <v>1200000</v>
      </c>
      <c r="X73" s="21"/>
      <c r="Y73" s="20"/>
      <c r="Z73" s="23">
        <v>400000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174374</v>
      </c>
      <c r="C75" s="28"/>
      <c r="D75" s="29">
        <v>432400</v>
      </c>
      <c r="E75" s="30">
        <v>496400</v>
      </c>
      <c r="F75" s="30"/>
      <c r="G75" s="30">
        <v>19914</v>
      </c>
      <c r="H75" s="30">
        <v>135732</v>
      </c>
      <c r="I75" s="30">
        <v>155646</v>
      </c>
      <c r="J75" s="30">
        <v>136093</v>
      </c>
      <c r="K75" s="30">
        <v>20659</v>
      </c>
      <c r="L75" s="30">
        <v>21237</v>
      </c>
      <c r="M75" s="30">
        <v>177989</v>
      </c>
      <c r="N75" s="30"/>
      <c r="O75" s="30">
        <v>25868</v>
      </c>
      <c r="P75" s="30"/>
      <c r="Q75" s="30">
        <v>25868</v>
      </c>
      <c r="R75" s="30">
        <v>22541</v>
      </c>
      <c r="S75" s="30">
        <v>22850</v>
      </c>
      <c r="T75" s="30">
        <v>24100</v>
      </c>
      <c r="U75" s="30">
        <v>69491</v>
      </c>
      <c r="V75" s="30">
        <v>428994</v>
      </c>
      <c r="W75" s="30">
        <v>432401</v>
      </c>
      <c r="X75" s="30"/>
      <c r="Y75" s="29"/>
      <c r="Z75" s="31">
        <v>496400</v>
      </c>
    </row>
    <row r="76" spans="1:26" ht="13.5" hidden="1">
      <c r="A76" s="42" t="s">
        <v>287</v>
      </c>
      <c r="B76" s="32">
        <v>19316125</v>
      </c>
      <c r="C76" s="32"/>
      <c r="D76" s="33">
        <v>14166153</v>
      </c>
      <c r="E76" s="34">
        <v>30798644</v>
      </c>
      <c r="F76" s="34">
        <v>106608</v>
      </c>
      <c r="G76" s="34">
        <v>1856566</v>
      </c>
      <c r="H76" s="34">
        <v>1268416</v>
      </c>
      <c r="I76" s="34">
        <v>3231590</v>
      </c>
      <c r="J76" s="34">
        <v>1032804</v>
      </c>
      <c r="K76" s="34">
        <v>1625580</v>
      </c>
      <c r="L76" s="34">
        <v>2163803</v>
      </c>
      <c r="M76" s="34">
        <v>4822187</v>
      </c>
      <c r="N76" s="34">
        <v>1903802</v>
      </c>
      <c r="O76" s="34">
        <v>1163365</v>
      </c>
      <c r="P76" s="34">
        <v>2485911</v>
      </c>
      <c r="Q76" s="34">
        <v>5553078</v>
      </c>
      <c r="R76" s="34">
        <v>2510644</v>
      </c>
      <c r="S76" s="34">
        <v>1441198</v>
      </c>
      <c r="T76" s="34"/>
      <c r="U76" s="34">
        <v>3951842</v>
      </c>
      <c r="V76" s="34">
        <v>17558697</v>
      </c>
      <c r="W76" s="34">
        <v>30798644</v>
      </c>
      <c r="X76" s="34"/>
      <c r="Y76" s="33"/>
      <c r="Z76" s="35">
        <v>30798644</v>
      </c>
    </row>
    <row r="77" spans="1:26" ht="13.5" hidden="1">
      <c r="A77" s="37" t="s">
        <v>31</v>
      </c>
      <c r="B77" s="19">
        <v>6470017</v>
      </c>
      <c r="C77" s="19"/>
      <c r="D77" s="20">
        <v>7720000</v>
      </c>
      <c r="E77" s="21">
        <v>14120000</v>
      </c>
      <c r="F77" s="21">
        <v>972</v>
      </c>
      <c r="G77" s="21">
        <v>85889</v>
      </c>
      <c r="H77" s="21">
        <v>94232</v>
      </c>
      <c r="I77" s="21">
        <v>181093</v>
      </c>
      <c r="J77" s="21">
        <v>9865</v>
      </c>
      <c r="K77" s="21">
        <v>242920</v>
      </c>
      <c r="L77" s="21">
        <v>523662</v>
      </c>
      <c r="M77" s="21">
        <v>776447</v>
      </c>
      <c r="N77" s="21">
        <v>382423</v>
      </c>
      <c r="O77" s="21">
        <v>164069</v>
      </c>
      <c r="P77" s="21">
        <v>1269538</v>
      </c>
      <c r="Q77" s="21">
        <v>1816030</v>
      </c>
      <c r="R77" s="21">
        <v>1206590</v>
      </c>
      <c r="S77" s="21">
        <v>205630</v>
      </c>
      <c r="T77" s="21"/>
      <c r="U77" s="21">
        <v>1412220</v>
      </c>
      <c r="V77" s="21">
        <v>4185790</v>
      </c>
      <c r="W77" s="21">
        <v>14120000</v>
      </c>
      <c r="X77" s="21"/>
      <c r="Y77" s="20"/>
      <c r="Z77" s="23">
        <v>14120000</v>
      </c>
    </row>
    <row r="78" spans="1:26" ht="13.5" hidden="1">
      <c r="A78" s="38" t="s">
        <v>32</v>
      </c>
      <c r="B78" s="19">
        <v>12661797</v>
      </c>
      <c r="C78" s="19"/>
      <c r="D78" s="20">
        <v>6446153</v>
      </c>
      <c r="E78" s="21">
        <v>16182243</v>
      </c>
      <c r="F78" s="21">
        <v>105636</v>
      </c>
      <c r="G78" s="21">
        <v>1750763</v>
      </c>
      <c r="H78" s="21">
        <v>1038452</v>
      </c>
      <c r="I78" s="21">
        <v>2894851</v>
      </c>
      <c r="J78" s="21">
        <v>1022170</v>
      </c>
      <c r="K78" s="21">
        <v>1362001</v>
      </c>
      <c r="L78" s="21">
        <v>1618904</v>
      </c>
      <c r="M78" s="21">
        <v>4003075</v>
      </c>
      <c r="N78" s="21">
        <v>1521379</v>
      </c>
      <c r="O78" s="21">
        <v>994720</v>
      </c>
      <c r="P78" s="21">
        <v>1216373</v>
      </c>
      <c r="Q78" s="21">
        <v>3732472</v>
      </c>
      <c r="R78" s="21">
        <v>1299612</v>
      </c>
      <c r="S78" s="21">
        <v>1233427</v>
      </c>
      <c r="T78" s="21"/>
      <c r="U78" s="21">
        <v>2533039</v>
      </c>
      <c r="V78" s="21">
        <v>13163437</v>
      </c>
      <c r="W78" s="21">
        <v>16182243</v>
      </c>
      <c r="X78" s="21"/>
      <c r="Y78" s="20"/>
      <c r="Z78" s="23">
        <v>16182243</v>
      </c>
    </row>
    <row r="79" spans="1:26" ht="13.5" hidden="1">
      <c r="A79" s="39" t="s">
        <v>103</v>
      </c>
      <c r="B79" s="19">
        <v>12483864</v>
      </c>
      <c r="C79" s="19"/>
      <c r="D79" s="20">
        <v>5246153</v>
      </c>
      <c r="E79" s="21">
        <v>15782243</v>
      </c>
      <c r="F79" s="21">
        <v>102992</v>
      </c>
      <c r="G79" s="21">
        <v>1724877</v>
      </c>
      <c r="H79" s="21">
        <v>1008380</v>
      </c>
      <c r="I79" s="21">
        <v>2836249</v>
      </c>
      <c r="J79" s="21">
        <v>1017797</v>
      </c>
      <c r="K79" s="21">
        <v>1343903</v>
      </c>
      <c r="L79" s="21">
        <v>1587272</v>
      </c>
      <c r="M79" s="21">
        <v>3948972</v>
      </c>
      <c r="N79" s="21">
        <v>1488993</v>
      </c>
      <c r="O79" s="21">
        <v>979902</v>
      </c>
      <c r="P79" s="21">
        <v>1195356</v>
      </c>
      <c r="Q79" s="21">
        <v>3664251</v>
      </c>
      <c r="R79" s="21">
        <v>1284182</v>
      </c>
      <c r="S79" s="21">
        <v>1224740</v>
      </c>
      <c r="T79" s="21"/>
      <c r="U79" s="21">
        <v>2508922</v>
      </c>
      <c r="V79" s="21">
        <v>12958394</v>
      </c>
      <c r="W79" s="21">
        <v>15782243</v>
      </c>
      <c r="X79" s="21"/>
      <c r="Y79" s="20"/>
      <c r="Z79" s="23">
        <v>15782243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177933</v>
      </c>
      <c r="C82" s="19"/>
      <c r="D82" s="20">
        <v>1200000</v>
      </c>
      <c r="E82" s="21">
        <v>400000</v>
      </c>
      <c r="F82" s="21">
        <v>2644</v>
      </c>
      <c r="G82" s="21">
        <v>25886</v>
      </c>
      <c r="H82" s="21">
        <v>30072</v>
      </c>
      <c r="I82" s="21">
        <v>58602</v>
      </c>
      <c r="J82" s="21">
        <v>4373</v>
      </c>
      <c r="K82" s="21">
        <v>18098</v>
      </c>
      <c r="L82" s="21">
        <v>31632</v>
      </c>
      <c r="M82" s="21">
        <v>54103</v>
      </c>
      <c r="N82" s="21">
        <v>32386</v>
      </c>
      <c r="O82" s="21">
        <v>14818</v>
      </c>
      <c r="P82" s="21">
        <v>21017</v>
      </c>
      <c r="Q82" s="21">
        <v>68221</v>
      </c>
      <c r="R82" s="21">
        <v>15430</v>
      </c>
      <c r="S82" s="21">
        <v>8687</v>
      </c>
      <c r="T82" s="21"/>
      <c r="U82" s="21">
        <v>24117</v>
      </c>
      <c r="V82" s="21">
        <v>205043</v>
      </c>
      <c r="W82" s="21">
        <v>400000</v>
      </c>
      <c r="X82" s="21"/>
      <c r="Y82" s="20"/>
      <c r="Z82" s="23">
        <v>400000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184311</v>
      </c>
      <c r="C84" s="28"/>
      <c r="D84" s="29"/>
      <c r="E84" s="30">
        <v>496401</v>
      </c>
      <c r="F84" s="30"/>
      <c r="G84" s="30">
        <v>19914</v>
      </c>
      <c r="H84" s="30">
        <v>135732</v>
      </c>
      <c r="I84" s="30">
        <v>155646</v>
      </c>
      <c r="J84" s="30">
        <v>769</v>
      </c>
      <c r="K84" s="30">
        <v>20659</v>
      </c>
      <c r="L84" s="30">
        <v>21237</v>
      </c>
      <c r="M84" s="30">
        <v>42665</v>
      </c>
      <c r="N84" s="30"/>
      <c r="O84" s="30">
        <v>4576</v>
      </c>
      <c r="P84" s="30"/>
      <c r="Q84" s="30">
        <v>4576</v>
      </c>
      <c r="R84" s="30">
        <v>4442</v>
      </c>
      <c r="S84" s="30">
        <v>2141</v>
      </c>
      <c r="T84" s="30"/>
      <c r="U84" s="30">
        <v>6583</v>
      </c>
      <c r="V84" s="30">
        <v>209470</v>
      </c>
      <c r="W84" s="30">
        <v>496401</v>
      </c>
      <c r="X84" s="30"/>
      <c r="Y84" s="29"/>
      <c r="Z84" s="31">
        <v>496401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670057</v>
      </c>
      <c r="D5" s="344">
        <f t="shared" si="0"/>
        <v>0</v>
      </c>
      <c r="E5" s="343">
        <f t="shared" si="0"/>
        <v>1300000</v>
      </c>
      <c r="F5" s="345">
        <f t="shared" si="0"/>
        <v>1400000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1400000</v>
      </c>
      <c r="Y5" s="345">
        <f t="shared" si="0"/>
        <v>-1400000</v>
      </c>
      <c r="Z5" s="346">
        <f>+IF(X5&lt;&gt;0,+(Y5/X5)*100,0)</f>
        <v>-100</v>
      </c>
      <c r="AA5" s="347">
        <f>+AA6+AA8+AA11+AA13+AA15</f>
        <v>1400000</v>
      </c>
    </row>
    <row r="6" spans="1:27" ht="13.5">
      <c r="A6" s="348" t="s">
        <v>205</v>
      </c>
      <c r="B6" s="142"/>
      <c r="C6" s="60">
        <f>+C7</f>
        <v>2040</v>
      </c>
      <c r="D6" s="327">
        <f aca="true" t="shared" si="1" ref="D6:AA6">+D7</f>
        <v>0</v>
      </c>
      <c r="E6" s="60">
        <f t="shared" si="1"/>
        <v>400000</v>
      </c>
      <c r="F6" s="59">
        <f t="shared" si="1"/>
        <v>600000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600000</v>
      </c>
      <c r="Y6" s="59">
        <f t="shared" si="1"/>
        <v>-600000</v>
      </c>
      <c r="Z6" s="61">
        <f>+IF(X6&lt;&gt;0,+(Y6/X6)*100,0)</f>
        <v>-100</v>
      </c>
      <c r="AA6" s="62">
        <f t="shared" si="1"/>
        <v>600000</v>
      </c>
    </row>
    <row r="7" spans="1:27" ht="13.5">
      <c r="A7" s="291" t="s">
        <v>229</v>
      </c>
      <c r="B7" s="142"/>
      <c r="C7" s="60">
        <v>2040</v>
      </c>
      <c r="D7" s="327"/>
      <c r="E7" s="60">
        <v>400000</v>
      </c>
      <c r="F7" s="59">
        <v>600000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600000</v>
      </c>
      <c r="Y7" s="59">
        <v>-600000</v>
      </c>
      <c r="Z7" s="61">
        <v>-100</v>
      </c>
      <c r="AA7" s="62">
        <v>600000</v>
      </c>
    </row>
    <row r="8" spans="1:27" ht="13.5">
      <c r="A8" s="348" t="s">
        <v>206</v>
      </c>
      <c r="B8" s="142"/>
      <c r="C8" s="60">
        <f aca="true" t="shared" si="2" ref="C8:Y8">SUM(C9:C10)</f>
        <v>290661</v>
      </c>
      <c r="D8" s="327">
        <f t="shared" si="2"/>
        <v>0</v>
      </c>
      <c r="E8" s="60">
        <f t="shared" si="2"/>
        <v>900000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800000</v>
      </c>
      <c r="Y8" s="59">
        <f t="shared" si="2"/>
        <v>-800000</v>
      </c>
      <c r="Z8" s="61">
        <f>+IF(X8&lt;&gt;0,+(Y8/X8)*100,0)</f>
        <v>-100</v>
      </c>
      <c r="AA8" s="62">
        <f>SUM(AA9:AA10)</f>
        <v>800000</v>
      </c>
    </row>
    <row r="9" spans="1:27" ht="13.5">
      <c r="A9" s="291" t="s">
        <v>230</v>
      </c>
      <c r="B9" s="142"/>
      <c r="C9" s="60">
        <v>290661</v>
      </c>
      <c r="D9" s="327"/>
      <c r="E9" s="60">
        <v>900000</v>
      </c>
      <c r="F9" s="59">
        <v>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800000</v>
      </c>
      <c r="Y9" s="59">
        <v>-800000</v>
      </c>
      <c r="Z9" s="61">
        <v>-100</v>
      </c>
      <c r="AA9" s="62">
        <v>800000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377356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377356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120000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120000</v>
      </c>
      <c r="Y22" s="332">
        <f t="shared" si="6"/>
        <v>-120000</v>
      </c>
      <c r="Z22" s="323">
        <f>+IF(X22&lt;&gt;0,+(Y22/X22)*100,0)</f>
        <v>-100</v>
      </c>
      <c r="AA22" s="337">
        <f>SUM(AA23:AA32)</f>
        <v>120000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>
        <v>60000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60000</v>
      </c>
      <c r="Y24" s="59">
        <v>-60000</v>
      </c>
      <c r="Z24" s="61">
        <v>-100</v>
      </c>
      <c r="AA24" s="62">
        <v>60000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>
        <v>60000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60000</v>
      </c>
      <c r="Y32" s="59">
        <v>-60000</v>
      </c>
      <c r="Z32" s="61">
        <v>-100</v>
      </c>
      <c r="AA32" s="62">
        <v>60000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338337</v>
      </c>
      <c r="D40" s="331">
        <f t="shared" si="9"/>
        <v>0</v>
      </c>
      <c r="E40" s="330">
        <f t="shared" si="9"/>
        <v>873426</v>
      </c>
      <c r="F40" s="332">
        <f t="shared" si="9"/>
        <v>803426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803426</v>
      </c>
      <c r="Y40" s="332">
        <f t="shared" si="9"/>
        <v>-803426</v>
      </c>
      <c r="Z40" s="323">
        <f>+IF(X40&lt;&gt;0,+(Y40/X40)*100,0)</f>
        <v>-100</v>
      </c>
      <c r="AA40" s="337">
        <f>SUM(AA41:AA49)</f>
        <v>803426</v>
      </c>
    </row>
    <row r="41" spans="1:27" ht="13.5">
      <c r="A41" s="348" t="s">
        <v>248</v>
      </c>
      <c r="B41" s="142"/>
      <c r="C41" s="349">
        <v>63935</v>
      </c>
      <c r="D41" s="350"/>
      <c r="E41" s="349">
        <v>237440</v>
      </c>
      <c r="F41" s="351">
        <v>137440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137440</v>
      </c>
      <c r="Y41" s="351">
        <v>-137440</v>
      </c>
      <c r="Z41" s="352">
        <v>-100</v>
      </c>
      <c r="AA41" s="353">
        <v>137440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165661</v>
      </c>
      <c r="D43" s="356"/>
      <c r="E43" s="305">
        <v>60000</v>
      </c>
      <c r="F43" s="357">
        <v>80000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80000</v>
      </c>
      <c r="Y43" s="357">
        <v>-80000</v>
      </c>
      <c r="Z43" s="358">
        <v>-100</v>
      </c>
      <c r="AA43" s="303">
        <v>80000</v>
      </c>
    </row>
    <row r="44" spans="1:27" ht="13.5">
      <c r="A44" s="348" t="s">
        <v>251</v>
      </c>
      <c r="B44" s="136"/>
      <c r="C44" s="60">
        <v>10551</v>
      </c>
      <c r="D44" s="355"/>
      <c r="E44" s="54">
        <v>66854</v>
      </c>
      <c r="F44" s="53">
        <v>66854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66854</v>
      </c>
      <c r="Y44" s="53">
        <v>-66854</v>
      </c>
      <c r="Z44" s="94">
        <v>-100</v>
      </c>
      <c r="AA44" s="95">
        <v>66854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98190</v>
      </c>
      <c r="D49" s="355"/>
      <c r="E49" s="54">
        <v>509132</v>
      </c>
      <c r="F49" s="53">
        <v>519132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519132</v>
      </c>
      <c r="Y49" s="53">
        <v>-519132</v>
      </c>
      <c r="Z49" s="94">
        <v>-100</v>
      </c>
      <c r="AA49" s="95">
        <v>519132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1008394</v>
      </c>
      <c r="D60" s="333">
        <f t="shared" si="14"/>
        <v>0</v>
      </c>
      <c r="E60" s="219">
        <f t="shared" si="14"/>
        <v>2173426</v>
      </c>
      <c r="F60" s="264">
        <f t="shared" si="14"/>
        <v>2323426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2323426</v>
      </c>
      <c r="Y60" s="264">
        <f t="shared" si="14"/>
        <v>-2323426</v>
      </c>
      <c r="Z60" s="324">
        <f>+IF(X60&lt;&gt;0,+(Y60/X60)*100,0)</f>
        <v>-100</v>
      </c>
      <c r="AA60" s="232">
        <f>+AA57+AA54+AA51+AA40+AA37+AA34+AA22+AA5</f>
        <v>2323426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119009578</v>
      </c>
      <c r="D5" s="153">
        <f>SUM(D6:D8)</f>
        <v>0</v>
      </c>
      <c r="E5" s="154">
        <f t="shared" si="0"/>
        <v>135805723</v>
      </c>
      <c r="F5" s="100">
        <f t="shared" si="0"/>
        <v>135819723</v>
      </c>
      <c r="G5" s="100">
        <f t="shared" si="0"/>
        <v>13091459</v>
      </c>
      <c r="H5" s="100">
        <f t="shared" si="0"/>
        <v>48455851</v>
      </c>
      <c r="I5" s="100">
        <f t="shared" si="0"/>
        <v>329197</v>
      </c>
      <c r="J5" s="100">
        <f t="shared" si="0"/>
        <v>61876507</v>
      </c>
      <c r="K5" s="100">
        <f t="shared" si="0"/>
        <v>650136</v>
      </c>
      <c r="L5" s="100">
        <f t="shared" si="0"/>
        <v>38465970</v>
      </c>
      <c r="M5" s="100">
        <f t="shared" si="0"/>
        <v>272860</v>
      </c>
      <c r="N5" s="100">
        <f t="shared" si="0"/>
        <v>39388966</v>
      </c>
      <c r="O5" s="100">
        <f t="shared" si="0"/>
        <v>882636</v>
      </c>
      <c r="P5" s="100">
        <f t="shared" si="0"/>
        <v>311497</v>
      </c>
      <c r="Q5" s="100">
        <f t="shared" si="0"/>
        <v>31991879</v>
      </c>
      <c r="R5" s="100">
        <f t="shared" si="0"/>
        <v>33186012</v>
      </c>
      <c r="S5" s="100">
        <f t="shared" si="0"/>
        <v>267529</v>
      </c>
      <c r="T5" s="100">
        <f t="shared" si="0"/>
        <v>316225</v>
      </c>
      <c r="U5" s="100">
        <f t="shared" si="0"/>
        <v>595159</v>
      </c>
      <c r="V5" s="100">
        <f t="shared" si="0"/>
        <v>1178913</v>
      </c>
      <c r="W5" s="100">
        <f t="shared" si="0"/>
        <v>135630398</v>
      </c>
      <c r="X5" s="100">
        <f t="shared" si="0"/>
        <v>135805723</v>
      </c>
      <c r="Y5" s="100">
        <f t="shared" si="0"/>
        <v>-175325</v>
      </c>
      <c r="Z5" s="137">
        <f>+IF(X5&lt;&gt;0,+(Y5/X5)*100,0)</f>
        <v>-0.12909986127756928</v>
      </c>
      <c r="AA5" s="153">
        <f>SUM(AA6:AA8)</f>
        <v>135819723</v>
      </c>
    </row>
    <row r="6" spans="1:27" ht="13.5">
      <c r="A6" s="138" t="s">
        <v>75</v>
      </c>
      <c r="B6" s="136"/>
      <c r="C6" s="155">
        <v>890000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118013179</v>
      </c>
      <c r="D7" s="157"/>
      <c r="E7" s="158">
        <v>135622074</v>
      </c>
      <c r="F7" s="159">
        <v>135636074</v>
      </c>
      <c r="G7" s="159">
        <v>13091082</v>
      </c>
      <c r="H7" s="159">
        <v>48428817</v>
      </c>
      <c r="I7" s="159">
        <v>329197</v>
      </c>
      <c r="J7" s="159">
        <v>61849096</v>
      </c>
      <c r="K7" s="159">
        <v>650136</v>
      </c>
      <c r="L7" s="159">
        <v>38443072</v>
      </c>
      <c r="M7" s="159">
        <v>271304</v>
      </c>
      <c r="N7" s="159">
        <v>39364512</v>
      </c>
      <c r="O7" s="159">
        <v>865509</v>
      </c>
      <c r="P7" s="159">
        <v>309298</v>
      </c>
      <c r="Q7" s="159">
        <v>31964138</v>
      </c>
      <c r="R7" s="159">
        <v>33138945</v>
      </c>
      <c r="S7" s="159">
        <v>257620</v>
      </c>
      <c r="T7" s="159">
        <v>315422</v>
      </c>
      <c r="U7" s="159">
        <v>593419</v>
      </c>
      <c r="V7" s="159">
        <v>1166461</v>
      </c>
      <c r="W7" s="159">
        <v>135519014</v>
      </c>
      <c r="X7" s="159">
        <v>135622074</v>
      </c>
      <c r="Y7" s="159">
        <v>-103060</v>
      </c>
      <c r="Z7" s="141">
        <v>-0.08</v>
      </c>
      <c r="AA7" s="157">
        <v>135636074</v>
      </c>
    </row>
    <row r="8" spans="1:27" ht="13.5">
      <c r="A8" s="138" t="s">
        <v>77</v>
      </c>
      <c r="B8" s="136"/>
      <c r="C8" s="155">
        <v>106399</v>
      </c>
      <c r="D8" s="155"/>
      <c r="E8" s="156">
        <v>183649</v>
      </c>
      <c r="F8" s="60">
        <v>183649</v>
      </c>
      <c r="G8" s="60">
        <v>377</v>
      </c>
      <c r="H8" s="60">
        <v>27034</v>
      </c>
      <c r="I8" s="60"/>
      <c r="J8" s="60">
        <v>27411</v>
      </c>
      <c r="K8" s="60"/>
      <c r="L8" s="60">
        <v>22898</v>
      </c>
      <c r="M8" s="60">
        <v>1556</v>
      </c>
      <c r="N8" s="60">
        <v>24454</v>
      </c>
      <c r="O8" s="60">
        <v>17127</v>
      </c>
      <c r="P8" s="60">
        <v>2199</v>
      </c>
      <c r="Q8" s="60">
        <v>27741</v>
      </c>
      <c r="R8" s="60">
        <v>47067</v>
      </c>
      <c r="S8" s="60">
        <v>9909</v>
      </c>
      <c r="T8" s="60">
        <v>803</v>
      </c>
      <c r="U8" s="60">
        <v>1740</v>
      </c>
      <c r="V8" s="60">
        <v>12452</v>
      </c>
      <c r="W8" s="60">
        <v>111384</v>
      </c>
      <c r="X8" s="60">
        <v>183649</v>
      </c>
      <c r="Y8" s="60">
        <v>-72265</v>
      </c>
      <c r="Z8" s="140">
        <v>-39.35</v>
      </c>
      <c r="AA8" s="155">
        <v>183649</v>
      </c>
    </row>
    <row r="9" spans="1:27" ht="13.5">
      <c r="A9" s="135" t="s">
        <v>78</v>
      </c>
      <c r="B9" s="136"/>
      <c r="C9" s="153">
        <f aca="true" t="shared" si="1" ref="C9:Y9">SUM(C10:C14)</f>
        <v>4753840</v>
      </c>
      <c r="D9" s="153">
        <f>SUM(D10:D14)</f>
        <v>0</v>
      </c>
      <c r="E9" s="154">
        <f t="shared" si="1"/>
        <v>9271000</v>
      </c>
      <c r="F9" s="100">
        <f t="shared" si="1"/>
        <v>8531000</v>
      </c>
      <c r="G9" s="100">
        <f t="shared" si="1"/>
        <v>9250</v>
      </c>
      <c r="H9" s="100">
        <f t="shared" si="1"/>
        <v>1141469</v>
      </c>
      <c r="I9" s="100">
        <f t="shared" si="1"/>
        <v>73130</v>
      </c>
      <c r="J9" s="100">
        <f t="shared" si="1"/>
        <v>1223849</v>
      </c>
      <c r="K9" s="100">
        <f t="shared" si="1"/>
        <v>417148</v>
      </c>
      <c r="L9" s="100">
        <f t="shared" si="1"/>
        <v>742114</v>
      </c>
      <c r="M9" s="100">
        <f t="shared" si="1"/>
        <v>257858</v>
      </c>
      <c r="N9" s="100">
        <f t="shared" si="1"/>
        <v>1417120</v>
      </c>
      <c r="O9" s="100">
        <f t="shared" si="1"/>
        <v>249069</v>
      </c>
      <c r="P9" s="100">
        <f t="shared" si="1"/>
        <v>695300</v>
      </c>
      <c r="Q9" s="100">
        <f t="shared" si="1"/>
        <v>230043</v>
      </c>
      <c r="R9" s="100">
        <f t="shared" si="1"/>
        <v>1174412</v>
      </c>
      <c r="S9" s="100">
        <f t="shared" si="1"/>
        <v>232728</v>
      </c>
      <c r="T9" s="100">
        <f t="shared" si="1"/>
        <v>251724</v>
      </c>
      <c r="U9" s="100">
        <f t="shared" si="1"/>
        <v>456339</v>
      </c>
      <c r="V9" s="100">
        <f t="shared" si="1"/>
        <v>940791</v>
      </c>
      <c r="W9" s="100">
        <f t="shared" si="1"/>
        <v>4756172</v>
      </c>
      <c r="X9" s="100">
        <f t="shared" si="1"/>
        <v>9271000</v>
      </c>
      <c r="Y9" s="100">
        <f t="shared" si="1"/>
        <v>-4514828</v>
      </c>
      <c r="Z9" s="137">
        <f>+IF(X9&lt;&gt;0,+(Y9/X9)*100,0)</f>
        <v>-48.69839283788156</v>
      </c>
      <c r="AA9" s="153">
        <f>SUM(AA10:AA14)</f>
        <v>8531000</v>
      </c>
    </row>
    <row r="10" spans="1:27" ht="13.5">
      <c r="A10" s="138" t="s">
        <v>79</v>
      </c>
      <c r="B10" s="136"/>
      <c r="C10" s="155">
        <v>1000000</v>
      </c>
      <c r="D10" s="155"/>
      <c r="E10" s="156">
        <v>1651000</v>
      </c>
      <c r="F10" s="60">
        <v>2411000</v>
      </c>
      <c r="G10" s="60"/>
      <c r="H10" s="60">
        <v>660000</v>
      </c>
      <c r="I10" s="60"/>
      <c r="J10" s="60">
        <v>660000</v>
      </c>
      <c r="K10" s="60"/>
      <c r="L10" s="60">
        <v>495000</v>
      </c>
      <c r="M10" s="60"/>
      <c r="N10" s="60">
        <v>495000</v>
      </c>
      <c r="O10" s="60"/>
      <c r="P10" s="60">
        <v>496000</v>
      </c>
      <c r="Q10" s="60"/>
      <c r="R10" s="60">
        <v>496000</v>
      </c>
      <c r="S10" s="60"/>
      <c r="T10" s="60"/>
      <c r="U10" s="60">
        <v>500000</v>
      </c>
      <c r="V10" s="60">
        <v>500000</v>
      </c>
      <c r="W10" s="60">
        <v>2151000</v>
      </c>
      <c r="X10" s="60">
        <v>1651000</v>
      </c>
      <c r="Y10" s="60">
        <v>500000</v>
      </c>
      <c r="Z10" s="140">
        <v>30.28</v>
      </c>
      <c r="AA10" s="155">
        <v>2411000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3753840</v>
      </c>
      <c r="D12" s="155"/>
      <c r="E12" s="156">
        <v>7620000</v>
      </c>
      <c r="F12" s="60">
        <v>6120000</v>
      </c>
      <c r="G12" s="60">
        <v>9250</v>
      </c>
      <c r="H12" s="60">
        <v>481469</v>
      </c>
      <c r="I12" s="60">
        <v>73130</v>
      </c>
      <c r="J12" s="60">
        <v>563849</v>
      </c>
      <c r="K12" s="60">
        <v>417148</v>
      </c>
      <c r="L12" s="60">
        <v>247114</v>
      </c>
      <c r="M12" s="60">
        <v>257858</v>
      </c>
      <c r="N12" s="60">
        <v>922120</v>
      </c>
      <c r="O12" s="60">
        <v>249069</v>
      </c>
      <c r="P12" s="60">
        <v>199300</v>
      </c>
      <c r="Q12" s="60">
        <v>230043</v>
      </c>
      <c r="R12" s="60">
        <v>678412</v>
      </c>
      <c r="S12" s="60">
        <v>232728</v>
      </c>
      <c r="T12" s="60">
        <v>251724</v>
      </c>
      <c r="U12" s="60">
        <v>-43661</v>
      </c>
      <c r="V12" s="60">
        <v>440791</v>
      </c>
      <c r="W12" s="60">
        <v>2605172</v>
      </c>
      <c r="X12" s="60">
        <v>7620000</v>
      </c>
      <c r="Y12" s="60">
        <v>-5014828</v>
      </c>
      <c r="Z12" s="140">
        <v>-65.81</v>
      </c>
      <c r="AA12" s="155">
        <v>6120000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31516364</v>
      </c>
      <c r="D15" s="153">
        <f>SUM(D16:D18)</f>
        <v>0</v>
      </c>
      <c r="E15" s="154">
        <f t="shared" si="2"/>
        <v>40836944</v>
      </c>
      <c r="F15" s="100">
        <f t="shared" si="2"/>
        <v>57256665</v>
      </c>
      <c r="G15" s="100">
        <f t="shared" si="2"/>
        <v>284</v>
      </c>
      <c r="H15" s="100">
        <f t="shared" si="2"/>
        <v>8500216</v>
      </c>
      <c r="I15" s="100">
        <f t="shared" si="2"/>
        <v>38609</v>
      </c>
      <c r="J15" s="100">
        <f t="shared" si="2"/>
        <v>8539109</v>
      </c>
      <c r="K15" s="100">
        <f t="shared" si="2"/>
        <v>479877</v>
      </c>
      <c r="L15" s="100">
        <f t="shared" si="2"/>
        <v>6392</v>
      </c>
      <c r="M15" s="100">
        <f t="shared" si="2"/>
        <v>11041145</v>
      </c>
      <c r="N15" s="100">
        <f t="shared" si="2"/>
        <v>11527414</v>
      </c>
      <c r="O15" s="100">
        <f t="shared" si="2"/>
        <v>4610</v>
      </c>
      <c r="P15" s="100">
        <f t="shared" si="2"/>
        <v>42487</v>
      </c>
      <c r="Q15" s="100">
        <f t="shared" si="2"/>
        <v>25090693</v>
      </c>
      <c r="R15" s="100">
        <f t="shared" si="2"/>
        <v>25137790</v>
      </c>
      <c r="S15" s="100">
        <f t="shared" si="2"/>
        <v>263443</v>
      </c>
      <c r="T15" s="100">
        <f t="shared" si="2"/>
        <v>74687</v>
      </c>
      <c r="U15" s="100">
        <f t="shared" si="2"/>
        <v>40948</v>
      </c>
      <c r="V15" s="100">
        <f t="shared" si="2"/>
        <v>379078</v>
      </c>
      <c r="W15" s="100">
        <f t="shared" si="2"/>
        <v>45583391</v>
      </c>
      <c r="X15" s="100">
        <f t="shared" si="2"/>
        <v>40836945</v>
      </c>
      <c r="Y15" s="100">
        <f t="shared" si="2"/>
        <v>4746446</v>
      </c>
      <c r="Z15" s="137">
        <f>+IF(X15&lt;&gt;0,+(Y15/X15)*100,0)</f>
        <v>11.62292135222162</v>
      </c>
      <c r="AA15" s="153">
        <f>SUM(AA16:AA18)</f>
        <v>57256665</v>
      </c>
    </row>
    <row r="16" spans="1:27" ht="13.5">
      <c r="A16" s="138" t="s">
        <v>85</v>
      </c>
      <c r="B16" s="136"/>
      <c r="C16" s="155">
        <v>1190364</v>
      </c>
      <c r="D16" s="155"/>
      <c r="E16" s="156">
        <v>2428944</v>
      </c>
      <c r="F16" s="60">
        <v>4928944</v>
      </c>
      <c r="G16" s="60">
        <v>284</v>
      </c>
      <c r="H16" s="60">
        <v>1069216</v>
      </c>
      <c r="I16" s="60">
        <v>38609</v>
      </c>
      <c r="J16" s="60">
        <v>1108109</v>
      </c>
      <c r="K16" s="60">
        <v>479877</v>
      </c>
      <c r="L16" s="60">
        <v>6392</v>
      </c>
      <c r="M16" s="60">
        <v>112145</v>
      </c>
      <c r="N16" s="60">
        <v>598414</v>
      </c>
      <c r="O16" s="60">
        <v>4610</v>
      </c>
      <c r="P16" s="60">
        <v>42487</v>
      </c>
      <c r="Q16" s="60">
        <v>42693</v>
      </c>
      <c r="R16" s="60">
        <v>89790</v>
      </c>
      <c r="S16" s="60">
        <v>263443</v>
      </c>
      <c r="T16" s="60">
        <v>74687</v>
      </c>
      <c r="U16" s="60">
        <v>40948</v>
      </c>
      <c r="V16" s="60">
        <v>379078</v>
      </c>
      <c r="W16" s="60">
        <v>2175391</v>
      </c>
      <c r="X16" s="60">
        <v>2428944</v>
      </c>
      <c r="Y16" s="60">
        <v>-253553</v>
      </c>
      <c r="Z16" s="140">
        <v>-10.44</v>
      </c>
      <c r="AA16" s="155">
        <v>4928944</v>
      </c>
    </row>
    <row r="17" spans="1:27" ht="13.5">
      <c r="A17" s="138" t="s">
        <v>86</v>
      </c>
      <c r="B17" s="136"/>
      <c r="C17" s="155">
        <v>30326000</v>
      </c>
      <c r="D17" s="155"/>
      <c r="E17" s="156">
        <v>38408000</v>
      </c>
      <c r="F17" s="60">
        <v>52327721</v>
      </c>
      <c r="G17" s="60"/>
      <c r="H17" s="60">
        <v>7431000</v>
      </c>
      <c r="I17" s="60"/>
      <c r="J17" s="60">
        <v>7431000</v>
      </c>
      <c r="K17" s="60"/>
      <c r="L17" s="60"/>
      <c r="M17" s="60">
        <v>10929000</v>
      </c>
      <c r="N17" s="60">
        <v>10929000</v>
      </c>
      <c r="O17" s="60"/>
      <c r="P17" s="60"/>
      <c r="Q17" s="60">
        <v>25048000</v>
      </c>
      <c r="R17" s="60">
        <v>25048000</v>
      </c>
      <c r="S17" s="60"/>
      <c r="T17" s="60"/>
      <c r="U17" s="60"/>
      <c r="V17" s="60"/>
      <c r="W17" s="60">
        <v>43408000</v>
      </c>
      <c r="X17" s="60">
        <v>38408001</v>
      </c>
      <c r="Y17" s="60">
        <v>4999999</v>
      </c>
      <c r="Z17" s="140">
        <v>13.02</v>
      </c>
      <c r="AA17" s="155">
        <v>52327721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21769895</v>
      </c>
      <c r="D19" s="153">
        <f>SUM(D20:D23)</f>
        <v>0</v>
      </c>
      <c r="E19" s="154">
        <f t="shared" si="3"/>
        <v>20452243</v>
      </c>
      <c r="F19" s="100">
        <f t="shared" si="3"/>
        <v>21544696</v>
      </c>
      <c r="G19" s="100">
        <f t="shared" si="3"/>
        <v>416758</v>
      </c>
      <c r="H19" s="100">
        <f t="shared" si="3"/>
        <v>3456238</v>
      </c>
      <c r="I19" s="100">
        <f t="shared" si="3"/>
        <v>1140975</v>
      </c>
      <c r="J19" s="100">
        <f t="shared" si="3"/>
        <v>5013971</v>
      </c>
      <c r="K19" s="100">
        <f t="shared" si="3"/>
        <v>2714959</v>
      </c>
      <c r="L19" s="100">
        <f t="shared" si="3"/>
        <v>1640754</v>
      </c>
      <c r="M19" s="100">
        <f t="shared" si="3"/>
        <v>1783619</v>
      </c>
      <c r="N19" s="100">
        <f t="shared" si="3"/>
        <v>6139332</v>
      </c>
      <c r="O19" s="100">
        <f t="shared" si="3"/>
        <v>1497318</v>
      </c>
      <c r="P19" s="100">
        <f t="shared" si="3"/>
        <v>1395689</v>
      </c>
      <c r="Q19" s="100">
        <f t="shared" si="3"/>
        <v>1396245</v>
      </c>
      <c r="R19" s="100">
        <f t="shared" si="3"/>
        <v>4289252</v>
      </c>
      <c r="S19" s="100">
        <f t="shared" si="3"/>
        <v>1436354</v>
      </c>
      <c r="T19" s="100">
        <f t="shared" si="3"/>
        <v>1648914</v>
      </c>
      <c r="U19" s="100">
        <f t="shared" si="3"/>
        <v>2235043</v>
      </c>
      <c r="V19" s="100">
        <f t="shared" si="3"/>
        <v>5320311</v>
      </c>
      <c r="W19" s="100">
        <f t="shared" si="3"/>
        <v>20762866</v>
      </c>
      <c r="X19" s="100">
        <f t="shared" si="3"/>
        <v>20452243</v>
      </c>
      <c r="Y19" s="100">
        <f t="shared" si="3"/>
        <v>310623</v>
      </c>
      <c r="Z19" s="137">
        <f>+IF(X19&lt;&gt;0,+(Y19/X19)*100,0)</f>
        <v>1.518772293092743</v>
      </c>
      <c r="AA19" s="153">
        <f>SUM(AA20:AA23)</f>
        <v>21544696</v>
      </c>
    </row>
    <row r="20" spans="1:27" ht="13.5">
      <c r="A20" s="138" t="s">
        <v>89</v>
      </c>
      <c r="B20" s="136"/>
      <c r="C20" s="155">
        <v>21433377</v>
      </c>
      <c r="D20" s="155"/>
      <c r="E20" s="156">
        <v>19032243</v>
      </c>
      <c r="F20" s="60">
        <v>20924696</v>
      </c>
      <c r="G20" s="60">
        <v>386858</v>
      </c>
      <c r="H20" s="60">
        <v>3417504</v>
      </c>
      <c r="I20" s="60">
        <v>1092223</v>
      </c>
      <c r="J20" s="60">
        <v>4896585</v>
      </c>
      <c r="K20" s="60">
        <v>2665741</v>
      </c>
      <c r="L20" s="60">
        <v>1602699</v>
      </c>
      <c r="M20" s="60">
        <v>1744049</v>
      </c>
      <c r="N20" s="60">
        <v>6012489</v>
      </c>
      <c r="O20" s="60">
        <v>1461941</v>
      </c>
      <c r="P20" s="60">
        <v>1350666</v>
      </c>
      <c r="Q20" s="60">
        <v>1325623</v>
      </c>
      <c r="R20" s="60">
        <v>4138230</v>
      </c>
      <c r="S20" s="60">
        <v>1398203</v>
      </c>
      <c r="T20" s="60">
        <v>1606228</v>
      </c>
      <c r="U20" s="60">
        <v>2160133</v>
      </c>
      <c r="V20" s="60">
        <v>5164564</v>
      </c>
      <c r="W20" s="60">
        <v>20211868</v>
      </c>
      <c r="X20" s="60">
        <v>19032243</v>
      </c>
      <c r="Y20" s="60">
        <v>1179625</v>
      </c>
      <c r="Z20" s="140">
        <v>6.2</v>
      </c>
      <c r="AA20" s="155">
        <v>20924696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336518</v>
      </c>
      <c r="D23" s="155"/>
      <c r="E23" s="156">
        <v>1420000</v>
      </c>
      <c r="F23" s="60">
        <v>620000</v>
      </c>
      <c r="G23" s="60">
        <v>29900</v>
      </c>
      <c r="H23" s="60">
        <v>38734</v>
      </c>
      <c r="I23" s="60">
        <v>48752</v>
      </c>
      <c r="J23" s="60">
        <v>117386</v>
      </c>
      <c r="K23" s="60">
        <v>49218</v>
      </c>
      <c r="L23" s="60">
        <v>38055</v>
      </c>
      <c r="M23" s="60">
        <v>39570</v>
      </c>
      <c r="N23" s="60">
        <v>126843</v>
      </c>
      <c r="O23" s="60">
        <v>35377</v>
      </c>
      <c r="P23" s="60">
        <v>45023</v>
      </c>
      <c r="Q23" s="60">
        <v>70622</v>
      </c>
      <c r="R23" s="60">
        <v>151022</v>
      </c>
      <c r="S23" s="60">
        <v>38151</v>
      </c>
      <c r="T23" s="60">
        <v>42686</v>
      </c>
      <c r="U23" s="60">
        <v>74910</v>
      </c>
      <c r="V23" s="60">
        <v>155747</v>
      </c>
      <c r="W23" s="60">
        <v>550998</v>
      </c>
      <c r="X23" s="60">
        <v>1420000</v>
      </c>
      <c r="Y23" s="60">
        <v>-869002</v>
      </c>
      <c r="Z23" s="140">
        <v>-61.2</v>
      </c>
      <c r="AA23" s="155">
        <v>620000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177049677</v>
      </c>
      <c r="D25" s="168">
        <f>+D5+D9+D15+D19+D24</f>
        <v>0</v>
      </c>
      <c r="E25" s="169">
        <f t="shared" si="4"/>
        <v>206365910</v>
      </c>
      <c r="F25" s="73">
        <f t="shared" si="4"/>
        <v>223152084</v>
      </c>
      <c r="G25" s="73">
        <f t="shared" si="4"/>
        <v>13517751</v>
      </c>
      <c r="H25" s="73">
        <f t="shared" si="4"/>
        <v>61553774</v>
      </c>
      <c r="I25" s="73">
        <f t="shared" si="4"/>
        <v>1581911</v>
      </c>
      <c r="J25" s="73">
        <f t="shared" si="4"/>
        <v>76653436</v>
      </c>
      <c r="K25" s="73">
        <f t="shared" si="4"/>
        <v>4262120</v>
      </c>
      <c r="L25" s="73">
        <f t="shared" si="4"/>
        <v>40855230</v>
      </c>
      <c r="M25" s="73">
        <f t="shared" si="4"/>
        <v>13355482</v>
      </c>
      <c r="N25" s="73">
        <f t="shared" si="4"/>
        <v>58472832</v>
      </c>
      <c r="O25" s="73">
        <f t="shared" si="4"/>
        <v>2633633</v>
      </c>
      <c r="P25" s="73">
        <f t="shared" si="4"/>
        <v>2444973</v>
      </c>
      <c r="Q25" s="73">
        <f t="shared" si="4"/>
        <v>58708860</v>
      </c>
      <c r="R25" s="73">
        <f t="shared" si="4"/>
        <v>63787466</v>
      </c>
      <c r="S25" s="73">
        <f t="shared" si="4"/>
        <v>2200054</v>
      </c>
      <c r="T25" s="73">
        <f t="shared" si="4"/>
        <v>2291550</v>
      </c>
      <c r="U25" s="73">
        <f t="shared" si="4"/>
        <v>3327489</v>
      </c>
      <c r="V25" s="73">
        <f t="shared" si="4"/>
        <v>7819093</v>
      </c>
      <c r="W25" s="73">
        <f t="shared" si="4"/>
        <v>206732827</v>
      </c>
      <c r="X25" s="73">
        <f t="shared" si="4"/>
        <v>206365911</v>
      </c>
      <c r="Y25" s="73">
        <f t="shared" si="4"/>
        <v>366916</v>
      </c>
      <c r="Z25" s="170">
        <f>+IF(X25&lt;&gt;0,+(Y25/X25)*100,0)</f>
        <v>0.1777987450650219</v>
      </c>
      <c r="AA25" s="168">
        <f>+AA5+AA9+AA15+AA19+AA24</f>
        <v>223152084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81045146</v>
      </c>
      <c r="D28" s="153">
        <f>SUM(D29:D31)</f>
        <v>0</v>
      </c>
      <c r="E28" s="154">
        <f t="shared" si="5"/>
        <v>92565567</v>
      </c>
      <c r="F28" s="100">
        <f t="shared" si="5"/>
        <v>92011119</v>
      </c>
      <c r="G28" s="100">
        <f t="shared" si="5"/>
        <v>6000576</v>
      </c>
      <c r="H28" s="100">
        <f t="shared" si="5"/>
        <v>5309789</v>
      </c>
      <c r="I28" s="100">
        <f t="shared" si="5"/>
        <v>7760334</v>
      </c>
      <c r="J28" s="100">
        <f t="shared" si="5"/>
        <v>19070699</v>
      </c>
      <c r="K28" s="100">
        <f t="shared" si="5"/>
        <v>5865228</v>
      </c>
      <c r="L28" s="100">
        <f t="shared" si="5"/>
        <v>7374984</v>
      </c>
      <c r="M28" s="100">
        <f t="shared" si="5"/>
        <v>6078480</v>
      </c>
      <c r="N28" s="100">
        <f t="shared" si="5"/>
        <v>19318692</v>
      </c>
      <c r="O28" s="100">
        <f t="shared" si="5"/>
        <v>6248917</v>
      </c>
      <c r="P28" s="100">
        <f t="shared" si="5"/>
        <v>5664173</v>
      </c>
      <c r="Q28" s="100">
        <f t="shared" si="5"/>
        <v>6051701</v>
      </c>
      <c r="R28" s="100">
        <f t="shared" si="5"/>
        <v>17964791</v>
      </c>
      <c r="S28" s="100">
        <f t="shared" si="5"/>
        <v>6000040</v>
      </c>
      <c r="T28" s="100">
        <f t="shared" si="5"/>
        <v>4429438</v>
      </c>
      <c r="U28" s="100">
        <f t="shared" si="5"/>
        <v>5339276</v>
      </c>
      <c r="V28" s="100">
        <f t="shared" si="5"/>
        <v>15768754</v>
      </c>
      <c r="W28" s="100">
        <f t="shared" si="5"/>
        <v>72122936</v>
      </c>
      <c r="X28" s="100">
        <f t="shared" si="5"/>
        <v>92565566</v>
      </c>
      <c r="Y28" s="100">
        <f t="shared" si="5"/>
        <v>-20442630</v>
      </c>
      <c r="Z28" s="137">
        <f>+IF(X28&lt;&gt;0,+(Y28/X28)*100,0)</f>
        <v>-22.08448657895097</v>
      </c>
      <c r="AA28" s="153">
        <f>SUM(AA29:AA31)</f>
        <v>92011119</v>
      </c>
    </row>
    <row r="29" spans="1:27" ht="13.5">
      <c r="A29" s="138" t="s">
        <v>75</v>
      </c>
      <c r="B29" s="136"/>
      <c r="C29" s="155">
        <v>30741919</v>
      </c>
      <c r="D29" s="155"/>
      <c r="E29" s="156">
        <v>36596820</v>
      </c>
      <c r="F29" s="60">
        <v>36217321</v>
      </c>
      <c r="G29" s="60">
        <v>2424393</v>
      </c>
      <c r="H29" s="60">
        <v>2521633</v>
      </c>
      <c r="I29" s="60">
        <v>3261863</v>
      </c>
      <c r="J29" s="60">
        <v>8207889</v>
      </c>
      <c r="K29" s="60">
        <v>2698177</v>
      </c>
      <c r="L29" s="60">
        <v>3432310</v>
      </c>
      <c r="M29" s="60">
        <v>2771830</v>
      </c>
      <c r="N29" s="60">
        <v>8902317</v>
      </c>
      <c r="O29" s="60">
        <v>2614377</v>
      </c>
      <c r="P29" s="60">
        <v>2291518</v>
      </c>
      <c r="Q29" s="60">
        <v>2981247</v>
      </c>
      <c r="R29" s="60">
        <v>7887142</v>
      </c>
      <c r="S29" s="60">
        <v>3237664</v>
      </c>
      <c r="T29" s="60">
        <v>2344479</v>
      </c>
      <c r="U29" s="60">
        <v>2822873</v>
      </c>
      <c r="V29" s="60">
        <v>8405016</v>
      </c>
      <c r="W29" s="60">
        <v>33402364</v>
      </c>
      <c r="X29" s="60">
        <v>36596819</v>
      </c>
      <c r="Y29" s="60">
        <v>-3194455</v>
      </c>
      <c r="Z29" s="140">
        <v>-8.73</v>
      </c>
      <c r="AA29" s="155">
        <v>36217321</v>
      </c>
    </row>
    <row r="30" spans="1:27" ht="13.5">
      <c r="A30" s="138" t="s">
        <v>76</v>
      </c>
      <c r="B30" s="136"/>
      <c r="C30" s="157">
        <v>23572896</v>
      </c>
      <c r="D30" s="157"/>
      <c r="E30" s="158">
        <v>28172454</v>
      </c>
      <c r="F30" s="159">
        <v>28983291</v>
      </c>
      <c r="G30" s="159">
        <v>872095</v>
      </c>
      <c r="H30" s="159">
        <v>907991</v>
      </c>
      <c r="I30" s="159">
        <v>2038131</v>
      </c>
      <c r="J30" s="159">
        <v>3818217</v>
      </c>
      <c r="K30" s="159">
        <v>1254486</v>
      </c>
      <c r="L30" s="159">
        <v>1250855</v>
      </c>
      <c r="M30" s="159">
        <v>1234550</v>
      </c>
      <c r="N30" s="159">
        <v>3739891</v>
      </c>
      <c r="O30" s="159">
        <v>1556560</v>
      </c>
      <c r="P30" s="159">
        <v>1149009</v>
      </c>
      <c r="Q30" s="159">
        <v>952089</v>
      </c>
      <c r="R30" s="159">
        <v>3657658</v>
      </c>
      <c r="S30" s="159">
        <v>911576</v>
      </c>
      <c r="T30" s="159">
        <v>730315</v>
      </c>
      <c r="U30" s="159">
        <v>1004583</v>
      </c>
      <c r="V30" s="159">
        <v>2646474</v>
      </c>
      <c r="W30" s="159">
        <v>13862240</v>
      </c>
      <c r="X30" s="159">
        <v>28172454</v>
      </c>
      <c r="Y30" s="159">
        <v>-14310214</v>
      </c>
      <c r="Z30" s="141">
        <v>-50.8</v>
      </c>
      <c r="AA30" s="157">
        <v>28983291</v>
      </c>
    </row>
    <row r="31" spans="1:27" ht="13.5">
      <c r="A31" s="138" t="s">
        <v>77</v>
      </c>
      <c r="B31" s="136"/>
      <c r="C31" s="155">
        <v>26730331</v>
      </c>
      <c r="D31" s="155"/>
      <c r="E31" s="156">
        <v>27796293</v>
      </c>
      <c r="F31" s="60">
        <v>26810507</v>
      </c>
      <c r="G31" s="60">
        <v>2704088</v>
      </c>
      <c r="H31" s="60">
        <v>1880165</v>
      </c>
      <c r="I31" s="60">
        <v>2460340</v>
      </c>
      <c r="J31" s="60">
        <v>7044593</v>
      </c>
      <c r="K31" s="60">
        <v>1912565</v>
      </c>
      <c r="L31" s="60">
        <v>2691819</v>
      </c>
      <c r="M31" s="60">
        <v>2072100</v>
      </c>
      <c r="N31" s="60">
        <v>6676484</v>
      </c>
      <c r="O31" s="60">
        <v>2077980</v>
      </c>
      <c r="P31" s="60">
        <v>2223646</v>
      </c>
      <c r="Q31" s="60">
        <v>2118365</v>
      </c>
      <c r="R31" s="60">
        <v>6419991</v>
      </c>
      <c r="S31" s="60">
        <v>1850800</v>
      </c>
      <c r="T31" s="60">
        <v>1354644</v>
      </c>
      <c r="U31" s="60">
        <v>1511820</v>
      </c>
      <c r="V31" s="60">
        <v>4717264</v>
      </c>
      <c r="W31" s="60">
        <v>24858332</v>
      </c>
      <c r="X31" s="60">
        <v>27796293</v>
      </c>
      <c r="Y31" s="60">
        <v>-2937961</v>
      </c>
      <c r="Z31" s="140">
        <v>-10.57</v>
      </c>
      <c r="AA31" s="155">
        <v>26810507</v>
      </c>
    </row>
    <row r="32" spans="1:27" ht="13.5">
      <c r="A32" s="135" t="s">
        <v>78</v>
      </c>
      <c r="B32" s="136"/>
      <c r="C32" s="153">
        <f aca="true" t="shared" si="6" ref="C32:Y32">SUM(C33:C37)</f>
        <v>17393576</v>
      </c>
      <c r="D32" s="153">
        <f>SUM(D33:D37)</f>
        <v>0</v>
      </c>
      <c r="E32" s="154">
        <f t="shared" si="6"/>
        <v>22553581</v>
      </c>
      <c r="F32" s="100">
        <f t="shared" si="6"/>
        <v>22987772</v>
      </c>
      <c r="G32" s="100">
        <f t="shared" si="6"/>
        <v>1369074</v>
      </c>
      <c r="H32" s="100">
        <f t="shared" si="6"/>
        <v>1530696</v>
      </c>
      <c r="I32" s="100">
        <f t="shared" si="6"/>
        <v>1722119</v>
      </c>
      <c r="J32" s="100">
        <f t="shared" si="6"/>
        <v>4621889</v>
      </c>
      <c r="K32" s="100">
        <f t="shared" si="6"/>
        <v>1696535</v>
      </c>
      <c r="L32" s="100">
        <f t="shared" si="6"/>
        <v>2061731</v>
      </c>
      <c r="M32" s="100">
        <f t="shared" si="6"/>
        <v>1900003</v>
      </c>
      <c r="N32" s="100">
        <f t="shared" si="6"/>
        <v>5658269</v>
      </c>
      <c r="O32" s="100">
        <f t="shared" si="6"/>
        <v>1896654</v>
      </c>
      <c r="P32" s="100">
        <f t="shared" si="6"/>
        <v>1973275</v>
      </c>
      <c r="Q32" s="100">
        <f t="shared" si="6"/>
        <v>2337005</v>
      </c>
      <c r="R32" s="100">
        <f t="shared" si="6"/>
        <v>6206934</v>
      </c>
      <c r="S32" s="100">
        <f t="shared" si="6"/>
        <v>2152205</v>
      </c>
      <c r="T32" s="100">
        <f t="shared" si="6"/>
        <v>1634892</v>
      </c>
      <c r="U32" s="100">
        <f t="shared" si="6"/>
        <v>1786124</v>
      </c>
      <c r="V32" s="100">
        <f t="shared" si="6"/>
        <v>5573221</v>
      </c>
      <c r="W32" s="100">
        <f t="shared" si="6"/>
        <v>22060313</v>
      </c>
      <c r="X32" s="100">
        <f t="shared" si="6"/>
        <v>22553581</v>
      </c>
      <c r="Y32" s="100">
        <f t="shared" si="6"/>
        <v>-493268</v>
      </c>
      <c r="Z32" s="137">
        <f>+IF(X32&lt;&gt;0,+(Y32/X32)*100,0)</f>
        <v>-2.1870939253504798</v>
      </c>
      <c r="AA32" s="153">
        <f>SUM(AA33:AA37)</f>
        <v>22987772</v>
      </c>
    </row>
    <row r="33" spans="1:27" ht="13.5">
      <c r="A33" s="138" t="s">
        <v>79</v>
      </c>
      <c r="B33" s="136"/>
      <c r="C33" s="155">
        <v>9780536</v>
      </c>
      <c r="D33" s="155"/>
      <c r="E33" s="156">
        <v>11698011</v>
      </c>
      <c r="F33" s="60">
        <v>12213207</v>
      </c>
      <c r="G33" s="60">
        <v>729914</v>
      </c>
      <c r="H33" s="60">
        <v>884947</v>
      </c>
      <c r="I33" s="60">
        <v>1011238</v>
      </c>
      <c r="J33" s="60">
        <v>2626099</v>
      </c>
      <c r="K33" s="60">
        <v>1049749</v>
      </c>
      <c r="L33" s="60">
        <v>1218560</v>
      </c>
      <c r="M33" s="60">
        <v>1073769</v>
      </c>
      <c r="N33" s="60">
        <v>3342078</v>
      </c>
      <c r="O33" s="60">
        <v>1034501</v>
      </c>
      <c r="P33" s="60">
        <v>1113641</v>
      </c>
      <c r="Q33" s="60">
        <v>1101418</v>
      </c>
      <c r="R33" s="60">
        <v>3249560</v>
      </c>
      <c r="S33" s="60">
        <v>1359587</v>
      </c>
      <c r="T33" s="60">
        <v>788910</v>
      </c>
      <c r="U33" s="60">
        <v>984112</v>
      </c>
      <c r="V33" s="60">
        <v>3132609</v>
      </c>
      <c r="W33" s="60">
        <v>12350346</v>
      </c>
      <c r="X33" s="60">
        <v>11698011</v>
      </c>
      <c r="Y33" s="60">
        <v>652335</v>
      </c>
      <c r="Z33" s="140">
        <v>5.58</v>
      </c>
      <c r="AA33" s="155">
        <v>12213207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7613040</v>
      </c>
      <c r="D35" s="155"/>
      <c r="E35" s="156">
        <v>10855570</v>
      </c>
      <c r="F35" s="60">
        <v>10774565</v>
      </c>
      <c r="G35" s="60">
        <v>639160</v>
      </c>
      <c r="H35" s="60">
        <v>645749</v>
      </c>
      <c r="I35" s="60">
        <v>710881</v>
      </c>
      <c r="J35" s="60">
        <v>1995790</v>
      </c>
      <c r="K35" s="60">
        <v>646786</v>
      </c>
      <c r="L35" s="60">
        <v>843171</v>
      </c>
      <c r="M35" s="60">
        <v>826234</v>
      </c>
      <c r="N35" s="60">
        <v>2316191</v>
      </c>
      <c r="O35" s="60">
        <v>862153</v>
      </c>
      <c r="P35" s="60">
        <v>859634</v>
      </c>
      <c r="Q35" s="60">
        <v>1235587</v>
      </c>
      <c r="R35" s="60">
        <v>2957374</v>
      </c>
      <c r="S35" s="60">
        <v>792618</v>
      </c>
      <c r="T35" s="60">
        <v>845982</v>
      </c>
      <c r="U35" s="60">
        <v>802012</v>
      </c>
      <c r="V35" s="60">
        <v>2440612</v>
      </c>
      <c r="W35" s="60">
        <v>9709967</v>
      </c>
      <c r="X35" s="60">
        <v>10855570</v>
      </c>
      <c r="Y35" s="60">
        <v>-1145603</v>
      </c>
      <c r="Z35" s="140">
        <v>-10.55</v>
      </c>
      <c r="AA35" s="155">
        <v>10774565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16163320</v>
      </c>
      <c r="D38" s="153">
        <f>SUM(D39:D41)</f>
        <v>0</v>
      </c>
      <c r="E38" s="154">
        <f t="shared" si="7"/>
        <v>23094596</v>
      </c>
      <c r="F38" s="100">
        <f t="shared" si="7"/>
        <v>22505590</v>
      </c>
      <c r="G38" s="100">
        <f t="shared" si="7"/>
        <v>1173226</v>
      </c>
      <c r="H38" s="100">
        <f t="shared" si="7"/>
        <v>1274983</v>
      </c>
      <c r="I38" s="100">
        <f t="shared" si="7"/>
        <v>1138041</v>
      </c>
      <c r="J38" s="100">
        <f t="shared" si="7"/>
        <v>3586250</v>
      </c>
      <c r="K38" s="100">
        <f t="shared" si="7"/>
        <v>1171967</v>
      </c>
      <c r="L38" s="100">
        <f t="shared" si="7"/>
        <v>1195049</v>
      </c>
      <c r="M38" s="100">
        <f t="shared" si="7"/>
        <v>1642646</v>
      </c>
      <c r="N38" s="100">
        <f t="shared" si="7"/>
        <v>4009662</v>
      </c>
      <c r="O38" s="100">
        <f t="shared" si="7"/>
        <v>1730682</v>
      </c>
      <c r="P38" s="100">
        <f t="shared" si="7"/>
        <v>1969365</v>
      </c>
      <c r="Q38" s="100">
        <f t="shared" si="7"/>
        <v>1264255</v>
      </c>
      <c r="R38" s="100">
        <f t="shared" si="7"/>
        <v>4964302</v>
      </c>
      <c r="S38" s="100">
        <f t="shared" si="7"/>
        <v>1332895</v>
      </c>
      <c r="T38" s="100">
        <f t="shared" si="7"/>
        <v>1293505</v>
      </c>
      <c r="U38" s="100">
        <f t="shared" si="7"/>
        <v>1315304</v>
      </c>
      <c r="V38" s="100">
        <f t="shared" si="7"/>
        <v>3941704</v>
      </c>
      <c r="W38" s="100">
        <f t="shared" si="7"/>
        <v>16501918</v>
      </c>
      <c r="X38" s="100">
        <f t="shared" si="7"/>
        <v>23094597</v>
      </c>
      <c r="Y38" s="100">
        <f t="shared" si="7"/>
        <v>-6592679</v>
      </c>
      <c r="Z38" s="137">
        <f>+IF(X38&lt;&gt;0,+(Y38/X38)*100,0)</f>
        <v>-28.54641282547602</v>
      </c>
      <c r="AA38" s="153">
        <f>SUM(AA39:AA41)</f>
        <v>22505590</v>
      </c>
    </row>
    <row r="39" spans="1:27" ht="13.5">
      <c r="A39" s="138" t="s">
        <v>85</v>
      </c>
      <c r="B39" s="136"/>
      <c r="C39" s="155">
        <v>8285256</v>
      </c>
      <c r="D39" s="155"/>
      <c r="E39" s="156">
        <v>10495193</v>
      </c>
      <c r="F39" s="60">
        <v>10316190</v>
      </c>
      <c r="G39" s="60">
        <v>552349</v>
      </c>
      <c r="H39" s="60">
        <v>545579</v>
      </c>
      <c r="I39" s="60">
        <v>500501</v>
      </c>
      <c r="J39" s="60">
        <v>1598429</v>
      </c>
      <c r="K39" s="60">
        <v>510797</v>
      </c>
      <c r="L39" s="60">
        <v>511769</v>
      </c>
      <c r="M39" s="60">
        <v>903421</v>
      </c>
      <c r="N39" s="60">
        <v>1925987</v>
      </c>
      <c r="O39" s="60">
        <v>993776</v>
      </c>
      <c r="P39" s="60">
        <v>1258127</v>
      </c>
      <c r="Q39" s="60">
        <v>530466</v>
      </c>
      <c r="R39" s="60">
        <v>2782369</v>
      </c>
      <c r="S39" s="60">
        <v>587152</v>
      </c>
      <c r="T39" s="60">
        <v>610232</v>
      </c>
      <c r="U39" s="60">
        <v>665196</v>
      </c>
      <c r="V39" s="60">
        <v>1862580</v>
      </c>
      <c r="W39" s="60">
        <v>8169365</v>
      </c>
      <c r="X39" s="60">
        <v>10495193</v>
      </c>
      <c r="Y39" s="60">
        <v>-2325828</v>
      </c>
      <c r="Z39" s="140">
        <v>-22.16</v>
      </c>
      <c r="AA39" s="155">
        <v>10316190</v>
      </c>
    </row>
    <row r="40" spans="1:27" ht="13.5">
      <c r="A40" s="138" t="s">
        <v>86</v>
      </c>
      <c r="B40" s="136"/>
      <c r="C40" s="155">
        <v>7878064</v>
      </c>
      <c r="D40" s="155"/>
      <c r="E40" s="156">
        <v>12599403</v>
      </c>
      <c r="F40" s="60">
        <v>12189400</v>
      </c>
      <c r="G40" s="60">
        <v>620877</v>
      </c>
      <c r="H40" s="60">
        <v>729404</v>
      </c>
      <c r="I40" s="60">
        <v>637540</v>
      </c>
      <c r="J40" s="60">
        <v>1987821</v>
      </c>
      <c r="K40" s="60">
        <v>661170</v>
      </c>
      <c r="L40" s="60">
        <v>683280</v>
      </c>
      <c r="M40" s="60">
        <v>739225</v>
      </c>
      <c r="N40" s="60">
        <v>2083675</v>
      </c>
      <c r="O40" s="60">
        <v>736906</v>
      </c>
      <c r="P40" s="60">
        <v>711238</v>
      </c>
      <c r="Q40" s="60">
        <v>733789</v>
      </c>
      <c r="R40" s="60">
        <v>2181933</v>
      </c>
      <c r="S40" s="60">
        <v>745743</v>
      </c>
      <c r="T40" s="60">
        <v>683273</v>
      </c>
      <c r="U40" s="60">
        <v>650108</v>
      </c>
      <c r="V40" s="60">
        <v>2079124</v>
      </c>
      <c r="W40" s="60">
        <v>8332553</v>
      </c>
      <c r="X40" s="60">
        <v>12599404</v>
      </c>
      <c r="Y40" s="60">
        <v>-4266851</v>
      </c>
      <c r="Z40" s="140">
        <v>-33.87</v>
      </c>
      <c r="AA40" s="155">
        <v>12189400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72756316</v>
      </c>
      <c r="D42" s="153">
        <f>SUM(D43:D46)</f>
        <v>0</v>
      </c>
      <c r="E42" s="154">
        <f t="shared" si="8"/>
        <v>21255335</v>
      </c>
      <c r="F42" s="100">
        <f t="shared" si="8"/>
        <v>24777998</v>
      </c>
      <c r="G42" s="100">
        <f t="shared" si="8"/>
        <v>318370</v>
      </c>
      <c r="H42" s="100">
        <f t="shared" si="8"/>
        <v>2439939</v>
      </c>
      <c r="I42" s="100">
        <f t="shared" si="8"/>
        <v>2366835</v>
      </c>
      <c r="J42" s="100">
        <f t="shared" si="8"/>
        <v>5125144</v>
      </c>
      <c r="K42" s="100">
        <f t="shared" si="8"/>
        <v>1941138</v>
      </c>
      <c r="L42" s="100">
        <f t="shared" si="8"/>
        <v>2318482</v>
      </c>
      <c r="M42" s="100">
        <f t="shared" si="8"/>
        <v>1945233</v>
      </c>
      <c r="N42" s="100">
        <f t="shared" si="8"/>
        <v>6204853</v>
      </c>
      <c r="O42" s="100">
        <f t="shared" si="8"/>
        <v>494405</v>
      </c>
      <c r="P42" s="100">
        <f t="shared" si="8"/>
        <v>4076544</v>
      </c>
      <c r="Q42" s="100">
        <f t="shared" si="8"/>
        <v>2033852</v>
      </c>
      <c r="R42" s="100">
        <f t="shared" si="8"/>
        <v>6604801</v>
      </c>
      <c r="S42" s="100">
        <f t="shared" si="8"/>
        <v>2148302</v>
      </c>
      <c r="T42" s="100">
        <f t="shared" si="8"/>
        <v>2252631</v>
      </c>
      <c r="U42" s="100">
        <f t="shared" si="8"/>
        <v>530624</v>
      </c>
      <c r="V42" s="100">
        <f t="shared" si="8"/>
        <v>4931557</v>
      </c>
      <c r="W42" s="100">
        <f t="shared" si="8"/>
        <v>22866355</v>
      </c>
      <c r="X42" s="100">
        <f t="shared" si="8"/>
        <v>21255335</v>
      </c>
      <c r="Y42" s="100">
        <f t="shared" si="8"/>
        <v>1611020</v>
      </c>
      <c r="Z42" s="137">
        <f>+IF(X42&lt;&gt;0,+(Y42/X42)*100,0)</f>
        <v>7.579367721092139</v>
      </c>
      <c r="AA42" s="153">
        <f>SUM(AA43:AA46)</f>
        <v>24777998</v>
      </c>
    </row>
    <row r="43" spans="1:27" ht="13.5">
      <c r="A43" s="138" t="s">
        <v>89</v>
      </c>
      <c r="B43" s="136"/>
      <c r="C43" s="155">
        <v>72711596</v>
      </c>
      <c r="D43" s="155"/>
      <c r="E43" s="156">
        <v>21196229</v>
      </c>
      <c r="F43" s="60">
        <v>24568893</v>
      </c>
      <c r="G43" s="60">
        <v>318370</v>
      </c>
      <c r="H43" s="60">
        <v>2439939</v>
      </c>
      <c r="I43" s="60">
        <v>2366835</v>
      </c>
      <c r="J43" s="60">
        <v>5125144</v>
      </c>
      <c r="K43" s="60">
        <v>1941138</v>
      </c>
      <c r="L43" s="60">
        <v>2318482</v>
      </c>
      <c r="M43" s="60">
        <v>1945233</v>
      </c>
      <c r="N43" s="60">
        <v>6204853</v>
      </c>
      <c r="O43" s="60">
        <v>494405</v>
      </c>
      <c r="P43" s="60">
        <v>4076544</v>
      </c>
      <c r="Q43" s="60">
        <v>2032717</v>
      </c>
      <c r="R43" s="60">
        <v>6603666</v>
      </c>
      <c r="S43" s="60">
        <v>2120302</v>
      </c>
      <c r="T43" s="60">
        <v>2252631</v>
      </c>
      <c r="U43" s="60">
        <v>530624</v>
      </c>
      <c r="V43" s="60">
        <v>4903557</v>
      </c>
      <c r="W43" s="60">
        <v>22837220</v>
      </c>
      <c r="X43" s="60">
        <v>21196229</v>
      </c>
      <c r="Y43" s="60">
        <v>1640991</v>
      </c>
      <c r="Z43" s="140">
        <v>7.74</v>
      </c>
      <c r="AA43" s="155">
        <v>24568893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44720</v>
      </c>
      <c r="D46" s="155"/>
      <c r="E46" s="156">
        <v>59106</v>
      </c>
      <c r="F46" s="60">
        <v>209105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>
        <v>1135</v>
      </c>
      <c r="R46" s="60">
        <v>1135</v>
      </c>
      <c r="S46" s="60">
        <v>28000</v>
      </c>
      <c r="T46" s="60"/>
      <c r="U46" s="60"/>
      <c r="V46" s="60">
        <v>28000</v>
      </c>
      <c r="W46" s="60">
        <v>29135</v>
      </c>
      <c r="X46" s="60">
        <v>59106</v>
      </c>
      <c r="Y46" s="60">
        <v>-29971</v>
      </c>
      <c r="Z46" s="140">
        <v>-50.71</v>
      </c>
      <c r="AA46" s="155">
        <v>209105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187358358</v>
      </c>
      <c r="D48" s="168">
        <f>+D28+D32+D38+D42+D47</f>
        <v>0</v>
      </c>
      <c r="E48" s="169">
        <f t="shared" si="9"/>
        <v>159469079</v>
      </c>
      <c r="F48" s="73">
        <f t="shared" si="9"/>
        <v>162282479</v>
      </c>
      <c r="G48" s="73">
        <f t="shared" si="9"/>
        <v>8861246</v>
      </c>
      <c r="H48" s="73">
        <f t="shared" si="9"/>
        <v>10555407</v>
      </c>
      <c r="I48" s="73">
        <f t="shared" si="9"/>
        <v>12987329</v>
      </c>
      <c r="J48" s="73">
        <f t="shared" si="9"/>
        <v>32403982</v>
      </c>
      <c r="K48" s="73">
        <f t="shared" si="9"/>
        <v>10674868</v>
      </c>
      <c r="L48" s="73">
        <f t="shared" si="9"/>
        <v>12950246</v>
      </c>
      <c r="M48" s="73">
        <f t="shared" si="9"/>
        <v>11566362</v>
      </c>
      <c r="N48" s="73">
        <f t="shared" si="9"/>
        <v>35191476</v>
      </c>
      <c r="O48" s="73">
        <f t="shared" si="9"/>
        <v>10370658</v>
      </c>
      <c r="P48" s="73">
        <f t="shared" si="9"/>
        <v>13683357</v>
      </c>
      <c r="Q48" s="73">
        <f t="shared" si="9"/>
        <v>11686813</v>
      </c>
      <c r="R48" s="73">
        <f t="shared" si="9"/>
        <v>35740828</v>
      </c>
      <c r="S48" s="73">
        <f t="shared" si="9"/>
        <v>11633442</v>
      </c>
      <c r="T48" s="73">
        <f t="shared" si="9"/>
        <v>9610466</v>
      </c>
      <c r="U48" s="73">
        <f t="shared" si="9"/>
        <v>8971328</v>
      </c>
      <c r="V48" s="73">
        <f t="shared" si="9"/>
        <v>30215236</v>
      </c>
      <c r="W48" s="73">
        <f t="shared" si="9"/>
        <v>133551522</v>
      </c>
      <c r="X48" s="73">
        <f t="shared" si="9"/>
        <v>159469079</v>
      </c>
      <c r="Y48" s="73">
        <f t="shared" si="9"/>
        <v>-25917557</v>
      </c>
      <c r="Z48" s="170">
        <f>+IF(X48&lt;&gt;0,+(Y48/X48)*100,0)</f>
        <v>-16.252402762042664</v>
      </c>
      <c r="AA48" s="168">
        <f>+AA28+AA32+AA38+AA42+AA47</f>
        <v>162282479</v>
      </c>
    </row>
    <row r="49" spans="1:27" ht="13.5">
      <c r="A49" s="148" t="s">
        <v>49</v>
      </c>
      <c r="B49" s="149"/>
      <c r="C49" s="171">
        <f aca="true" t="shared" si="10" ref="C49:Y49">+C25-C48</f>
        <v>-10308681</v>
      </c>
      <c r="D49" s="171">
        <f>+D25-D48</f>
        <v>0</v>
      </c>
      <c r="E49" s="172">
        <f t="shared" si="10"/>
        <v>46896831</v>
      </c>
      <c r="F49" s="173">
        <f t="shared" si="10"/>
        <v>60869605</v>
      </c>
      <c r="G49" s="173">
        <f t="shared" si="10"/>
        <v>4656505</v>
      </c>
      <c r="H49" s="173">
        <f t="shared" si="10"/>
        <v>50998367</v>
      </c>
      <c r="I49" s="173">
        <f t="shared" si="10"/>
        <v>-11405418</v>
      </c>
      <c r="J49" s="173">
        <f t="shared" si="10"/>
        <v>44249454</v>
      </c>
      <c r="K49" s="173">
        <f t="shared" si="10"/>
        <v>-6412748</v>
      </c>
      <c r="L49" s="173">
        <f t="shared" si="10"/>
        <v>27904984</v>
      </c>
      <c r="M49" s="173">
        <f t="shared" si="10"/>
        <v>1789120</v>
      </c>
      <c r="N49" s="173">
        <f t="shared" si="10"/>
        <v>23281356</v>
      </c>
      <c r="O49" s="173">
        <f t="shared" si="10"/>
        <v>-7737025</v>
      </c>
      <c r="P49" s="173">
        <f t="shared" si="10"/>
        <v>-11238384</v>
      </c>
      <c r="Q49" s="173">
        <f t="shared" si="10"/>
        <v>47022047</v>
      </c>
      <c r="R49" s="173">
        <f t="shared" si="10"/>
        <v>28046638</v>
      </c>
      <c r="S49" s="173">
        <f t="shared" si="10"/>
        <v>-9433388</v>
      </c>
      <c r="T49" s="173">
        <f t="shared" si="10"/>
        <v>-7318916</v>
      </c>
      <c r="U49" s="173">
        <f t="shared" si="10"/>
        <v>-5643839</v>
      </c>
      <c r="V49" s="173">
        <f t="shared" si="10"/>
        <v>-22396143</v>
      </c>
      <c r="W49" s="173">
        <f t="shared" si="10"/>
        <v>73181305</v>
      </c>
      <c r="X49" s="173">
        <f>IF(F25=F48,0,X25-X48)</f>
        <v>46896832</v>
      </c>
      <c r="Y49" s="173">
        <f t="shared" si="10"/>
        <v>26284473</v>
      </c>
      <c r="Z49" s="174">
        <f>+IF(X49&lt;&gt;0,+(Y49/X49)*100,0)</f>
        <v>56.047438342956724</v>
      </c>
      <c r="AA49" s="171">
        <f>+AA25-AA48</f>
        <v>60869605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14152478</v>
      </c>
      <c r="D5" s="155">
        <v>0</v>
      </c>
      <c r="E5" s="156">
        <v>14120000</v>
      </c>
      <c r="F5" s="60">
        <v>14120000</v>
      </c>
      <c r="G5" s="60">
        <v>13054950</v>
      </c>
      <c r="H5" s="60">
        <v>65512</v>
      </c>
      <c r="I5" s="60">
        <v>76407</v>
      </c>
      <c r="J5" s="60">
        <v>13196869</v>
      </c>
      <c r="K5" s="60">
        <v>86991</v>
      </c>
      <c r="L5" s="60">
        <v>168994</v>
      </c>
      <c r="M5" s="60">
        <v>75457</v>
      </c>
      <c r="N5" s="60">
        <v>331442</v>
      </c>
      <c r="O5" s="60">
        <v>732815</v>
      </c>
      <c r="P5" s="60">
        <v>155660</v>
      </c>
      <c r="Q5" s="60">
        <v>142023</v>
      </c>
      <c r="R5" s="60">
        <v>1030498</v>
      </c>
      <c r="S5" s="60">
        <v>141933</v>
      </c>
      <c r="T5" s="60">
        <v>142046</v>
      </c>
      <c r="U5" s="60">
        <v>141830</v>
      </c>
      <c r="V5" s="60">
        <v>425809</v>
      </c>
      <c r="W5" s="60">
        <v>14984618</v>
      </c>
      <c r="X5" s="60">
        <v>14120000</v>
      </c>
      <c r="Y5" s="60">
        <v>864618</v>
      </c>
      <c r="Z5" s="140">
        <v>6.12</v>
      </c>
      <c r="AA5" s="155">
        <v>14120000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12236295</v>
      </c>
      <c r="D7" s="155">
        <v>0</v>
      </c>
      <c r="E7" s="156">
        <v>15782243</v>
      </c>
      <c r="F7" s="60">
        <v>15782243</v>
      </c>
      <c r="G7" s="60">
        <v>234164</v>
      </c>
      <c r="H7" s="60">
        <v>1623884</v>
      </c>
      <c r="I7" s="60">
        <v>954954</v>
      </c>
      <c r="J7" s="60">
        <v>2813002</v>
      </c>
      <c r="K7" s="60">
        <v>1133355</v>
      </c>
      <c r="L7" s="60">
        <v>1422430</v>
      </c>
      <c r="M7" s="60">
        <v>1587287</v>
      </c>
      <c r="N7" s="60">
        <v>4143072</v>
      </c>
      <c r="O7" s="60">
        <v>1345903</v>
      </c>
      <c r="P7" s="60">
        <v>1177843</v>
      </c>
      <c r="Q7" s="60">
        <v>1214478</v>
      </c>
      <c r="R7" s="60">
        <v>3738224</v>
      </c>
      <c r="S7" s="60">
        <v>1270846</v>
      </c>
      <c r="T7" s="60">
        <v>1465204</v>
      </c>
      <c r="U7" s="60">
        <v>2022659</v>
      </c>
      <c r="V7" s="60">
        <v>4758709</v>
      </c>
      <c r="W7" s="60">
        <v>15453007</v>
      </c>
      <c r="X7" s="60">
        <v>15782243</v>
      </c>
      <c r="Y7" s="60">
        <v>-329236</v>
      </c>
      <c r="Z7" s="140">
        <v>-2.09</v>
      </c>
      <c r="AA7" s="155">
        <v>15782243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239718</v>
      </c>
      <c r="D10" s="155">
        <v>0</v>
      </c>
      <c r="E10" s="156">
        <v>1200000</v>
      </c>
      <c r="F10" s="54">
        <v>400000</v>
      </c>
      <c r="G10" s="54">
        <v>29872</v>
      </c>
      <c r="H10" s="54">
        <v>27228</v>
      </c>
      <c r="I10" s="54">
        <v>27228</v>
      </c>
      <c r="J10" s="54">
        <v>84328</v>
      </c>
      <c r="K10" s="54">
        <v>28003</v>
      </c>
      <c r="L10" s="54">
        <v>27197</v>
      </c>
      <c r="M10" s="54">
        <v>27197</v>
      </c>
      <c r="N10" s="54">
        <v>82397</v>
      </c>
      <c r="O10" s="54">
        <v>22834</v>
      </c>
      <c r="P10" s="54">
        <v>32117</v>
      </c>
      <c r="Q10" s="54">
        <v>28858</v>
      </c>
      <c r="R10" s="54">
        <v>83809</v>
      </c>
      <c r="S10" s="54">
        <v>28494</v>
      </c>
      <c r="T10" s="54">
        <v>27047</v>
      </c>
      <c r="U10" s="54">
        <v>27047</v>
      </c>
      <c r="V10" s="54">
        <v>82588</v>
      </c>
      <c r="W10" s="54">
        <v>333122</v>
      </c>
      <c r="X10" s="54">
        <v>1200000</v>
      </c>
      <c r="Y10" s="54">
        <v>-866878</v>
      </c>
      <c r="Z10" s="184">
        <v>-72.24</v>
      </c>
      <c r="AA10" s="130">
        <v>400000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229003</v>
      </c>
      <c r="D12" s="155">
        <v>0</v>
      </c>
      <c r="E12" s="156">
        <v>331674</v>
      </c>
      <c r="F12" s="60">
        <v>331674</v>
      </c>
      <c r="G12" s="60">
        <v>17698</v>
      </c>
      <c r="H12" s="60">
        <v>18970</v>
      </c>
      <c r="I12" s="60">
        <v>19499</v>
      </c>
      <c r="J12" s="60">
        <v>56167</v>
      </c>
      <c r="K12" s="60">
        <v>19035</v>
      </c>
      <c r="L12" s="60">
        <v>18518</v>
      </c>
      <c r="M12" s="60">
        <v>19055</v>
      </c>
      <c r="N12" s="60">
        <v>56608</v>
      </c>
      <c r="O12" s="60">
        <v>22786</v>
      </c>
      <c r="P12" s="60">
        <v>35561</v>
      </c>
      <c r="Q12" s="60">
        <v>22413</v>
      </c>
      <c r="R12" s="60">
        <v>80760</v>
      </c>
      <c r="S12" s="60">
        <v>22911</v>
      </c>
      <c r="T12" s="60">
        <v>24292</v>
      </c>
      <c r="U12" s="60">
        <v>24720</v>
      </c>
      <c r="V12" s="60">
        <v>71923</v>
      </c>
      <c r="W12" s="60">
        <v>265458</v>
      </c>
      <c r="X12" s="60">
        <v>331674</v>
      </c>
      <c r="Y12" s="60">
        <v>-66216</v>
      </c>
      <c r="Z12" s="140">
        <v>-19.96</v>
      </c>
      <c r="AA12" s="155">
        <v>331674</v>
      </c>
    </row>
    <row r="13" spans="1:27" ht="13.5">
      <c r="A13" s="181" t="s">
        <v>109</v>
      </c>
      <c r="B13" s="185"/>
      <c r="C13" s="155">
        <v>1115733</v>
      </c>
      <c r="D13" s="155">
        <v>0</v>
      </c>
      <c r="E13" s="156">
        <v>930000</v>
      </c>
      <c r="F13" s="60">
        <v>930000</v>
      </c>
      <c r="G13" s="60">
        <v>15</v>
      </c>
      <c r="H13" s="60">
        <v>44096</v>
      </c>
      <c r="I13" s="60">
        <v>31575</v>
      </c>
      <c r="J13" s="60">
        <v>75686</v>
      </c>
      <c r="K13" s="60">
        <v>335331</v>
      </c>
      <c r="L13" s="60">
        <v>19089</v>
      </c>
      <c r="M13" s="60">
        <v>113336</v>
      </c>
      <c r="N13" s="60">
        <v>467756</v>
      </c>
      <c r="O13" s="60">
        <v>43857</v>
      </c>
      <c r="P13" s="60">
        <v>34087</v>
      </c>
      <c r="Q13" s="60">
        <v>19</v>
      </c>
      <c r="R13" s="60">
        <v>77963</v>
      </c>
      <c r="S13" s="60">
        <v>22869</v>
      </c>
      <c r="T13" s="60">
        <v>43159</v>
      </c>
      <c r="U13" s="60">
        <v>333376</v>
      </c>
      <c r="V13" s="60">
        <v>399404</v>
      </c>
      <c r="W13" s="60">
        <v>1020809</v>
      </c>
      <c r="X13" s="60">
        <v>930000</v>
      </c>
      <c r="Y13" s="60">
        <v>90809</v>
      </c>
      <c r="Z13" s="140">
        <v>9.76</v>
      </c>
      <c r="AA13" s="155">
        <v>930000</v>
      </c>
    </row>
    <row r="14" spans="1:27" ht="13.5">
      <c r="A14" s="181" t="s">
        <v>110</v>
      </c>
      <c r="B14" s="185"/>
      <c r="C14" s="155">
        <v>174374</v>
      </c>
      <c r="D14" s="155">
        <v>0</v>
      </c>
      <c r="E14" s="156">
        <v>432400</v>
      </c>
      <c r="F14" s="60">
        <v>496400</v>
      </c>
      <c r="G14" s="60">
        <v>0</v>
      </c>
      <c r="H14" s="60">
        <v>19914</v>
      </c>
      <c r="I14" s="60">
        <v>135732</v>
      </c>
      <c r="J14" s="60">
        <v>155646</v>
      </c>
      <c r="K14" s="60">
        <v>136093</v>
      </c>
      <c r="L14" s="60">
        <v>20659</v>
      </c>
      <c r="M14" s="60">
        <v>21237</v>
      </c>
      <c r="N14" s="60">
        <v>177989</v>
      </c>
      <c r="O14" s="60">
        <v>0</v>
      </c>
      <c r="P14" s="60">
        <v>25868</v>
      </c>
      <c r="Q14" s="60">
        <v>0</v>
      </c>
      <c r="R14" s="60">
        <v>25868</v>
      </c>
      <c r="S14" s="60">
        <v>22541</v>
      </c>
      <c r="T14" s="60">
        <v>22850</v>
      </c>
      <c r="U14" s="60">
        <v>24100</v>
      </c>
      <c r="V14" s="60">
        <v>69491</v>
      </c>
      <c r="W14" s="60">
        <v>428994</v>
      </c>
      <c r="X14" s="60">
        <v>432401</v>
      </c>
      <c r="Y14" s="60">
        <v>-3407</v>
      </c>
      <c r="Z14" s="140">
        <v>-0.79</v>
      </c>
      <c r="AA14" s="155">
        <v>496400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1325343</v>
      </c>
      <c r="D16" s="155">
        <v>0</v>
      </c>
      <c r="E16" s="156">
        <v>4000000</v>
      </c>
      <c r="F16" s="60">
        <v>2500000</v>
      </c>
      <c r="G16" s="60">
        <v>23049</v>
      </c>
      <c r="H16" s="60">
        <v>97253</v>
      </c>
      <c r="I16" s="60">
        <v>74226</v>
      </c>
      <c r="J16" s="60">
        <v>194528</v>
      </c>
      <c r="K16" s="60">
        <v>36431</v>
      </c>
      <c r="L16" s="60">
        <v>58791</v>
      </c>
      <c r="M16" s="60">
        <v>44631</v>
      </c>
      <c r="N16" s="60">
        <v>139853</v>
      </c>
      <c r="O16" s="60">
        <v>39162</v>
      </c>
      <c r="P16" s="60">
        <v>31189</v>
      </c>
      <c r="Q16" s="60">
        <v>56289</v>
      </c>
      <c r="R16" s="60">
        <v>126640</v>
      </c>
      <c r="S16" s="60">
        <v>66241</v>
      </c>
      <c r="T16" s="60">
        <v>98062</v>
      </c>
      <c r="U16" s="60">
        <v>62929</v>
      </c>
      <c r="V16" s="60">
        <v>227232</v>
      </c>
      <c r="W16" s="60">
        <v>688253</v>
      </c>
      <c r="X16" s="60">
        <v>4000000</v>
      </c>
      <c r="Y16" s="60">
        <v>-3311747</v>
      </c>
      <c r="Z16" s="140">
        <v>-82.79</v>
      </c>
      <c r="AA16" s="155">
        <v>2500000</v>
      </c>
    </row>
    <row r="17" spans="1:27" ht="13.5">
      <c r="A17" s="181" t="s">
        <v>113</v>
      </c>
      <c r="B17" s="185"/>
      <c r="C17" s="155">
        <v>2470689</v>
      </c>
      <c r="D17" s="155">
        <v>0</v>
      </c>
      <c r="E17" s="156">
        <v>3620000</v>
      </c>
      <c r="F17" s="60">
        <v>3620000</v>
      </c>
      <c r="G17" s="60">
        <v>0</v>
      </c>
      <c r="H17" s="60">
        <v>401449</v>
      </c>
      <c r="I17" s="60">
        <v>0</v>
      </c>
      <c r="J17" s="60">
        <v>401449</v>
      </c>
      <c r="K17" s="60">
        <v>371928</v>
      </c>
      <c r="L17" s="60">
        <v>190703</v>
      </c>
      <c r="M17" s="60">
        <v>217140</v>
      </c>
      <c r="N17" s="60">
        <v>779771</v>
      </c>
      <c r="O17" s="60">
        <v>215426</v>
      </c>
      <c r="P17" s="60">
        <v>168507</v>
      </c>
      <c r="Q17" s="60">
        <v>179293</v>
      </c>
      <c r="R17" s="60">
        <v>563226</v>
      </c>
      <c r="S17" s="60">
        <v>172528</v>
      </c>
      <c r="T17" s="60">
        <v>159224</v>
      </c>
      <c r="U17" s="60">
        <v>-95214</v>
      </c>
      <c r="V17" s="60">
        <v>236538</v>
      </c>
      <c r="W17" s="60">
        <v>1980984</v>
      </c>
      <c r="X17" s="60">
        <v>3620000</v>
      </c>
      <c r="Y17" s="60">
        <v>-1639016</v>
      </c>
      <c r="Z17" s="140">
        <v>-45.28</v>
      </c>
      <c r="AA17" s="155">
        <v>3620000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104108000</v>
      </c>
      <c r="D19" s="155">
        <v>0</v>
      </c>
      <c r="E19" s="156">
        <v>121458000</v>
      </c>
      <c r="F19" s="60">
        <v>122218000</v>
      </c>
      <c r="G19" s="60">
        <v>0</v>
      </c>
      <c r="H19" s="60">
        <v>49735000</v>
      </c>
      <c r="I19" s="60">
        <v>0</v>
      </c>
      <c r="J19" s="60">
        <v>49735000</v>
      </c>
      <c r="K19" s="60">
        <v>0</v>
      </c>
      <c r="L19" s="60">
        <v>38661000</v>
      </c>
      <c r="M19" s="60">
        <v>0</v>
      </c>
      <c r="N19" s="60">
        <v>38661000</v>
      </c>
      <c r="O19" s="60">
        <v>0</v>
      </c>
      <c r="P19" s="60">
        <v>496000</v>
      </c>
      <c r="Q19" s="60">
        <v>31707000</v>
      </c>
      <c r="R19" s="60">
        <v>32203000</v>
      </c>
      <c r="S19" s="60">
        <v>0</v>
      </c>
      <c r="T19" s="60">
        <v>0</v>
      </c>
      <c r="U19" s="60">
        <v>500000</v>
      </c>
      <c r="V19" s="60">
        <v>500000</v>
      </c>
      <c r="W19" s="60">
        <v>121099000</v>
      </c>
      <c r="X19" s="60">
        <v>121458000</v>
      </c>
      <c r="Y19" s="60">
        <v>-359000</v>
      </c>
      <c r="Z19" s="140">
        <v>-0.3</v>
      </c>
      <c r="AA19" s="155">
        <v>122218000</v>
      </c>
    </row>
    <row r="20" spans="1:27" ht="13.5">
      <c r="A20" s="181" t="s">
        <v>35</v>
      </c>
      <c r="B20" s="185"/>
      <c r="C20" s="155">
        <v>2485010</v>
      </c>
      <c r="D20" s="155">
        <v>0</v>
      </c>
      <c r="E20" s="156">
        <v>3083593</v>
      </c>
      <c r="F20" s="54">
        <v>5583593</v>
      </c>
      <c r="G20" s="54">
        <v>158003</v>
      </c>
      <c r="H20" s="54">
        <v>451468</v>
      </c>
      <c r="I20" s="54">
        <v>262290</v>
      </c>
      <c r="J20" s="54">
        <v>871761</v>
      </c>
      <c r="K20" s="54">
        <v>752953</v>
      </c>
      <c r="L20" s="54">
        <v>267849</v>
      </c>
      <c r="M20" s="54">
        <v>321142</v>
      </c>
      <c r="N20" s="54">
        <v>1341944</v>
      </c>
      <c r="O20" s="54">
        <v>210850</v>
      </c>
      <c r="P20" s="54">
        <v>288141</v>
      </c>
      <c r="Q20" s="54">
        <v>310487</v>
      </c>
      <c r="R20" s="54">
        <v>809478</v>
      </c>
      <c r="S20" s="54">
        <v>451691</v>
      </c>
      <c r="T20" s="54">
        <v>309666</v>
      </c>
      <c r="U20" s="54">
        <v>286042</v>
      </c>
      <c r="V20" s="54">
        <v>1047399</v>
      </c>
      <c r="W20" s="54">
        <v>4070582</v>
      </c>
      <c r="X20" s="54">
        <v>3083593</v>
      </c>
      <c r="Y20" s="54">
        <v>986989</v>
      </c>
      <c r="Z20" s="184">
        <v>32.01</v>
      </c>
      <c r="AA20" s="130">
        <v>5583593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138536643</v>
      </c>
      <c r="D22" s="188">
        <f>SUM(D5:D21)</f>
        <v>0</v>
      </c>
      <c r="E22" s="189">
        <f t="shared" si="0"/>
        <v>164957910</v>
      </c>
      <c r="F22" s="190">
        <f t="shared" si="0"/>
        <v>165981910</v>
      </c>
      <c r="G22" s="190">
        <f t="shared" si="0"/>
        <v>13517751</v>
      </c>
      <c r="H22" s="190">
        <f t="shared" si="0"/>
        <v>52484774</v>
      </c>
      <c r="I22" s="190">
        <f t="shared" si="0"/>
        <v>1581911</v>
      </c>
      <c r="J22" s="190">
        <f t="shared" si="0"/>
        <v>67584436</v>
      </c>
      <c r="K22" s="190">
        <f t="shared" si="0"/>
        <v>2900120</v>
      </c>
      <c r="L22" s="190">
        <f t="shared" si="0"/>
        <v>40855230</v>
      </c>
      <c r="M22" s="190">
        <f t="shared" si="0"/>
        <v>2426482</v>
      </c>
      <c r="N22" s="190">
        <f t="shared" si="0"/>
        <v>46181832</v>
      </c>
      <c r="O22" s="190">
        <f t="shared" si="0"/>
        <v>2633633</v>
      </c>
      <c r="P22" s="190">
        <f t="shared" si="0"/>
        <v>2444973</v>
      </c>
      <c r="Q22" s="190">
        <f t="shared" si="0"/>
        <v>33660860</v>
      </c>
      <c r="R22" s="190">
        <f t="shared" si="0"/>
        <v>38739466</v>
      </c>
      <c r="S22" s="190">
        <f t="shared" si="0"/>
        <v>2200054</v>
      </c>
      <c r="T22" s="190">
        <f t="shared" si="0"/>
        <v>2291550</v>
      </c>
      <c r="U22" s="190">
        <f t="shared" si="0"/>
        <v>3327489</v>
      </c>
      <c r="V22" s="190">
        <f t="shared" si="0"/>
        <v>7819093</v>
      </c>
      <c r="W22" s="190">
        <f t="shared" si="0"/>
        <v>160324827</v>
      </c>
      <c r="X22" s="190">
        <f t="shared" si="0"/>
        <v>164957911</v>
      </c>
      <c r="Y22" s="190">
        <f t="shared" si="0"/>
        <v>-4633084</v>
      </c>
      <c r="Z22" s="191">
        <f>+IF(X22&lt;&gt;0,+(Y22/X22)*100,0)</f>
        <v>-2.808646140044778</v>
      </c>
      <c r="AA22" s="188">
        <f>SUM(AA5:AA21)</f>
        <v>165981910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66223166</v>
      </c>
      <c r="D25" s="155">
        <v>0</v>
      </c>
      <c r="E25" s="156">
        <v>78682982</v>
      </c>
      <c r="F25" s="60">
        <v>76961015</v>
      </c>
      <c r="G25" s="60">
        <v>5406133</v>
      </c>
      <c r="H25" s="60">
        <v>5480030</v>
      </c>
      <c r="I25" s="60">
        <v>5660437</v>
      </c>
      <c r="J25" s="60">
        <v>16546600</v>
      </c>
      <c r="K25" s="60">
        <v>5482010</v>
      </c>
      <c r="L25" s="60">
        <v>5714799</v>
      </c>
      <c r="M25" s="60">
        <v>5759286</v>
      </c>
      <c r="N25" s="60">
        <v>16956095</v>
      </c>
      <c r="O25" s="60">
        <v>6309021</v>
      </c>
      <c r="P25" s="60">
        <v>6067562</v>
      </c>
      <c r="Q25" s="60">
        <v>6188752</v>
      </c>
      <c r="R25" s="60">
        <v>18565335</v>
      </c>
      <c r="S25" s="60">
        <v>6005767</v>
      </c>
      <c r="T25" s="60">
        <v>5681694</v>
      </c>
      <c r="U25" s="60">
        <v>5603660</v>
      </c>
      <c r="V25" s="60">
        <v>17291121</v>
      </c>
      <c r="W25" s="60">
        <v>69359151</v>
      </c>
      <c r="X25" s="60">
        <v>78682975</v>
      </c>
      <c r="Y25" s="60">
        <v>-9323824</v>
      </c>
      <c r="Z25" s="140">
        <v>-11.85</v>
      </c>
      <c r="AA25" s="155">
        <v>76961015</v>
      </c>
    </row>
    <row r="26" spans="1:27" ht="13.5">
      <c r="A26" s="183" t="s">
        <v>38</v>
      </c>
      <c r="B26" s="182"/>
      <c r="C26" s="155">
        <v>11633388</v>
      </c>
      <c r="D26" s="155">
        <v>0</v>
      </c>
      <c r="E26" s="156">
        <v>12303655</v>
      </c>
      <c r="F26" s="60">
        <v>12303655</v>
      </c>
      <c r="G26" s="60">
        <v>966563</v>
      </c>
      <c r="H26" s="60">
        <v>966558</v>
      </c>
      <c r="I26" s="60">
        <v>966555</v>
      </c>
      <c r="J26" s="60">
        <v>2899676</v>
      </c>
      <c r="K26" s="60">
        <v>941013</v>
      </c>
      <c r="L26" s="60">
        <v>941011</v>
      </c>
      <c r="M26" s="60">
        <v>966560</v>
      </c>
      <c r="N26" s="60">
        <v>2848584</v>
      </c>
      <c r="O26" s="60">
        <v>966558</v>
      </c>
      <c r="P26" s="60">
        <v>966983</v>
      </c>
      <c r="Q26" s="60">
        <v>966955</v>
      </c>
      <c r="R26" s="60">
        <v>2900496</v>
      </c>
      <c r="S26" s="60">
        <v>1488514</v>
      </c>
      <c r="T26" s="60">
        <v>1019891</v>
      </c>
      <c r="U26" s="60">
        <v>981716</v>
      </c>
      <c r="V26" s="60">
        <v>3490121</v>
      </c>
      <c r="W26" s="60">
        <v>12138877</v>
      </c>
      <c r="X26" s="60">
        <v>12303655</v>
      </c>
      <c r="Y26" s="60">
        <v>-164778</v>
      </c>
      <c r="Z26" s="140">
        <v>-1.34</v>
      </c>
      <c r="AA26" s="155">
        <v>12303655</v>
      </c>
    </row>
    <row r="27" spans="1:27" ht="13.5">
      <c r="A27" s="183" t="s">
        <v>118</v>
      </c>
      <c r="B27" s="182"/>
      <c r="C27" s="155">
        <v>4457454</v>
      </c>
      <c r="D27" s="155">
        <v>0</v>
      </c>
      <c r="E27" s="156">
        <v>12511259</v>
      </c>
      <c r="F27" s="60">
        <v>6339980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12511259</v>
      </c>
      <c r="Y27" s="60">
        <v>-12511259</v>
      </c>
      <c r="Z27" s="140">
        <v>-100</v>
      </c>
      <c r="AA27" s="155">
        <v>6339980</v>
      </c>
    </row>
    <row r="28" spans="1:27" ht="13.5">
      <c r="A28" s="183" t="s">
        <v>39</v>
      </c>
      <c r="B28" s="182"/>
      <c r="C28" s="155">
        <v>47971296</v>
      </c>
      <c r="D28" s="155">
        <v>0</v>
      </c>
      <c r="E28" s="156">
        <v>1008696</v>
      </c>
      <c r="F28" s="60">
        <v>3500000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1008696</v>
      </c>
      <c r="Y28" s="60">
        <v>-1008696</v>
      </c>
      <c r="Z28" s="140">
        <v>-100</v>
      </c>
      <c r="AA28" s="155">
        <v>3500000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17908351</v>
      </c>
      <c r="D30" s="155">
        <v>0</v>
      </c>
      <c r="E30" s="156">
        <v>14458000</v>
      </c>
      <c r="F30" s="60">
        <v>16458000</v>
      </c>
      <c r="G30" s="60">
        <v>0</v>
      </c>
      <c r="H30" s="60">
        <v>1971419</v>
      </c>
      <c r="I30" s="60">
        <v>1809820</v>
      </c>
      <c r="J30" s="60">
        <v>3781239</v>
      </c>
      <c r="K30" s="60">
        <v>1426510</v>
      </c>
      <c r="L30" s="60">
        <v>1483445</v>
      </c>
      <c r="M30" s="60">
        <v>1299144</v>
      </c>
      <c r="N30" s="60">
        <v>4209099</v>
      </c>
      <c r="O30" s="60">
        <v>0</v>
      </c>
      <c r="P30" s="60">
        <v>3405669</v>
      </c>
      <c r="Q30" s="60">
        <v>1491941</v>
      </c>
      <c r="R30" s="60">
        <v>4897610</v>
      </c>
      <c r="S30" s="60">
        <v>1326534</v>
      </c>
      <c r="T30" s="60">
        <v>1502386</v>
      </c>
      <c r="U30" s="60">
        <v>0</v>
      </c>
      <c r="V30" s="60">
        <v>2828920</v>
      </c>
      <c r="W30" s="60">
        <v>15716868</v>
      </c>
      <c r="X30" s="60">
        <v>14458000</v>
      </c>
      <c r="Y30" s="60">
        <v>1258868</v>
      </c>
      <c r="Z30" s="140">
        <v>8.71</v>
      </c>
      <c r="AA30" s="155">
        <v>16458000</v>
      </c>
    </row>
    <row r="31" spans="1:27" ht="13.5">
      <c r="A31" s="183" t="s">
        <v>120</v>
      </c>
      <c r="B31" s="182"/>
      <c r="C31" s="155">
        <v>1008393</v>
      </c>
      <c r="D31" s="155">
        <v>0</v>
      </c>
      <c r="E31" s="156">
        <v>2173426</v>
      </c>
      <c r="F31" s="60">
        <v>2323426</v>
      </c>
      <c r="G31" s="60">
        <v>37206</v>
      </c>
      <c r="H31" s="60">
        <v>3391</v>
      </c>
      <c r="I31" s="60">
        <v>25179</v>
      </c>
      <c r="J31" s="60">
        <v>65776</v>
      </c>
      <c r="K31" s="60">
        <v>0</v>
      </c>
      <c r="L31" s="60">
        <v>224137</v>
      </c>
      <c r="M31" s="60">
        <v>46333</v>
      </c>
      <c r="N31" s="60">
        <v>270470</v>
      </c>
      <c r="O31" s="60">
        <v>45057</v>
      </c>
      <c r="P31" s="60">
        <v>133462</v>
      </c>
      <c r="Q31" s="60">
        <v>717651</v>
      </c>
      <c r="R31" s="60">
        <v>896170</v>
      </c>
      <c r="S31" s="60">
        <v>282261</v>
      </c>
      <c r="T31" s="60">
        <v>357806</v>
      </c>
      <c r="U31" s="60">
        <v>69333</v>
      </c>
      <c r="V31" s="60">
        <v>709400</v>
      </c>
      <c r="W31" s="60">
        <v>1941816</v>
      </c>
      <c r="X31" s="60">
        <v>2173426</v>
      </c>
      <c r="Y31" s="60">
        <v>-231610</v>
      </c>
      <c r="Z31" s="140">
        <v>-10.66</v>
      </c>
      <c r="AA31" s="155">
        <v>2323426</v>
      </c>
    </row>
    <row r="32" spans="1:27" ht="13.5">
      <c r="A32" s="183" t="s">
        <v>121</v>
      </c>
      <c r="B32" s="182"/>
      <c r="C32" s="155">
        <v>2456865</v>
      </c>
      <c r="D32" s="155">
        <v>0</v>
      </c>
      <c r="E32" s="156">
        <v>3000000</v>
      </c>
      <c r="F32" s="60">
        <v>3400000</v>
      </c>
      <c r="G32" s="60">
        <v>212532</v>
      </c>
      <c r="H32" s="60">
        <v>0</v>
      </c>
      <c r="I32" s="60">
        <v>425065</v>
      </c>
      <c r="J32" s="60">
        <v>637597</v>
      </c>
      <c r="K32" s="60">
        <v>212532</v>
      </c>
      <c r="L32" s="60">
        <v>288784</v>
      </c>
      <c r="M32" s="60">
        <v>288784</v>
      </c>
      <c r="N32" s="60">
        <v>790100</v>
      </c>
      <c r="O32" s="60">
        <v>288784</v>
      </c>
      <c r="P32" s="60">
        <v>0</v>
      </c>
      <c r="Q32" s="60">
        <v>0</v>
      </c>
      <c r="R32" s="60">
        <v>288784</v>
      </c>
      <c r="S32" s="60">
        <v>0</v>
      </c>
      <c r="T32" s="60">
        <v>212532</v>
      </c>
      <c r="U32" s="60">
        <v>653821</v>
      </c>
      <c r="V32" s="60">
        <v>866353</v>
      </c>
      <c r="W32" s="60">
        <v>2582834</v>
      </c>
      <c r="X32" s="60">
        <v>3000000</v>
      </c>
      <c r="Y32" s="60">
        <v>-417166</v>
      </c>
      <c r="Z32" s="140">
        <v>-13.91</v>
      </c>
      <c r="AA32" s="155">
        <v>3400000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35699445</v>
      </c>
      <c r="D34" s="155">
        <v>0</v>
      </c>
      <c r="E34" s="156">
        <v>35331061</v>
      </c>
      <c r="F34" s="60">
        <v>40996403</v>
      </c>
      <c r="G34" s="60">
        <v>2238812</v>
      </c>
      <c r="H34" s="60">
        <v>2134009</v>
      </c>
      <c r="I34" s="60">
        <v>4100273</v>
      </c>
      <c r="J34" s="60">
        <v>8473094</v>
      </c>
      <c r="K34" s="60">
        <v>2612803</v>
      </c>
      <c r="L34" s="60">
        <v>4298070</v>
      </c>
      <c r="M34" s="60">
        <v>3206255</v>
      </c>
      <c r="N34" s="60">
        <v>10117128</v>
      </c>
      <c r="O34" s="60">
        <v>2761238</v>
      </c>
      <c r="P34" s="60">
        <v>3109681</v>
      </c>
      <c r="Q34" s="60">
        <v>2321514</v>
      </c>
      <c r="R34" s="60">
        <v>8192433</v>
      </c>
      <c r="S34" s="60">
        <v>2530366</v>
      </c>
      <c r="T34" s="60">
        <v>836157</v>
      </c>
      <c r="U34" s="60">
        <v>1662798</v>
      </c>
      <c r="V34" s="60">
        <v>5029321</v>
      </c>
      <c r="W34" s="60">
        <v>31811976</v>
      </c>
      <c r="X34" s="60">
        <v>35331068</v>
      </c>
      <c r="Y34" s="60">
        <v>-3519092</v>
      </c>
      <c r="Z34" s="140">
        <v>-9.96</v>
      </c>
      <c r="AA34" s="155">
        <v>40996403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187358358</v>
      </c>
      <c r="D36" s="188">
        <f>SUM(D25:D35)</f>
        <v>0</v>
      </c>
      <c r="E36" s="189">
        <f t="shared" si="1"/>
        <v>159469079</v>
      </c>
      <c r="F36" s="190">
        <f t="shared" si="1"/>
        <v>162282479</v>
      </c>
      <c r="G36" s="190">
        <f t="shared" si="1"/>
        <v>8861246</v>
      </c>
      <c r="H36" s="190">
        <f t="shared" si="1"/>
        <v>10555407</v>
      </c>
      <c r="I36" s="190">
        <f t="shared" si="1"/>
        <v>12987329</v>
      </c>
      <c r="J36" s="190">
        <f t="shared" si="1"/>
        <v>32403982</v>
      </c>
      <c r="K36" s="190">
        <f t="shared" si="1"/>
        <v>10674868</v>
      </c>
      <c r="L36" s="190">
        <f t="shared" si="1"/>
        <v>12950246</v>
      </c>
      <c r="M36" s="190">
        <f t="shared" si="1"/>
        <v>11566362</v>
      </c>
      <c r="N36" s="190">
        <f t="shared" si="1"/>
        <v>35191476</v>
      </c>
      <c r="O36" s="190">
        <f t="shared" si="1"/>
        <v>10370658</v>
      </c>
      <c r="P36" s="190">
        <f t="shared" si="1"/>
        <v>13683357</v>
      </c>
      <c r="Q36" s="190">
        <f t="shared" si="1"/>
        <v>11686813</v>
      </c>
      <c r="R36" s="190">
        <f t="shared" si="1"/>
        <v>35740828</v>
      </c>
      <c r="S36" s="190">
        <f t="shared" si="1"/>
        <v>11633442</v>
      </c>
      <c r="T36" s="190">
        <f t="shared" si="1"/>
        <v>9610466</v>
      </c>
      <c r="U36" s="190">
        <f t="shared" si="1"/>
        <v>8971328</v>
      </c>
      <c r="V36" s="190">
        <f t="shared" si="1"/>
        <v>30215236</v>
      </c>
      <c r="W36" s="190">
        <f t="shared" si="1"/>
        <v>133551522</v>
      </c>
      <c r="X36" s="190">
        <f t="shared" si="1"/>
        <v>159469079</v>
      </c>
      <c r="Y36" s="190">
        <f t="shared" si="1"/>
        <v>-25917557</v>
      </c>
      <c r="Z36" s="191">
        <f>+IF(X36&lt;&gt;0,+(Y36/X36)*100,0)</f>
        <v>-16.252402762042664</v>
      </c>
      <c r="AA36" s="188">
        <f>SUM(AA25:AA35)</f>
        <v>162282479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-48821715</v>
      </c>
      <c r="D38" s="199">
        <f>+D22-D36</f>
        <v>0</v>
      </c>
      <c r="E38" s="200">
        <f t="shared" si="2"/>
        <v>5488831</v>
      </c>
      <c r="F38" s="106">
        <f t="shared" si="2"/>
        <v>3699431</v>
      </c>
      <c r="G38" s="106">
        <f t="shared" si="2"/>
        <v>4656505</v>
      </c>
      <c r="H38" s="106">
        <f t="shared" si="2"/>
        <v>41929367</v>
      </c>
      <c r="I38" s="106">
        <f t="shared" si="2"/>
        <v>-11405418</v>
      </c>
      <c r="J38" s="106">
        <f t="shared" si="2"/>
        <v>35180454</v>
      </c>
      <c r="K38" s="106">
        <f t="shared" si="2"/>
        <v>-7774748</v>
      </c>
      <c r="L38" s="106">
        <f t="shared" si="2"/>
        <v>27904984</v>
      </c>
      <c r="M38" s="106">
        <f t="shared" si="2"/>
        <v>-9139880</v>
      </c>
      <c r="N38" s="106">
        <f t="shared" si="2"/>
        <v>10990356</v>
      </c>
      <c r="O38" s="106">
        <f t="shared" si="2"/>
        <v>-7737025</v>
      </c>
      <c r="P38" s="106">
        <f t="shared" si="2"/>
        <v>-11238384</v>
      </c>
      <c r="Q38" s="106">
        <f t="shared" si="2"/>
        <v>21974047</v>
      </c>
      <c r="R38" s="106">
        <f t="shared" si="2"/>
        <v>2998638</v>
      </c>
      <c r="S38" s="106">
        <f t="shared" si="2"/>
        <v>-9433388</v>
      </c>
      <c r="T38" s="106">
        <f t="shared" si="2"/>
        <v>-7318916</v>
      </c>
      <c r="U38" s="106">
        <f t="shared" si="2"/>
        <v>-5643839</v>
      </c>
      <c r="V38" s="106">
        <f t="shared" si="2"/>
        <v>-22396143</v>
      </c>
      <c r="W38" s="106">
        <f t="shared" si="2"/>
        <v>26773305</v>
      </c>
      <c r="X38" s="106">
        <f>IF(F22=F36,0,X22-X36)</f>
        <v>5488832</v>
      </c>
      <c r="Y38" s="106">
        <f t="shared" si="2"/>
        <v>21284473</v>
      </c>
      <c r="Z38" s="201">
        <f>+IF(X38&lt;&gt;0,+(Y38/X38)*100,0)</f>
        <v>387.77781866888984</v>
      </c>
      <c r="AA38" s="199">
        <f>+AA22-AA36</f>
        <v>3699431</v>
      </c>
    </row>
    <row r="39" spans="1:27" ht="13.5">
      <c r="A39" s="181" t="s">
        <v>46</v>
      </c>
      <c r="B39" s="185"/>
      <c r="C39" s="155">
        <v>38513034</v>
      </c>
      <c r="D39" s="155">
        <v>0</v>
      </c>
      <c r="E39" s="156">
        <v>41408000</v>
      </c>
      <c r="F39" s="60">
        <v>57170174</v>
      </c>
      <c r="G39" s="60">
        <v>0</v>
      </c>
      <c r="H39" s="60">
        <v>9069000</v>
      </c>
      <c r="I39" s="60">
        <v>0</v>
      </c>
      <c r="J39" s="60">
        <v>9069000</v>
      </c>
      <c r="K39" s="60">
        <v>1362000</v>
      </c>
      <c r="L39" s="60">
        <v>0</v>
      </c>
      <c r="M39" s="60">
        <v>10929000</v>
      </c>
      <c r="N39" s="60">
        <v>12291000</v>
      </c>
      <c r="O39" s="60">
        <v>0</v>
      </c>
      <c r="P39" s="60">
        <v>0</v>
      </c>
      <c r="Q39" s="60">
        <v>25048000</v>
      </c>
      <c r="R39" s="60">
        <v>25048000</v>
      </c>
      <c r="S39" s="60">
        <v>0</v>
      </c>
      <c r="T39" s="60">
        <v>0</v>
      </c>
      <c r="U39" s="60">
        <v>0</v>
      </c>
      <c r="V39" s="60">
        <v>0</v>
      </c>
      <c r="W39" s="60">
        <v>46408000</v>
      </c>
      <c r="X39" s="60">
        <v>41408000</v>
      </c>
      <c r="Y39" s="60">
        <v>5000000</v>
      </c>
      <c r="Z39" s="140">
        <v>12.07</v>
      </c>
      <c r="AA39" s="155">
        <v>57170174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-10308681</v>
      </c>
      <c r="D42" s="206">
        <f>SUM(D38:D41)</f>
        <v>0</v>
      </c>
      <c r="E42" s="207">
        <f t="shared" si="3"/>
        <v>46896831</v>
      </c>
      <c r="F42" s="88">
        <f t="shared" si="3"/>
        <v>60869605</v>
      </c>
      <c r="G42" s="88">
        <f t="shared" si="3"/>
        <v>4656505</v>
      </c>
      <c r="H42" s="88">
        <f t="shared" si="3"/>
        <v>50998367</v>
      </c>
      <c r="I42" s="88">
        <f t="shared" si="3"/>
        <v>-11405418</v>
      </c>
      <c r="J42" s="88">
        <f t="shared" si="3"/>
        <v>44249454</v>
      </c>
      <c r="K42" s="88">
        <f t="shared" si="3"/>
        <v>-6412748</v>
      </c>
      <c r="L42" s="88">
        <f t="shared" si="3"/>
        <v>27904984</v>
      </c>
      <c r="M42" s="88">
        <f t="shared" si="3"/>
        <v>1789120</v>
      </c>
      <c r="N42" s="88">
        <f t="shared" si="3"/>
        <v>23281356</v>
      </c>
      <c r="O42" s="88">
        <f t="shared" si="3"/>
        <v>-7737025</v>
      </c>
      <c r="P42" s="88">
        <f t="shared" si="3"/>
        <v>-11238384</v>
      </c>
      <c r="Q42" s="88">
        <f t="shared" si="3"/>
        <v>47022047</v>
      </c>
      <c r="R42" s="88">
        <f t="shared" si="3"/>
        <v>28046638</v>
      </c>
      <c r="S42" s="88">
        <f t="shared" si="3"/>
        <v>-9433388</v>
      </c>
      <c r="T42" s="88">
        <f t="shared" si="3"/>
        <v>-7318916</v>
      </c>
      <c r="U42" s="88">
        <f t="shared" si="3"/>
        <v>-5643839</v>
      </c>
      <c r="V42" s="88">
        <f t="shared" si="3"/>
        <v>-22396143</v>
      </c>
      <c r="W42" s="88">
        <f t="shared" si="3"/>
        <v>73181305</v>
      </c>
      <c r="X42" s="88">
        <f t="shared" si="3"/>
        <v>46896832</v>
      </c>
      <c r="Y42" s="88">
        <f t="shared" si="3"/>
        <v>26284473</v>
      </c>
      <c r="Z42" s="208">
        <f>+IF(X42&lt;&gt;0,+(Y42/X42)*100,0)</f>
        <v>56.047438342956724</v>
      </c>
      <c r="AA42" s="206">
        <f>SUM(AA38:AA41)</f>
        <v>60869605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-10308681</v>
      </c>
      <c r="D44" s="210">
        <f>+D42-D43</f>
        <v>0</v>
      </c>
      <c r="E44" s="211">
        <f t="shared" si="4"/>
        <v>46896831</v>
      </c>
      <c r="F44" s="77">
        <f t="shared" si="4"/>
        <v>60869605</v>
      </c>
      <c r="G44" s="77">
        <f t="shared" si="4"/>
        <v>4656505</v>
      </c>
      <c r="H44" s="77">
        <f t="shared" si="4"/>
        <v>50998367</v>
      </c>
      <c r="I44" s="77">
        <f t="shared" si="4"/>
        <v>-11405418</v>
      </c>
      <c r="J44" s="77">
        <f t="shared" si="4"/>
        <v>44249454</v>
      </c>
      <c r="K44" s="77">
        <f t="shared" si="4"/>
        <v>-6412748</v>
      </c>
      <c r="L44" s="77">
        <f t="shared" si="4"/>
        <v>27904984</v>
      </c>
      <c r="M44" s="77">
        <f t="shared" si="4"/>
        <v>1789120</v>
      </c>
      <c r="N44" s="77">
        <f t="shared" si="4"/>
        <v>23281356</v>
      </c>
      <c r="O44" s="77">
        <f t="shared" si="4"/>
        <v>-7737025</v>
      </c>
      <c r="P44" s="77">
        <f t="shared" si="4"/>
        <v>-11238384</v>
      </c>
      <c r="Q44" s="77">
        <f t="shared" si="4"/>
        <v>47022047</v>
      </c>
      <c r="R44" s="77">
        <f t="shared" si="4"/>
        <v>28046638</v>
      </c>
      <c r="S44" s="77">
        <f t="shared" si="4"/>
        <v>-9433388</v>
      </c>
      <c r="T44" s="77">
        <f t="shared" si="4"/>
        <v>-7318916</v>
      </c>
      <c r="U44" s="77">
        <f t="shared" si="4"/>
        <v>-5643839</v>
      </c>
      <c r="V44" s="77">
        <f t="shared" si="4"/>
        <v>-22396143</v>
      </c>
      <c r="W44" s="77">
        <f t="shared" si="4"/>
        <v>73181305</v>
      </c>
      <c r="X44" s="77">
        <f t="shared" si="4"/>
        <v>46896832</v>
      </c>
      <c r="Y44" s="77">
        <f t="shared" si="4"/>
        <v>26284473</v>
      </c>
      <c r="Z44" s="212">
        <f>+IF(X44&lt;&gt;0,+(Y44/X44)*100,0)</f>
        <v>56.047438342956724</v>
      </c>
      <c r="AA44" s="210">
        <f>+AA42-AA43</f>
        <v>60869605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-10308681</v>
      </c>
      <c r="D46" s="206">
        <f>SUM(D44:D45)</f>
        <v>0</v>
      </c>
      <c r="E46" s="207">
        <f t="shared" si="5"/>
        <v>46896831</v>
      </c>
      <c r="F46" s="88">
        <f t="shared" si="5"/>
        <v>60869605</v>
      </c>
      <c r="G46" s="88">
        <f t="shared" si="5"/>
        <v>4656505</v>
      </c>
      <c r="H46" s="88">
        <f t="shared" si="5"/>
        <v>50998367</v>
      </c>
      <c r="I46" s="88">
        <f t="shared" si="5"/>
        <v>-11405418</v>
      </c>
      <c r="J46" s="88">
        <f t="shared" si="5"/>
        <v>44249454</v>
      </c>
      <c r="K46" s="88">
        <f t="shared" si="5"/>
        <v>-6412748</v>
      </c>
      <c r="L46" s="88">
        <f t="shared" si="5"/>
        <v>27904984</v>
      </c>
      <c r="M46" s="88">
        <f t="shared" si="5"/>
        <v>1789120</v>
      </c>
      <c r="N46" s="88">
        <f t="shared" si="5"/>
        <v>23281356</v>
      </c>
      <c r="O46" s="88">
        <f t="shared" si="5"/>
        <v>-7737025</v>
      </c>
      <c r="P46" s="88">
        <f t="shared" si="5"/>
        <v>-11238384</v>
      </c>
      <c r="Q46" s="88">
        <f t="shared" si="5"/>
        <v>47022047</v>
      </c>
      <c r="R46" s="88">
        <f t="shared" si="5"/>
        <v>28046638</v>
      </c>
      <c r="S46" s="88">
        <f t="shared" si="5"/>
        <v>-9433388</v>
      </c>
      <c r="T46" s="88">
        <f t="shared" si="5"/>
        <v>-7318916</v>
      </c>
      <c r="U46" s="88">
        <f t="shared" si="5"/>
        <v>-5643839</v>
      </c>
      <c r="V46" s="88">
        <f t="shared" si="5"/>
        <v>-22396143</v>
      </c>
      <c r="W46" s="88">
        <f t="shared" si="5"/>
        <v>73181305</v>
      </c>
      <c r="X46" s="88">
        <f t="shared" si="5"/>
        <v>46896832</v>
      </c>
      <c r="Y46" s="88">
        <f t="shared" si="5"/>
        <v>26284473</v>
      </c>
      <c r="Z46" s="208">
        <f>+IF(X46&lt;&gt;0,+(Y46/X46)*100,0)</f>
        <v>56.047438342956724</v>
      </c>
      <c r="AA46" s="206">
        <f>SUM(AA44:AA45)</f>
        <v>60869605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-10308681</v>
      </c>
      <c r="D48" s="217">
        <f>SUM(D46:D47)</f>
        <v>0</v>
      </c>
      <c r="E48" s="218">
        <f t="shared" si="6"/>
        <v>46896831</v>
      </c>
      <c r="F48" s="219">
        <f t="shared" si="6"/>
        <v>60869605</v>
      </c>
      <c r="G48" s="219">
        <f t="shared" si="6"/>
        <v>4656505</v>
      </c>
      <c r="H48" s="220">
        <f t="shared" si="6"/>
        <v>50998367</v>
      </c>
      <c r="I48" s="220">
        <f t="shared" si="6"/>
        <v>-11405418</v>
      </c>
      <c r="J48" s="220">
        <f t="shared" si="6"/>
        <v>44249454</v>
      </c>
      <c r="K48" s="220">
        <f t="shared" si="6"/>
        <v>-6412748</v>
      </c>
      <c r="L48" s="220">
        <f t="shared" si="6"/>
        <v>27904984</v>
      </c>
      <c r="M48" s="219">
        <f t="shared" si="6"/>
        <v>1789120</v>
      </c>
      <c r="N48" s="219">
        <f t="shared" si="6"/>
        <v>23281356</v>
      </c>
      <c r="O48" s="220">
        <f t="shared" si="6"/>
        <v>-7737025</v>
      </c>
      <c r="P48" s="220">
        <f t="shared" si="6"/>
        <v>-11238384</v>
      </c>
      <c r="Q48" s="220">
        <f t="shared" si="6"/>
        <v>47022047</v>
      </c>
      <c r="R48" s="220">
        <f t="shared" si="6"/>
        <v>28046638</v>
      </c>
      <c r="S48" s="220">
        <f t="shared" si="6"/>
        <v>-9433388</v>
      </c>
      <c r="T48" s="219">
        <f t="shared" si="6"/>
        <v>-7318916</v>
      </c>
      <c r="U48" s="219">
        <f t="shared" si="6"/>
        <v>-5643839</v>
      </c>
      <c r="V48" s="220">
        <f t="shared" si="6"/>
        <v>-22396143</v>
      </c>
      <c r="W48" s="220">
        <f t="shared" si="6"/>
        <v>73181305</v>
      </c>
      <c r="X48" s="220">
        <f t="shared" si="6"/>
        <v>46896832</v>
      </c>
      <c r="Y48" s="220">
        <f t="shared" si="6"/>
        <v>26284473</v>
      </c>
      <c r="Z48" s="221">
        <f>+IF(X48&lt;&gt;0,+(Y48/X48)*100,0)</f>
        <v>56.047438342956724</v>
      </c>
      <c r="AA48" s="222">
        <f>SUM(AA46:AA47)</f>
        <v>60869605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1472813</v>
      </c>
      <c r="D5" s="153">
        <f>SUM(D6:D8)</f>
        <v>0</v>
      </c>
      <c r="E5" s="154">
        <f t="shared" si="0"/>
        <v>5075800</v>
      </c>
      <c r="F5" s="100">
        <f t="shared" si="0"/>
        <v>4635802</v>
      </c>
      <c r="G5" s="100">
        <f t="shared" si="0"/>
        <v>0</v>
      </c>
      <c r="H5" s="100">
        <f t="shared" si="0"/>
        <v>872556</v>
      </c>
      <c r="I5" s="100">
        <f t="shared" si="0"/>
        <v>116054</v>
      </c>
      <c r="J5" s="100">
        <f t="shared" si="0"/>
        <v>988610</v>
      </c>
      <c r="K5" s="100">
        <f t="shared" si="0"/>
        <v>1225115</v>
      </c>
      <c r="L5" s="100">
        <f t="shared" si="0"/>
        <v>96981</v>
      </c>
      <c r="M5" s="100">
        <f t="shared" si="0"/>
        <v>1113808</v>
      </c>
      <c r="N5" s="100">
        <f t="shared" si="0"/>
        <v>2435904</v>
      </c>
      <c r="O5" s="100">
        <f t="shared" si="0"/>
        <v>160439</v>
      </c>
      <c r="P5" s="100">
        <f t="shared" si="0"/>
        <v>137428</v>
      </c>
      <c r="Q5" s="100">
        <f t="shared" si="0"/>
        <v>92104</v>
      </c>
      <c r="R5" s="100">
        <f t="shared" si="0"/>
        <v>389971</v>
      </c>
      <c r="S5" s="100">
        <f t="shared" si="0"/>
        <v>36349</v>
      </c>
      <c r="T5" s="100">
        <f t="shared" si="0"/>
        <v>0</v>
      </c>
      <c r="U5" s="100">
        <f t="shared" si="0"/>
        <v>0</v>
      </c>
      <c r="V5" s="100">
        <f t="shared" si="0"/>
        <v>36349</v>
      </c>
      <c r="W5" s="100">
        <f t="shared" si="0"/>
        <v>3850834</v>
      </c>
      <c r="X5" s="100">
        <f t="shared" si="0"/>
        <v>5075800</v>
      </c>
      <c r="Y5" s="100">
        <f t="shared" si="0"/>
        <v>-1224966</v>
      </c>
      <c r="Z5" s="137">
        <f>+IF(X5&lt;&gt;0,+(Y5/X5)*100,0)</f>
        <v>-24.133456794987982</v>
      </c>
      <c r="AA5" s="153">
        <f>SUM(AA6:AA8)</f>
        <v>4635802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1472813</v>
      </c>
      <c r="D8" s="155"/>
      <c r="E8" s="156">
        <v>5075800</v>
      </c>
      <c r="F8" s="60">
        <v>4635802</v>
      </c>
      <c r="G8" s="60"/>
      <c r="H8" s="60">
        <v>872556</v>
      </c>
      <c r="I8" s="60">
        <v>116054</v>
      </c>
      <c r="J8" s="60">
        <v>988610</v>
      </c>
      <c r="K8" s="60">
        <v>1225115</v>
      </c>
      <c r="L8" s="60">
        <v>96981</v>
      </c>
      <c r="M8" s="60">
        <v>1113808</v>
      </c>
      <c r="N8" s="60">
        <v>2435904</v>
      </c>
      <c r="O8" s="60">
        <v>160439</v>
      </c>
      <c r="P8" s="60">
        <v>137428</v>
      </c>
      <c r="Q8" s="60">
        <v>92104</v>
      </c>
      <c r="R8" s="60">
        <v>389971</v>
      </c>
      <c r="S8" s="60">
        <v>36349</v>
      </c>
      <c r="T8" s="60"/>
      <c r="U8" s="60"/>
      <c r="V8" s="60">
        <v>36349</v>
      </c>
      <c r="W8" s="60">
        <v>3850834</v>
      </c>
      <c r="X8" s="60">
        <v>5075800</v>
      </c>
      <c r="Y8" s="60">
        <v>-1224966</v>
      </c>
      <c r="Z8" s="140">
        <v>-24.13</v>
      </c>
      <c r="AA8" s="62">
        <v>4635802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26658</v>
      </c>
      <c r="T9" s="100">
        <f t="shared" si="1"/>
        <v>0</v>
      </c>
      <c r="U9" s="100">
        <f t="shared" si="1"/>
        <v>0</v>
      </c>
      <c r="V9" s="100">
        <f t="shared" si="1"/>
        <v>26658</v>
      </c>
      <c r="W9" s="100">
        <f t="shared" si="1"/>
        <v>26658</v>
      </c>
      <c r="X9" s="100">
        <f t="shared" si="1"/>
        <v>0</v>
      </c>
      <c r="Y9" s="100">
        <f t="shared" si="1"/>
        <v>26658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26658</v>
      </c>
      <c r="T10" s="60"/>
      <c r="U10" s="60"/>
      <c r="V10" s="60">
        <v>26658</v>
      </c>
      <c r="W10" s="60">
        <v>26658</v>
      </c>
      <c r="X10" s="60"/>
      <c r="Y10" s="60">
        <v>26658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24221208</v>
      </c>
      <c r="D15" s="153">
        <f>SUM(D16:D18)</f>
        <v>0</v>
      </c>
      <c r="E15" s="154">
        <f t="shared" si="2"/>
        <v>36846832</v>
      </c>
      <c r="F15" s="100">
        <f t="shared" si="2"/>
        <v>50316551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2289553</v>
      </c>
      <c r="L15" s="100">
        <f t="shared" si="2"/>
        <v>2589260</v>
      </c>
      <c r="M15" s="100">
        <f t="shared" si="2"/>
        <v>7834073</v>
      </c>
      <c r="N15" s="100">
        <f t="shared" si="2"/>
        <v>12712886</v>
      </c>
      <c r="O15" s="100">
        <f t="shared" si="2"/>
        <v>3158463</v>
      </c>
      <c r="P15" s="100">
        <f t="shared" si="2"/>
        <v>4025175</v>
      </c>
      <c r="Q15" s="100">
        <f t="shared" si="2"/>
        <v>340861</v>
      </c>
      <c r="R15" s="100">
        <f t="shared" si="2"/>
        <v>7524499</v>
      </c>
      <c r="S15" s="100">
        <f t="shared" si="2"/>
        <v>3002677</v>
      </c>
      <c r="T15" s="100">
        <f t="shared" si="2"/>
        <v>3229488</v>
      </c>
      <c r="U15" s="100">
        <f t="shared" si="2"/>
        <v>4284713</v>
      </c>
      <c r="V15" s="100">
        <f t="shared" si="2"/>
        <v>10516878</v>
      </c>
      <c r="W15" s="100">
        <f t="shared" si="2"/>
        <v>30754263</v>
      </c>
      <c r="X15" s="100">
        <f t="shared" si="2"/>
        <v>36846832</v>
      </c>
      <c r="Y15" s="100">
        <f t="shared" si="2"/>
        <v>-6092569</v>
      </c>
      <c r="Z15" s="137">
        <f>+IF(X15&lt;&gt;0,+(Y15/X15)*100,0)</f>
        <v>-16.534851625778845</v>
      </c>
      <c r="AA15" s="102">
        <f>SUM(AA16:AA18)</f>
        <v>50316551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24221208</v>
      </c>
      <c r="D17" s="155"/>
      <c r="E17" s="156">
        <v>36846832</v>
      </c>
      <c r="F17" s="60">
        <v>50316551</v>
      </c>
      <c r="G17" s="60"/>
      <c r="H17" s="60"/>
      <c r="I17" s="60"/>
      <c r="J17" s="60"/>
      <c r="K17" s="60">
        <v>2289553</v>
      </c>
      <c r="L17" s="60">
        <v>2589260</v>
      </c>
      <c r="M17" s="60">
        <v>7834073</v>
      </c>
      <c r="N17" s="60">
        <v>12712886</v>
      </c>
      <c r="O17" s="60">
        <v>3158463</v>
      </c>
      <c r="P17" s="60">
        <v>4025175</v>
      </c>
      <c r="Q17" s="60">
        <v>340861</v>
      </c>
      <c r="R17" s="60">
        <v>7524499</v>
      </c>
      <c r="S17" s="60">
        <v>3002677</v>
      </c>
      <c r="T17" s="60">
        <v>3229488</v>
      </c>
      <c r="U17" s="60">
        <v>4284713</v>
      </c>
      <c r="V17" s="60">
        <v>10516878</v>
      </c>
      <c r="W17" s="60">
        <v>30754263</v>
      </c>
      <c r="X17" s="60">
        <v>36846832</v>
      </c>
      <c r="Y17" s="60">
        <v>-6092569</v>
      </c>
      <c r="Z17" s="140">
        <v>-16.53</v>
      </c>
      <c r="AA17" s="62">
        <v>50316551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8277403</v>
      </c>
      <c r="D19" s="153">
        <f>SUM(D20:D23)</f>
        <v>0</v>
      </c>
      <c r="E19" s="154">
        <f t="shared" si="3"/>
        <v>4974200</v>
      </c>
      <c r="F19" s="100">
        <f t="shared" si="3"/>
        <v>5917253</v>
      </c>
      <c r="G19" s="100">
        <f t="shared" si="3"/>
        <v>0</v>
      </c>
      <c r="H19" s="100">
        <f t="shared" si="3"/>
        <v>0</v>
      </c>
      <c r="I19" s="100">
        <f t="shared" si="3"/>
        <v>42572</v>
      </c>
      <c r="J19" s="100">
        <f t="shared" si="3"/>
        <v>42572</v>
      </c>
      <c r="K19" s="100">
        <f t="shared" si="3"/>
        <v>0</v>
      </c>
      <c r="L19" s="100">
        <f t="shared" si="3"/>
        <v>42646</v>
      </c>
      <c r="M19" s="100">
        <f t="shared" si="3"/>
        <v>221053</v>
      </c>
      <c r="N19" s="100">
        <f t="shared" si="3"/>
        <v>263699</v>
      </c>
      <c r="O19" s="100">
        <f t="shared" si="3"/>
        <v>70162</v>
      </c>
      <c r="P19" s="100">
        <f t="shared" si="3"/>
        <v>321731</v>
      </c>
      <c r="Q19" s="100">
        <f t="shared" si="3"/>
        <v>57800</v>
      </c>
      <c r="R19" s="100">
        <f t="shared" si="3"/>
        <v>449693</v>
      </c>
      <c r="S19" s="100">
        <f t="shared" si="3"/>
        <v>1057970</v>
      </c>
      <c r="T19" s="100">
        <f t="shared" si="3"/>
        <v>1115474</v>
      </c>
      <c r="U19" s="100">
        <f t="shared" si="3"/>
        <v>1204393</v>
      </c>
      <c r="V19" s="100">
        <f t="shared" si="3"/>
        <v>3377837</v>
      </c>
      <c r="W19" s="100">
        <f t="shared" si="3"/>
        <v>4133801</v>
      </c>
      <c r="X19" s="100">
        <f t="shared" si="3"/>
        <v>4974200</v>
      </c>
      <c r="Y19" s="100">
        <f t="shared" si="3"/>
        <v>-840399</v>
      </c>
      <c r="Z19" s="137">
        <f>+IF(X19&lt;&gt;0,+(Y19/X19)*100,0)</f>
        <v>-16.895159020546018</v>
      </c>
      <c r="AA19" s="102">
        <f>SUM(AA20:AA23)</f>
        <v>5917253</v>
      </c>
    </row>
    <row r="20" spans="1:27" ht="13.5">
      <c r="A20" s="138" t="s">
        <v>89</v>
      </c>
      <c r="B20" s="136"/>
      <c r="C20" s="155">
        <v>7971003</v>
      </c>
      <c r="D20" s="155"/>
      <c r="E20" s="156">
        <v>4300000</v>
      </c>
      <c r="F20" s="60">
        <v>5642453</v>
      </c>
      <c r="G20" s="60"/>
      <c r="H20" s="60"/>
      <c r="I20" s="60">
        <v>42572</v>
      </c>
      <c r="J20" s="60">
        <v>42572</v>
      </c>
      <c r="K20" s="60"/>
      <c r="L20" s="60"/>
      <c r="M20" s="60">
        <v>221053</v>
      </c>
      <c r="N20" s="60">
        <v>221053</v>
      </c>
      <c r="O20" s="60">
        <v>70162</v>
      </c>
      <c r="P20" s="60">
        <v>321731</v>
      </c>
      <c r="Q20" s="60">
        <v>57800</v>
      </c>
      <c r="R20" s="60">
        <v>449693</v>
      </c>
      <c r="S20" s="60">
        <v>1057970</v>
      </c>
      <c r="T20" s="60">
        <v>1115474</v>
      </c>
      <c r="U20" s="60">
        <v>1154793</v>
      </c>
      <c r="V20" s="60">
        <v>3328237</v>
      </c>
      <c r="W20" s="60">
        <v>4041555</v>
      </c>
      <c r="X20" s="60">
        <v>4300000</v>
      </c>
      <c r="Y20" s="60">
        <v>-258445</v>
      </c>
      <c r="Z20" s="140">
        <v>-6.01</v>
      </c>
      <c r="AA20" s="62">
        <v>5642453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306400</v>
      </c>
      <c r="D23" s="155"/>
      <c r="E23" s="156">
        <v>674200</v>
      </c>
      <c r="F23" s="60">
        <v>274800</v>
      </c>
      <c r="G23" s="60"/>
      <c r="H23" s="60"/>
      <c r="I23" s="60"/>
      <c r="J23" s="60"/>
      <c r="K23" s="60"/>
      <c r="L23" s="60">
        <v>42646</v>
      </c>
      <c r="M23" s="60"/>
      <c r="N23" s="60">
        <v>42646</v>
      </c>
      <c r="O23" s="60"/>
      <c r="P23" s="60"/>
      <c r="Q23" s="60"/>
      <c r="R23" s="60"/>
      <c r="S23" s="60"/>
      <c r="T23" s="60"/>
      <c r="U23" s="60">
        <v>49600</v>
      </c>
      <c r="V23" s="60">
        <v>49600</v>
      </c>
      <c r="W23" s="60">
        <v>92246</v>
      </c>
      <c r="X23" s="60">
        <v>674200</v>
      </c>
      <c r="Y23" s="60">
        <v>-581954</v>
      </c>
      <c r="Z23" s="140">
        <v>-86.32</v>
      </c>
      <c r="AA23" s="62">
        <v>274800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33971424</v>
      </c>
      <c r="D25" s="217">
        <f>+D5+D9+D15+D19+D24</f>
        <v>0</v>
      </c>
      <c r="E25" s="230">
        <f t="shared" si="4"/>
        <v>46896832</v>
      </c>
      <c r="F25" s="219">
        <f t="shared" si="4"/>
        <v>60869606</v>
      </c>
      <c r="G25" s="219">
        <f t="shared" si="4"/>
        <v>0</v>
      </c>
      <c r="H25" s="219">
        <f t="shared" si="4"/>
        <v>872556</v>
      </c>
      <c r="I25" s="219">
        <f t="shared" si="4"/>
        <v>158626</v>
      </c>
      <c r="J25" s="219">
        <f t="shared" si="4"/>
        <v>1031182</v>
      </c>
      <c r="K25" s="219">
        <f t="shared" si="4"/>
        <v>3514668</v>
      </c>
      <c r="L25" s="219">
        <f t="shared" si="4"/>
        <v>2728887</v>
      </c>
      <c r="M25" s="219">
        <f t="shared" si="4"/>
        <v>9168934</v>
      </c>
      <c r="N25" s="219">
        <f t="shared" si="4"/>
        <v>15412489</v>
      </c>
      <c r="O25" s="219">
        <f t="shared" si="4"/>
        <v>3389064</v>
      </c>
      <c r="P25" s="219">
        <f t="shared" si="4"/>
        <v>4484334</v>
      </c>
      <c r="Q25" s="219">
        <f t="shared" si="4"/>
        <v>490765</v>
      </c>
      <c r="R25" s="219">
        <f t="shared" si="4"/>
        <v>8364163</v>
      </c>
      <c r="S25" s="219">
        <f t="shared" si="4"/>
        <v>4123654</v>
      </c>
      <c r="T25" s="219">
        <f t="shared" si="4"/>
        <v>4344962</v>
      </c>
      <c r="U25" s="219">
        <f t="shared" si="4"/>
        <v>5489106</v>
      </c>
      <c r="V25" s="219">
        <f t="shared" si="4"/>
        <v>13957722</v>
      </c>
      <c r="W25" s="219">
        <f t="shared" si="4"/>
        <v>38765556</v>
      </c>
      <c r="X25" s="219">
        <f t="shared" si="4"/>
        <v>46896832</v>
      </c>
      <c r="Y25" s="219">
        <f t="shared" si="4"/>
        <v>-8131276</v>
      </c>
      <c r="Z25" s="231">
        <f>+IF(X25&lt;&gt;0,+(Y25/X25)*100,0)</f>
        <v>-17.338646670205783</v>
      </c>
      <c r="AA25" s="232">
        <f>+AA5+AA9+AA15+AA19+AA24</f>
        <v>60869606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30854499</v>
      </c>
      <c r="D28" s="155"/>
      <c r="E28" s="156">
        <v>39346832</v>
      </c>
      <c r="F28" s="60">
        <v>55959004</v>
      </c>
      <c r="G28" s="60"/>
      <c r="H28" s="60"/>
      <c r="I28" s="60"/>
      <c r="J28" s="60"/>
      <c r="K28" s="60">
        <v>2289553</v>
      </c>
      <c r="L28" s="60">
        <v>2589260</v>
      </c>
      <c r="M28" s="60">
        <v>8055126</v>
      </c>
      <c r="N28" s="60">
        <v>12933939</v>
      </c>
      <c r="O28" s="60">
        <v>3158463</v>
      </c>
      <c r="P28" s="60">
        <v>3938325</v>
      </c>
      <c r="Q28" s="60">
        <v>340861</v>
      </c>
      <c r="R28" s="60">
        <v>7437649</v>
      </c>
      <c r="S28" s="60">
        <v>3795328</v>
      </c>
      <c r="T28" s="60">
        <v>4344962</v>
      </c>
      <c r="U28" s="60">
        <v>5377262</v>
      </c>
      <c r="V28" s="60">
        <v>13517552</v>
      </c>
      <c r="W28" s="60">
        <v>33889140</v>
      </c>
      <c r="X28" s="60"/>
      <c r="Y28" s="60">
        <v>33889140</v>
      </c>
      <c r="Z28" s="140"/>
      <c r="AA28" s="155">
        <v>55959004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118000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30972499</v>
      </c>
      <c r="D32" s="210">
        <f>SUM(D28:D31)</f>
        <v>0</v>
      </c>
      <c r="E32" s="211">
        <f t="shared" si="5"/>
        <v>39346832</v>
      </c>
      <c r="F32" s="77">
        <f t="shared" si="5"/>
        <v>55959004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2289553</v>
      </c>
      <c r="L32" s="77">
        <f t="shared" si="5"/>
        <v>2589260</v>
      </c>
      <c r="M32" s="77">
        <f t="shared" si="5"/>
        <v>8055126</v>
      </c>
      <c r="N32" s="77">
        <f t="shared" si="5"/>
        <v>12933939</v>
      </c>
      <c r="O32" s="77">
        <f t="shared" si="5"/>
        <v>3158463</v>
      </c>
      <c r="P32" s="77">
        <f t="shared" si="5"/>
        <v>3938325</v>
      </c>
      <c r="Q32" s="77">
        <f t="shared" si="5"/>
        <v>340861</v>
      </c>
      <c r="R32" s="77">
        <f t="shared" si="5"/>
        <v>7437649</v>
      </c>
      <c r="S32" s="77">
        <f t="shared" si="5"/>
        <v>3795328</v>
      </c>
      <c r="T32" s="77">
        <f t="shared" si="5"/>
        <v>4344962</v>
      </c>
      <c r="U32" s="77">
        <f t="shared" si="5"/>
        <v>5377262</v>
      </c>
      <c r="V32" s="77">
        <f t="shared" si="5"/>
        <v>13517552</v>
      </c>
      <c r="W32" s="77">
        <f t="shared" si="5"/>
        <v>33889140</v>
      </c>
      <c r="X32" s="77">
        <f t="shared" si="5"/>
        <v>0</v>
      </c>
      <c r="Y32" s="77">
        <f t="shared" si="5"/>
        <v>33889140</v>
      </c>
      <c r="Z32" s="212">
        <f>+IF(X32&lt;&gt;0,+(Y32/X32)*100,0)</f>
        <v>0</v>
      </c>
      <c r="AA32" s="79">
        <f>SUM(AA28:AA31)</f>
        <v>55959004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2998925</v>
      </c>
      <c r="D35" s="155"/>
      <c r="E35" s="156">
        <v>7550000</v>
      </c>
      <c r="F35" s="60">
        <v>4910602</v>
      </c>
      <c r="G35" s="60"/>
      <c r="H35" s="60">
        <v>872556</v>
      </c>
      <c r="I35" s="60">
        <v>158626</v>
      </c>
      <c r="J35" s="60">
        <v>1031182</v>
      </c>
      <c r="K35" s="60">
        <v>1225115</v>
      </c>
      <c r="L35" s="60">
        <v>139627</v>
      </c>
      <c r="M35" s="60">
        <v>1113808</v>
      </c>
      <c r="N35" s="60">
        <v>2478550</v>
      </c>
      <c r="O35" s="60">
        <v>230601</v>
      </c>
      <c r="P35" s="60">
        <v>546009</v>
      </c>
      <c r="Q35" s="60">
        <v>149904</v>
      </c>
      <c r="R35" s="60">
        <v>926514</v>
      </c>
      <c r="S35" s="60">
        <v>328326</v>
      </c>
      <c r="T35" s="60"/>
      <c r="U35" s="60">
        <v>111844</v>
      </c>
      <c r="V35" s="60">
        <v>440170</v>
      </c>
      <c r="W35" s="60">
        <v>4876416</v>
      </c>
      <c r="X35" s="60"/>
      <c r="Y35" s="60">
        <v>4876416</v>
      </c>
      <c r="Z35" s="140"/>
      <c r="AA35" s="62">
        <v>4910602</v>
      </c>
    </row>
    <row r="36" spans="1:27" ht="13.5">
      <c r="A36" s="238" t="s">
        <v>139</v>
      </c>
      <c r="B36" s="149"/>
      <c r="C36" s="222">
        <f aca="true" t="shared" si="6" ref="C36:Y36">SUM(C32:C35)</f>
        <v>33971424</v>
      </c>
      <c r="D36" s="222">
        <f>SUM(D32:D35)</f>
        <v>0</v>
      </c>
      <c r="E36" s="218">
        <f t="shared" si="6"/>
        <v>46896832</v>
      </c>
      <c r="F36" s="220">
        <f t="shared" si="6"/>
        <v>60869606</v>
      </c>
      <c r="G36" s="220">
        <f t="shared" si="6"/>
        <v>0</v>
      </c>
      <c r="H36" s="220">
        <f t="shared" si="6"/>
        <v>872556</v>
      </c>
      <c r="I36" s="220">
        <f t="shared" si="6"/>
        <v>158626</v>
      </c>
      <c r="J36" s="220">
        <f t="shared" si="6"/>
        <v>1031182</v>
      </c>
      <c r="K36" s="220">
        <f t="shared" si="6"/>
        <v>3514668</v>
      </c>
      <c r="L36" s="220">
        <f t="shared" si="6"/>
        <v>2728887</v>
      </c>
      <c r="M36" s="220">
        <f t="shared" si="6"/>
        <v>9168934</v>
      </c>
      <c r="N36" s="220">
        <f t="shared" si="6"/>
        <v>15412489</v>
      </c>
      <c r="O36" s="220">
        <f t="shared" si="6"/>
        <v>3389064</v>
      </c>
      <c r="P36" s="220">
        <f t="shared" si="6"/>
        <v>4484334</v>
      </c>
      <c r="Q36" s="220">
        <f t="shared" si="6"/>
        <v>490765</v>
      </c>
      <c r="R36" s="220">
        <f t="shared" si="6"/>
        <v>8364163</v>
      </c>
      <c r="S36" s="220">
        <f t="shared" si="6"/>
        <v>4123654</v>
      </c>
      <c r="T36" s="220">
        <f t="shared" si="6"/>
        <v>4344962</v>
      </c>
      <c r="U36" s="220">
        <f t="shared" si="6"/>
        <v>5489106</v>
      </c>
      <c r="V36" s="220">
        <f t="shared" si="6"/>
        <v>13957722</v>
      </c>
      <c r="W36" s="220">
        <f t="shared" si="6"/>
        <v>38765556</v>
      </c>
      <c r="X36" s="220">
        <f t="shared" si="6"/>
        <v>0</v>
      </c>
      <c r="Y36" s="220">
        <f t="shared" si="6"/>
        <v>38765556</v>
      </c>
      <c r="Z36" s="221">
        <f>+IF(X36&lt;&gt;0,+(Y36/X36)*100,0)</f>
        <v>0</v>
      </c>
      <c r="AA36" s="239">
        <f>SUM(AA32:AA35)</f>
        <v>60869606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14797284</v>
      </c>
      <c r="D6" s="155"/>
      <c r="E6" s="59">
        <v>33181401</v>
      </c>
      <c r="F6" s="60">
        <v>34740336</v>
      </c>
      <c r="G6" s="60">
        <v>33516678</v>
      </c>
      <c r="H6" s="60"/>
      <c r="I6" s="60"/>
      <c r="J6" s="60"/>
      <c r="K6" s="60">
        <v>18770543</v>
      </c>
      <c r="L6" s="60">
        <v>43693162</v>
      </c>
      <c r="M6" s="60">
        <v>34740336</v>
      </c>
      <c r="N6" s="60">
        <v>34740336</v>
      </c>
      <c r="O6" s="60">
        <v>22635705</v>
      </c>
      <c r="P6" s="60"/>
      <c r="Q6" s="60"/>
      <c r="R6" s="60"/>
      <c r="S6" s="60"/>
      <c r="T6" s="60"/>
      <c r="U6" s="60"/>
      <c r="V6" s="60"/>
      <c r="W6" s="60"/>
      <c r="X6" s="60">
        <v>34740336</v>
      </c>
      <c r="Y6" s="60">
        <v>-34740336</v>
      </c>
      <c r="Z6" s="140">
        <v>-100</v>
      </c>
      <c r="AA6" s="62">
        <v>34740336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20000000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3166314</v>
      </c>
      <c r="D8" s="155"/>
      <c r="E8" s="59">
        <v>33790061</v>
      </c>
      <c r="F8" s="60">
        <v>7152162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7152162</v>
      </c>
      <c r="Y8" s="60">
        <v>-7152162</v>
      </c>
      <c r="Z8" s="140">
        <v>-100</v>
      </c>
      <c r="AA8" s="62">
        <v>7152162</v>
      </c>
    </row>
    <row r="9" spans="1:27" ht="13.5">
      <c r="A9" s="249" t="s">
        <v>146</v>
      </c>
      <c r="B9" s="182"/>
      <c r="C9" s="155">
        <v>31467115</v>
      </c>
      <c r="D9" s="155"/>
      <c r="E9" s="59">
        <v>4826365</v>
      </c>
      <c r="F9" s="60">
        <v>4826365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4826365</v>
      </c>
      <c r="Y9" s="60">
        <v>-4826365</v>
      </c>
      <c r="Z9" s="140">
        <v>-100</v>
      </c>
      <c r="AA9" s="62">
        <v>4826365</v>
      </c>
    </row>
    <row r="10" spans="1:27" ht="13.5">
      <c r="A10" s="249" t="s">
        <v>147</v>
      </c>
      <c r="B10" s="182"/>
      <c r="C10" s="155"/>
      <c r="D10" s="155"/>
      <c r="E10" s="59">
        <v>15893213</v>
      </c>
      <c r="F10" s="60">
        <v>15893213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15893213</v>
      </c>
      <c r="Y10" s="159">
        <v>-15893213</v>
      </c>
      <c r="Z10" s="141">
        <v>-100</v>
      </c>
      <c r="AA10" s="225">
        <v>15893213</v>
      </c>
    </row>
    <row r="11" spans="1:27" ht="13.5">
      <c r="A11" s="249" t="s">
        <v>148</v>
      </c>
      <c r="B11" s="182"/>
      <c r="C11" s="155">
        <v>782313</v>
      </c>
      <c r="D11" s="155"/>
      <c r="E11" s="59">
        <v>1487396</v>
      </c>
      <c r="F11" s="60">
        <v>1487396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1487396</v>
      </c>
      <c r="Y11" s="60">
        <v>-1487396</v>
      </c>
      <c r="Z11" s="140">
        <v>-100</v>
      </c>
      <c r="AA11" s="62">
        <v>1487396</v>
      </c>
    </row>
    <row r="12" spans="1:27" ht="13.5">
      <c r="A12" s="250" t="s">
        <v>56</v>
      </c>
      <c r="B12" s="251"/>
      <c r="C12" s="168">
        <f aca="true" t="shared" si="0" ref="C12:Y12">SUM(C6:C11)</f>
        <v>50213026</v>
      </c>
      <c r="D12" s="168">
        <f>SUM(D6:D11)</f>
        <v>0</v>
      </c>
      <c r="E12" s="72">
        <f t="shared" si="0"/>
        <v>89178436</v>
      </c>
      <c r="F12" s="73">
        <f t="shared" si="0"/>
        <v>64099472</v>
      </c>
      <c r="G12" s="73">
        <f t="shared" si="0"/>
        <v>53516678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18770543</v>
      </c>
      <c r="L12" s="73">
        <f t="shared" si="0"/>
        <v>43693162</v>
      </c>
      <c r="M12" s="73">
        <f t="shared" si="0"/>
        <v>34740336</v>
      </c>
      <c r="N12" s="73">
        <f t="shared" si="0"/>
        <v>34740336</v>
      </c>
      <c r="O12" s="73">
        <f t="shared" si="0"/>
        <v>22635705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64099472</v>
      </c>
      <c r="Y12" s="73">
        <f t="shared" si="0"/>
        <v>-64099472</v>
      </c>
      <c r="Z12" s="170">
        <f>+IF(X12&lt;&gt;0,+(Y12/X12)*100,0)</f>
        <v>-100</v>
      </c>
      <c r="AA12" s="74">
        <f>SUM(AA6:AA11)</f>
        <v>64099472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3088937</v>
      </c>
      <c r="D16" s="155"/>
      <c r="E16" s="59">
        <v>3079000</v>
      </c>
      <c r="F16" s="60">
        <v>3079000</v>
      </c>
      <c r="G16" s="159">
        <v>3105150</v>
      </c>
      <c r="H16" s="159"/>
      <c r="I16" s="159"/>
      <c r="J16" s="60"/>
      <c r="K16" s="159">
        <v>3153267</v>
      </c>
      <c r="L16" s="159">
        <v>3170001</v>
      </c>
      <c r="M16" s="60">
        <v>3186693</v>
      </c>
      <c r="N16" s="159">
        <v>3186693</v>
      </c>
      <c r="O16" s="159">
        <v>3106197</v>
      </c>
      <c r="P16" s="159"/>
      <c r="Q16" s="60"/>
      <c r="R16" s="159"/>
      <c r="S16" s="159"/>
      <c r="T16" s="60"/>
      <c r="U16" s="159"/>
      <c r="V16" s="159"/>
      <c r="W16" s="159"/>
      <c r="X16" s="60">
        <v>3079000</v>
      </c>
      <c r="Y16" s="159">
        <v>-3079000</v>
      </c>
      <c r="Z16" s="141">
        <v>-100</v>
      </c>
      <c r="AA16" s="225">
        <v>3079000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796738920</v>
      </c>
      <c r="D19" s="155"/>
      <c r="E19" s="59">
        <v>46896832</v>
      </c>
      <c r="F19" s="60">
        <v>60869606</v>
      </c>
      <c r="G19" s="60"/>
      <c r="H19" s="60"/>
      <c r="I19" s="60"/>
      <c r="J19" s="60"/>
      <c r="K19" s="60">
        <v>3514669</v>
      </c>
      <c r="L19" s="60">
        <v>2728887</v>
      </c>
      <c r="M19" s="60">
        <v>9168934</v>
      </c>
      <c r="N19" s="60">
        <v>9168934</v>
      </c>
      <c r="O19" s="60">
        <v>19832736</v>
      </c>
      <c r="P19" s="60"/>
      <c r="Q19" s="60"/>
      <c r="R19" s="60"/>
      <c r="S19" s="60"/>
      <c r="T19" s="60"/>
      <c r="U19" s="60"/>
      <c r="V19" s="60"/>
      <c r="W19" s="60"/>
      <c r="X19" s="60">
        <v>60869606</v>
      </c>
      <c r="Y19" s="60">
        <v>-60869606</v>
      </c>
      <c r="Z19" s="140">
        <v>-100</v>
      </c>
      <c r="AA19" s="62">
        <v>60869606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799827857</v>
      </c>
      <c r="D24" s="168">
        <f>SUM(D15:D23)</f>
        <v>0</v>
      </c>
      <c r="E24" s="76">
        <f t="shared" si="1"/>
        <v>49975832</v>
      </c>
      <c r="F24" s="77">
        <f t="shared" si="1"/>
        <v>63948606</v>
      </c>
      <c r="G24" s="77">
        <f t="shared" si="1"/>
        <v>3105150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6667936</v>
      </c>
      <c r="L24" s="77">
        <f t="shared" si="1"/>
        <v>5898888</v>
      </c>
      <c r="M24" s="77">
        <f t="shared" si="1"/>
        <v>12355627</v>
      </c>
      <c r="N24" s="77">
        <f t="shared" si="1"/>
        <v>12355627</v>
      </c>
      <c r="O24" s="77">
        <f t="shared" si="1"/>
        <v>22938933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63948606</v>
      </c>
      <c r="Y24" s="77">
        <f t="shared" si="1"/>
        <v>-63948606</v>
      </c>
      <c r="Z24" s="212">
        <f>+IF(X24&lt;&gt;0,+(Y24/X24)*100,0)</f>
        <v>-100</v>
      </c>
      <c r="AA24" s="79">
        <f>SUM(AA15:AA23)</f>
        <v>63948606</v>
      </c>
    </row>
    <row r="25" spans="1:27" ht="13.5">
      <c r="A25" s="250" t="s">
        <v>159</v>
      </c>
      <c r="B25" s="251"/>
      <c r="C25" s="168">
        <f aca="true" t="shared" si="2" ref="C25:Y25">+C12+C24</f>
        <v>850040883</v>
      </c>
      <c r="D25" s="168">
        <f>+D12+D24</f>
        <v>0</v>
      </c>
      <c r="E25" s="72">
        <f t="shared" si="2"/>
        <v>139154268</v>
      </c>
      <c r="F25" s="73">
        <f t="shared" si="2"/>
        <v>128048078</v>
      </c>
      <c r="G25" s="73">
        <f t="shared" si="2"/>
        <v>56621828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25438479</v>
      </c>
      <c r="L25" s="73">
        <f t="shared" si="2"/>
        <v>49592050</v>
      </c>
      <c r="M25" s="73">
        <f t="shared" si="2"/>
        <v>47095963</v>
      </c>
      <c r="N25" s="73">
        <f t="shared" si="2"/>
        <v>47095963</v>
      </c>
      <c r="O25" s="73">
        <f t="shared" si="2"/>
        <v>45574638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128048078</v>
      </c>
      <c r="Y25" s="73">
        <f t="shared" si="2"/>
        <v>-128048078</v>
      </c>
      <c r="Z25" s="170">
        <f>+IF(X25&lt;&gt;0,+(Y25/X25)*100,0)</f>
        <v>-100</v>
      </c>
      <c r="AA25" s="74">
        <f>+AA12+AA24</f>
        <v>128048078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35083160</v>
      </c>
      <c r="D32" s="155"/>
      <c r="E32" s="59">
        <v>8900000</v>
      </c>
      <c r="F32" s="60">
        <v>8420312</v>
      </c>
      <c r="G32" s="60"/>
      <c r="H32" s="60"/>
      <c r="I32" s="60"/>
      <c r="J32" s="60"/>
      <c r="K32" s="60">
        <v>9149585</v>
      </c>
      <c r="L32" s="60">
        <v>38661000</v>
      </c>
      <c r="M32" s="60">
        <v>8420312</v>
      </c>
      <c r="N32" s="60">
        <v>8420312</v>
      </c>
      <c r="O32" s="60">
        <v>8420312</v>
      </c>
      <c r="P32" s="60"/>
      <c r="Q32" s="60"/>
      <c r="R32" s="60"/>
      <c r="S32" s="60"/>
      <c r="T32" s="60"/>
      <c r="U32" s="60"/>
      <c r="V32" s="60"/>
      <c r="W32" s="60"/>
      <c r="X32" s="60">
        <v>8420312</v>
      </c>
      <c r="Y32" s="60">
        <v>-8420312</v>
      </c>
      <c r="Z32" s="140">
        <v>-100</v>
      </c>
      <c r="AA32" s="62">
        <v>8420312</v>
      </c>
    </row>
    <row r="33" spans="1:27" ht="13.5">
      <c r="A33" s="249" t="s">
        <v>165</v>
      </c>
      <c r="B33" s="182"/>
      <c r="C33" s="155">
        <v>4086000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39169161</v>
      </c>
      <c r="D34" s="168">
        <f>SUM(D29:D33)</f>
        <v>0</v>
      </c>
      <c r="E34" s="72">
        <f t="shared" si="3"/>
        <v>8900000</v>
      </c>
      <c r="F34" s="73">
        <f t="shared" si="3"/>
        <v>8420312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9149585</v>
      </c>
      <c r="L34" s="73">
        <f t="shared" si="3"/>
        <v>38661000</v>
      </c>
      <c r="M34" s="73">
        <f t="shared" si="3"/>
        <v>8420312</v>
      </c>
      <c r="N34" s="73">
        <f t="shared" si="3"/>
        <v>8420312</v>
      </c>
      <c r="O34" s="73">
        <f t="shared" si="3"/>
        <v>8420312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8420312</v>
      </c>
      <c r="Y34" s="73">
        <f t="shared" si="3"/>
        <v>-8420312</v>
      </c>
      <c r="Z34" s="170">
        <f>+IF(X34&lt;&gt;0,+(Y34/X34)*100,0)</f>
        <v>-100</v>
      </c>
      <c r="AA34" s="74">
        <f>SUM(AA29:AA33)</f>
        <v>8420312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4017620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4017620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43186781</v>
      </c>
      <c r="D40" s="168">
        <f>+D34+D39</f>
        <v>0</v>
      </c>
      <c r="E40" s="72">
        <f t="shared" si="5"/>
        <v>8900000</v>
      </c>
      <c r="F40" s="73">
        <f t="shared" si="5"/>
        <v>8420312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9149585</v>
      </c>
      <c r="L40" s="73">
        <f t="shared" si="5"/>
        <v>38661000</v>
      </c>
      <c r="M40" s="73">
        <f t="shared" si="5"/>
        <v>8420312</v>
      </c>
      <c r="N40" s="73">
        <f t="shared" si="5"/>
        <v>8420312</v>
      </c>
      <c r="O40" s="73">
        <f t="shared" si="5"/>
        <v>8420312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8420312</v>
      </c>
      <c r="Y40" s="73">
        <f t="shared" si="5"/>
        <v>-8420312</v>
      </c>
      <c r="Z40" s="170">
        <f>+IF(X40&lt;&gt;0,+(Y40/X40)*100,0)</f>
        <v>-100</v>
      </c>
      <c r="AA40" s="74">
        <f>+AA34+AA39</f>
        <v>8420312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806854102</v>
      </c>
      <c r="D42" s="257">
        <f>+D25-D40</f>
        <v>0</v>
      </c>
      <c r="E42" s="258">
        <f t="shared" si="6"/>
        <v>130254268</v>
      </c>
      <c r="F42" s="259">
        <f t="shared" si="6"/>
        <v>119627766</v>
      </c>
      <c r="G42" s="259">
        <f t="shared" si="6"/>
        <v>56621828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16288894</v>
      </c>
      <c r="L42" s="259">
        <f t="shared" si="6"/>
        <v>10931050</v>
      </c>
      <c r="M42" s="259">
        <f t="shared" si="6"/>
        <v>38675651</v>
      </c>
      <c r="N42" s="259">
        <f t="shared" si="6"/>
        <v>38675651</v>
      </c>
      <c r="O42" s="259">
        <f t="shared" si="6"/>
        <v>37154326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119627766</v>
      </c>
      <c r="Y42" s="259">
        <f t="shared" si="6"/>
        <v>-119627766</v>
      </c>
      <c r="Z42" s="260">
        <f>+IF(X42&lt;&gt;0,+(Y42/X42)*100,0)</f>
        <v>-100</v>
      </c>
      <c r="AA42" s="261">
        <f>+AA25-AA40</f>
        <v>119627766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806854102</v>
      </c>
      <c r="D45" s="155"/>
      <c r="E45" s="59">
        <v>130254269</v>
      </c>
      <c r="F45" s="60">
        <v>119627767</v>
      </c>
      <c r="G45" s="60">
        <v>56621828</v>
      </c>
      <c r="H45" s="60"/>
      <c r="I45" s="60"/>
      <c r="J45" s="60"/>
      <c r="K45" s="60">
        <v>16288894</v>
      </c>
      <c r="L45" s="60">
        <v>10931050</v>
      </c>
      <c r="M45" s="60">
        <v>38675651</v>
      </c>
      <c r="N45" s="60">
        <v>38675651</v>
      </c>
      <c r="O45" s="60">
        <v>37154326</v>
      </c>
      <c r="P45" s="60"/>
      <c r="Q45" s="60"/>
      <c r="R45" s="60"/>
      <c r="S45" s="60"/>
      <c r="T45" s="60"/>
      <c r="U45" s="60"/>
      <c r="V45" s="60"/>
      <c r="W45" s="60"/>
      <c r="X45" s="60">
        <v>119627767</v>
      </c>
      <c r="Y45" s="60">
        <v>-119627767</v>
      </c>
      <c r="Z45" s="139">
        <v>-100</v>
      </c>
      <c r="AA45" s="62">
        <v>119627767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806854102</v>
      </c>
      <c r="D48" s="217">
        <f>SUM(D45:D47)</f>
        <v>0</v>
      </c>
      <c r="E48" s="264">
        <f t="shared" si="7"/>
        <v>130254269</v>
      </c>
      <c r="F48" s="219">
        <f t="shared" si="7"/>
        <v>119627767</v>
      </c>
      <c r="G48" s="219">
        <f t="shared" si="7"/>
        <v>56621828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16288894</v>
      </c>
      <c r="L48" s="219">
        <f t="shared" si="7"/>
        <v>10931050</v>
      </c>
      <c r="M48" s="219">
        <f t="shared" si="7"/>
        <v>38675651</v>
      </c>
      <c r="N48" s="219">
        <f t="shared" si="7"/>
        <v>38675651</v>
      </c>
      <c r="O48" s="219">
        <f t="shared" si="7"/>
        <v>37154326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119627767</v>
      </c>
      <c r="Y48" s="219">
        <f t="shared" si="7"/>
        <v>-119627767</v>
      </c>
      <c r="Z48" s="265">
        <f>+IF(X48&lt;&gt;0,+(Y48/X48)*100,0)</f>
        <v>-100</v>
      </c>
      <c r="AA48" s="232">
        <f>SUM(AA45:AA47)</f>
        <v>119627767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6470017</v>
      </c>
      <c r="D6" s="155"/>
      <c r="E6" s="59">
        <v>7720000</v>
      </c>
      <c r="F6" s="60">
        <v>14120000</v>
      </c>
      <c r="G6" s="60">
        <v>972</v>
      </c>
      <c r="H6" s="60">
        <v>85889</v>
      </c>
      <c r="I6" s="60">
        <v>94232</v>
      </c>
      <c r="J6" s="60">
        <v>181093</v>
      </c>
      <c r="K6" s="60">
        <v>9865</v>
      </c>
      <c r="L6" s="60">
        <v>242920</v>
      </c>
      <c r="M6" s="60">
        <v>523662</v>
      </c>
      <c r="N6" s="60">
        <v>776447</v>
      </c>
      <c r="O6" s="60">
        <v>382423</v>
      </c>
      <c r="P6" s="60">
        <v>164069</v>
      </c>
      <c r="Q6" s="60">
        <v>1269538</v>
      </c>
      <c r="R6" s="60">
        <v>1816030</v>
      </c>
      <c r="S6" s="60">
        <v>1206590</v>
      </c>
      <c r="T6" s="60">
        <v>205630</v>
      </c>
      <c r="U6" s="60"/>
      <c r="V6" s="60">
        <v>1412220</v>
      </c>
      <c r="W6" s="60">
        <v>4185790</v>
      </c>
      <c r="X6" s="60">
        <v>14120000</v>
      </c>
      <c r="Y6" s="60">
        <v>-9934210</v>
      </c>
      <c r="Z6" s="140">
        <v>-70.36</v>
      </c>
      <c r="AA6" s="62">
        <v>14120000</v>
      </c>
    </row>
    <row r="7" spans="1:27" ht="13.5">
      <c r="A7" s="249" t="s">
        <v>32</v>
      </c>
      <c r="B7" s="182"/>
      <c r="C7" s="155">
        <v>12661797</v>
      </c>
      <c r="D7" s="155"/>
      <c r="E7" s="59">
        <v>6446153</v>
      </c>
      <c r="F7" s="60">
        <v>16182243</v>
      </c>
      <c r="G7" s="60">
        <v>105636</v>
      </c>
      <c r="H7" s="60">
        <v>1750763</v>
      </c>
      <c r="I7" s="60">
        <v>1038452</v>
      </c>
      <c r="J7" s="60">
        <v>2894851</v>
      </c>
      <c r="K7" s="60">
        <v>1022170</v>
      </c>
      <c r="L7" s="60">
        <v>1362001</v>
      </c>
      <c r="M7" s="60">
        <v>1618904</v>
      </c>
      <c r="N7" s="60">
        <v>4003075</v>
      </c>
      <c r="O7" s="60">
        <v>1521379</v>
      </c>
      <c r="P7" s="60">
        <v>994720</v>
      </c>
      <c r="Q7" s="60">
        <v>1216373</v>
      </c>
      <c r="R7" s="60">
        <v>3732472</v>
      </c>
      <c r="S7" s="60">
        <v>1299612</v>
      </c>
      <c r="T7" s="60">
        <v>1233427</v>
      </c>
      <c r="U7" s="60"/>
      <c r="V7" s="60">
        <v>2533039</v>
      </c>
      <c r="W7" s="60">
        <v>13163437</v>
      </c>
      <c r="X7" s="60">
        <v>16182243</v>
      </c>
      <c r="Y7" s="60">
        <v>-3018806</v>
      </c>
      <c r="Z7" s="140">
        <v>-18.66</v>
      </c>
      <c r="AA7" s="62">
        <v>16182243</v>
      </c>
    </row>
    <row r="8" spans="1:27" ht="13.5">
      <c r="A8" s="249" t="s">
        <v>178</v>
      </c>
      <c r="B8" s="182"/>
      <c r="C8" s="155">
        <v>10635468</v>
      </c>
      <c r="D8" s="155"/>
      <c r="E8" s="59">
        <v>11035267</v>
      </c>
      <c r="F8" s="60">
        <v>12035268</v>
      </c>
      <c r="G8" s="60">
        <v>65561</v>
      </c>
      <c r="H8" s="60">
        <v>1029810</v>
      </c>
      <c r="I8" s="60">
        <v>452416</v>
      </c>
      <c r="J8" s="60">
        <v>1547787</v>
      </c>
      <c r="K8" s="60">
        <v>1040528</v>
      </c>
      <c r="L8" s="60">
        <v>578949</v>
      </c>
      <c r="M8" s="60">
        <v>773830</v>
      </c>
      <c r="N8" s="60">
        <v>2393307</v>
      </c>
      <c r="O8" s="60">
        <v>693138</v>
      </c>
      <c r="P8" s="60">
        <v>609634</v>
      </c>
      <c r="Q8" s="60">
        <v>747179</v>
      </c>
      <c r="R8" s="60">
        <v>2049951</v>
      </c>
      <c r="S8" s="60">
        <v>749904</v>
      </c>
      <c r="T8" s="60">
        <v>656376</v>
      </c>
      <c r="U8" s="60"/>
      <c r="V8" s="60">
        <v>1406280</v>
      </c>
      <c r="W8" s="60">
        <v>7397325</v>
      </c>
      <c r="X8" s="60">
        <v>12035268</v>
      </c>
      <c r="Y8" s="60">
        <v>-4637943</v>
      </c>
      <c r="Z8" s="140">
        <v>-38.54</v>
      </c>
      <c r="AA8" s="62">
        <v>12035268</v>
      </c>
    </row>
    <row r="9" spans="1:27" ht="13.5">
      <c r="A9" s="249" t="s">
        <v>179</v>
      </c>
      <c r="B9" s="182"/>
      <c r="C9" s="155">
        <v>104108000</v>
      </c>
      <c r="D9" s="155"/>
      <c r="E9" s="59">
        <v>121458000</v>
      </c>
      <c r="F9" s="60">
        <v>122218000</v>
      </c>
      <c r="G9" s="60"/>
      <c r="H9" s="60">
        <v>49735000</v>
      </c>
      <c r="I9" s="60"/>
      <c r="J9" s="60">
        <v>49735000</v>
      </c>
      <c r="K9" s="60"/>
      <c r="L9" s="60">
        <v>38661000</v>
      </c>
      <c r="M9" s="60"/>
      <c r="N9" s="60">
        <v>38661000</v>
      </c>
      <c r="O9" s="60"/>
      <c r="P9" s="60">
        <v>496000</v>
      </c>
      <c r="Q9" s="60">
        <v>31707000</v>
      </c>
      <c r="R9" s="60">
        <v>32203000</v>
      </c>
      <c r="S9" s="60"/>
      <c r="T9" s="60"/>
      <c r="U9" s="60"/>
      <c r="V9" s="60"/>
      <c r="W9" s="60">
        <v>120599000</v>
      </c>
      <c r="X9" s="60">
        <v>122218000</v>
      </c>
      <c r="Y9" s="60">
        <v>-1619000</v>
      </c>
      <c r="Z9" s="140">
        <v>-1.32</v>
      </c>
      <c r="AA9" s="62">
        <v>122218000</v>
      </c>
    </row>
    <row r="10" spans="1:27" ht="13.5">
      <c r="A10" s="249" t="s">
        <v>180</v>
      </c>
      <c r="B10" s="182"/>
      <c r="C10" s="155">
        <v>38326000</v>
      </c>
      <c r="D10" s="155"/>
      <c r="E10" s="59">
        <v>41408000</v>
      </c>
      <c r="F10" s="60">
        <v>57010175</v>
      </c>
      <c r="G10" s="60"/>
      <c r="H10" s="60">
        <v>9069000</v>
      </c>
      <c r="I10" s="60"/>
      <c r="J10" s="60">
        <v>9069000</v>
      </c>
      <c r="K10" s="60">
        <v>1362000</v>
      </c>
      <c r="L10" s="60"/>
      <c r="M10" s="60">
        <v>10929000</v>
      </c>
      <c r="N10" s="60">
        <v>12291000</v>
      </c>
      <c r="O10" s="60"/>
      <c r="P10" s="60"/>
      <c r="Q10" s="60">
        <v>25048000</v>
      </c>
      <c r="R10" s="60">
        <v>25048000</v>
      </c>
      <c r="S10" s="60"/>
      <c r="T10" s="60"/>
      <c r="U10" s="60"/>
      <c r="V10" s="60"/>
      <c r="W10" s="60">
        <v>46408000</v>
      </c>
      <c r="X10" s="60">
        <v>57010175</v>
      </c>
      <c r="Y10" s="60">
        <v>-10602175</v>
      </c>
      <c r="Z10" s="140">
        <v>-18.6</v>
      </c>
      <c r="AA10" s="62">
        <v>57010175</v>
      </c>
    </row>
    <row r="11" spans="1:27" ht="13.5">
      <c r="A11" s="249" t="s">
        <v>181</v>
      </c>
      <c r="B11" s="182"/>
      <c r="C11" s="155">
        <v>1300107</v>
      </c>
      <c r="D11" s="155"/>
      <c r="E11" s="59">
        <v>930000</v>
      </c>
      <c r="F11" s="60">
        <v>1426401</v>
      </c>
      <c r="G11" s="60"/>
      <c r="H11" s="60">
        <v>64010</v>
      </c>
      <c r="I11" s="60">
        <v>167307</v>
      </c>
      <c r="J11" s="60">
        <v>231317</v>
      </c>
      <c r="K11" s="60">
        <v>336100</v>
      </c>
      <c r="L11" s="60">
        <v>39748</v>
      </c>
      <c r="M11" s="60">
        <v>134573</v>
      </c>
      <c r="N11" s="60">
        <v>510421</v>
      </c>
      <c r="O11" s="60">
        <v>43857</v>
      </c>
      <c r="P11" s="60">
        <v>39383</v>
      </c>
      <c r="Q11" s="60">
        <v>19</v>
      </c>
      <c r="R11" s="60">
        <v>83259</v>
      </c>
      <c r="S11" s="60">
        <v>27311</v>
      </c>
      <c r="T11" s="60">
        <v>45300</v>
      </c>
      <c r="U11" s="60"/>
      <c r="V11" s="60">
        <v>72611</v>
      </c>
      <c r="W11" s="60">
        <v>897608</v>
      </c>
      <c r="X11" s="60">
        <v>1426401</v>
      </c>
      <c r="Y11" s="60">
        <v>-528793</v>
      </c>
      <c r="Z11" s="140">
        <v>-37.07</v>
      </c>
      <c r="AA11" s="62">
        <v>1426401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-127091179</v>
      </c>
      <c r="D14" s="155"/>
      <c r="E14" s="59">
        <v>-154920538</v>
      </c>
      <c r="F14" s="60">
        <v>-155942500</v>
      </c>
      <c r="G14" s="60">
        <v>-8861244</v>
      </c>
      <c r="H14" s="60">
        <v>-10554406</v>
      </c>
      <c r="I14" s="60">
        <v>-12987330</v>
      </c>
      <c r="J14" s="60">
        <v>-32402980</v>
      </c>
      <c r="K14" s="60">
        <v>-10674870</v>
      </c>
      <c r="L14" s="60">
        <v>-12950246</v>
      </c>
      <c r="M14" s="60">
        <v>-11566361</v>
      </c>
      <c r="N14" s="60">
        <v>-35191477</v>
      </c>
      <c r="O14" s="60">
        <v>-10370620</v>
      </c>
      <c r="P14" s="60">
        <v>-13683357</v>
      </c>
      <c r="Q14" s="60">
        <v>-11686814</v>
      </c>
      <c r="R14" s="60">
        <v>-35740791</v>
      </c>
      <c r="S14" s="60">
        <v>-11633449</v>
      </c>
      <c r="T14" s="60">
        <v>-9610466</v>
      </c>
      <c r="U14" s="60"/>
      <c r="V14" s="60">
        <v>-21243915</v>
      </c>
      <c r="W14" s="60">
        <v>-124579163</v>
      </c>
      <c r="X14" s="60">
        <v>-155942500</v>
      </c>
      <c r="Y14" s="60">
        <v>31363337</v>
      </c>
      <c r="Z14" s="140">
        <v>-20.11</v>
      </c>
      <c r="AA14" s="62">
        <v>-155942500</v>
      </c>
    </row>
    <row r="15" spans="1:27" ht="13.5">
      <c r="A15" s="249" t="s">
        <v>40</v>
      </c>
      <c r="B15" s="182"/>
      <c r="C15" s="155"/>
      <c r="D15" s="155"/>
      <c r="E15" s="59"/>
      <c r="F15" s="60">
        <v>-6339980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-6339980</v>
      </c>
      <c r="Y15" s="60">
        <v>6339980</v>
      </c>
      <c r="Z15" s="140">
        <v>-100</v>
      </c>
      <c r="AA15" s="62">
        <v>-6339980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46410210</v>
      </c>
      <c r="D17" s="168">
        <f t="shared" si="0"/>
        <v>0</v>
      </c>
      <c r="E17" s="72">
        <f t="shared" si="0"/>
        <v>34076882</v>
      </c>
      <c r="F17" s="73">
        <f t="shared" si="0"/>
        <v>60709607</v>
      </c>
      <c r="G17" s="73">
        <f t="shared" si="0"/>
        <v>-8689075</v>
      </c>
      <c r="H17" s="73">
        <f t="shared" si="0"/>
        <v>51180066</v>
      </c>
      <c r="I17" s="73">
        <f t="shared" si="0"/>
        <v>-11234923</v>
      </c>
      <c r="J17" s="73">
        <f t="shared" si="0"/>
        <v>31256068</v>
      </c>
      <c r="K17" s="73">
        <f t="shared" si="0"/>
        <v>-6904207</v>
      </c>
      <c r="L17" s="73">
        <f t="shared" si="0"/>
        <v>27934372</v>
      </c>
      <c r="M17" s="73">
        <f t="shared" si="0"/>
        <v>2413608</v>
      </c>
      <c r="N17" s="73">
        <f t="shared" si="0"/>
        <v>23443773</v>
      </c>
      <c r="O17" s="73">
        <f t="shared" si="0"/>
        <v>-7729823</v>
      </c>
      <c r="P17" s="73">
        <f t="shared" si="0"/>
        <v>-11379551</v>
      </c>
      <c r="Q17" s="73">
        <f t="shared" si="0"/>
        <v>48301295</v>
      </c>
      <c r="R17" s="73">
        <f t="shared" si="0"/>
        <v>29191921</v>
      </c>
      <c r="S17" s="73">
        <f t="shared" si="0"/>
        <v>-8350032</v>
      </c>
      <c r="T17" s="73">
        <f t="shared" si="0"/>
        <v>-7469733</v>
      </c>
      <c r="U17" s="73">
        <f t="shared" si="0"/>
        <v>0</v>
      </c>
      <c r="V17" s="73">
        <f t="shared" si="0"/>
        <v>-15819765</v>
      </c>
      <c r="W17" s="73">
        <f t="shared" si="0"/>
        <v>68071997</v>
      </c>
      <c r="X17" s="73">
        <f t="shared" si="0"/>
        <v>60709607</v>
      </c>
      <c r="Y17" s="73">
        <f t="shared" si="0"/>
        <v>7362390</v>
      </c>
      <c r="Z17" s="170">
        <f>+IF(X17&lt;&gt;0,+(Y17/X17)*100,0)</f>
        <v>12.12722394990961</v>
      </c>
      <c r="AA17" s="74">
        <f>SUM(AA6:AA16)</f>
        <v>60709607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8896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-33971423</v>
      </c>
      <c r="D26" s="155"/>
      <c r="E26" s="59">
        <v>-46596832</v>
      </c>
      <c r="F26" s="60">
        <v>-56119605</v>
      </c>
      <c r="G26" s="60"/>
      <c r="H26" s="60">
        <v>-872556</v>
      </c>
      <c r="I26" s="60">
        <v>-158626</v>
      </c>
      <c r="J26" s="60">
        <v>-1031182</v>
      </c>
      <c r="K26" s="60">
        <v>-3514669</v>
      </c>
      <c r="L26" s="60">
        <v>-2728887</v>
      </c>
      <c r="M26" s="60">
        <v>-9168934</v>
      </c>
      <c r="N26" s="60">
        <v>-15412490</v>
      </c>
      <c r="O26" s="60">
        <v>-3389064</v>
      </c>
      <c r="P26" s="60">
        <v>-4484334</v>
      </c>
      <c r="Q26" s="60">
        <v>-490765</v>
      </c>
      <c r="R26" s="60">
        <v>-8364163</v>
      </c>
      <c r="S26" s="60">
        <v>-4123654</v>
      </c>
      <c r="T26" s="60">
        <v>-4344962</v>
      </c>
      <c r="U26" s="60"/>
      <c r="V26" s="60">
        <v>-8468616</v>
      </c>
      <c r="W26" s="60">
        <v>-33276451</v>
      </c>
      <c r="X26" s="60">
        <v>-56119605</v>
      </c>
      <c r="Y26" s="60">
        <v>22843154</v>
      </c>
      <c r="Z26" s="140">
        <v>-40.7</v>
      </c>
      <c r="AA26" s="62">
        <v>-56119605</v>
      </c>
    </row>
    <row r="27" spans="1:27" ht="13.5">
      <c r="A27" s="250" t="s">
        <v>192</v>
      </c>
      <c r="B27" s="251"/>
      <c r="C27" s="168">
        <f aca="true" t="shared" si="1" ref="C27:Y27">SUM(C21:C26)</f>
        <v>-33962527</v>
      </c>
      <c r="D27" s="168">
        <f>SUM(D21:D26)</f>
        <v>0</v>
      </c>
      <c r="E27" s="72">
        <f t="shared" si="1"/>
        <v>-46596832</v>
      </c>
      <c r="F27" s="73">
        <f t="shared" si="1"/>
        <v>-56119605</v>
      </c>
      <c r="G27" s="73">
        <f t="shared" si="1"/>
        <v>0</v>
      </c>
      <c r="H27" s="73">
        <f t="shared" si="1"/>
        <v>-872556</v>
      </c>
      <c r="I27" s="73">
        <f t="shared" si="1"/>
        <v>-158626</v>
      </c>
      <c r="J27" s="73">
        <f t="shared" si="1"/>
        <v>-1031182</v>
      </c>
      <c r="K27" s="73">
        <f t="shared" si="1"/>
        <v>-3514669</v>
      </c>
      <c r="L27" s="73">
        <f t="shared" si="1"/>
        <v>-2728887</v>
      </c>
      <c r="M27" s="73">
        <f t="shared" si="1"/>
        <v>-9168934</v>
      </c>
      <c r="N27" s="73">
        <f t="shared" si="1"/>
        <v>-15412490</v>
      </c>
      <c r="O27" s="73">
        <f t="shared" si="1"/>
        <v>-3389064</v>
      </c>
      <c r="P27" s="73">
        <f t="shared" si="1"/>
        <v>-4484334</v>
      </c>
      <c r="Q27" s="73">
        <f t="shared" si="1"/>
        <v>-490765</v>
      </c>
      <c r="R27" s="73">
        <f t="shared" si="1"/>
        <v>-8364163</v>
      </c>
      <c r="S27" s="73">
        <f t="shared" si="1"/>
        <v>-4123654</v>
      </c>
      <c r="T27" s="73">
        <f t="shared" si="1"/>
        <v>-4344962</v>
      </c>
      <c r="U27" s="73">
        <f t="shared" si="1"/>
        <v>0</v>
      </c>
      <c r="V27" s="73">
        <f t="shared" si="1"/>
        <v>-8468616</v>
      </c>
      <c r="W27" s="73">
        <f t="shared" si="1"/>
        <v>-33276451</v>
      </c>
      <c r="X27" s="73">
        <f t="shared" si="1"/>
        <v>-56119605</v>
      </c>
      <c r="Y27" s="73">
        <f t="shared" si="1"/>
        <v>22843154</v>
      </c>
      <c r="Z27" s="170">
        <f>+IF(X27&lt;&gt;0,+(Y27/X27)*100,0)</f>
        <v>-40.70440980473758</v>
      </c>
      <c r="AA27" s="74">
        <f>SUM(AA21:AA26)</f>
        <v>-56119605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12447683</v>
      </c>
      <c r="D38" s="153">
        <f>+D17+D27+D36</f>
        <v>0</v>
      </c>
      <c r="E38" s="99">
        <f t="shared" si="3"/>
        <v>-12519950</v>
      </c>
      <c r="F38" s="100">
        <f t="shared" si="3"/>
        <v>4590002</v>
      </c>
      <c r="G38" s="100">
        <f t="shared" si="3"/>
        <v>-8689075</v>
      </c>
      <c r="H38" s="100">
        <f t="shared" si="3"/>
        <v>50307510</v>
      </c>
      <c r="I38" s="100">
        <f t="shared" si="3"/>
        <v>-11393549</v>
      </c>
      <c r="J38" s="100">
        <f t="shared" si="3"/>
        <v>30224886</v>
      </c>
      <c r="K38" s="100">
        <f t="shared" si="3"/>
        <v>-10418876</v>
      </c>
      <c r="L38" s="100">
        <f t="shared" si="3"/>
        <v>25205485</v>
      </c>
      <c r="M38" s="100">
        <f t="shared" si="3"/>
        <v>-6755326</v>
      </c>
      <c r="N38" s="100">
        <f t="shared" si="3"/>
        <v>8031283</v>
      </c>
      <c r="O38" s="100">
        <f t="shared" si="3"/>
        <v>-11118887</v>
      </c>
      <c r="P38" s="100">
        <f t="shared" si="3"/>
        <v>-15863885</v>
      </c>
      <c r="Q38" s="100">
        <f t="shared" si="3"/>
        <v>47810530</v>
      </c>
      <c r="R38" s="100">
        <f t="shared" si="3"/>
        <v>20827758</v>
      </c>
      <c r="S38" s="100">
        <f t="shared" si="3"/>
        <v>-12473686</v>
      </c>
      <c r="T38" s="100">
        <f t="shared" si="3"/>
        <v>-11814695</v>
      </c>
      <c r="U38" s="100">
        <f t="shared" si="3"/>
        <v>0</v>
      </c>
      <c r="V38" s="100">
        <f t="shared" si="3"/>
        <v>-24288381</v>
      </c>
      <c r="W38" s="100">
        <f t="shared" si="3"/>
        <v>34795546</v>
      </c>
      <c r="X38" s="100">
        <f t="shared" si="3"/>
        <v>4590002</v>
      </c>
      <c r="Y38" s="100">
        <f t="shared" si="3"/>
        <v>30205544</v>
      </c>
      <c r="Z38" s="137">
        <f>+IF(X38&lt;&gt;0,+(Y38/X38)*100,0)</f>
        <v>658.0725672886417</v>
      </c>
      <c r="AA38" s="102">
        <f>+AA17+AA27+AA36</f>
        <v>4590002</v>
      </c>
    </row>
    <row r="39" spans="1:27" ht="13.5">
      <c r="A39" s="249" t="s">
        <v>200</v>
      </c>
      <c r="B39" s="182"/>
      <c r="C39" s="153">
        <v>14797284</v>
      </c>
      <c r="D39" s="153"/>
      <c r="E39" s="99">
        <v>33181401</v>
      </c>
      <c r="F39" s="100">
        <v>33181401</v>
      </c>
      <c r="G39" s="100"/>
      <c r="H39" s="100">
        <v>-8689075</v>
      </c>
      <c r="I39" s="100">
        <v>41618435</v>
      </c>
      <c r="J39" s="100"/>
      <c r="K39" s="100">
        <v>30224886</v>
      </c>
      <c r="L39" s="100">
        <v>19806010</v>
      </c>
      <c r="M39" s="100">
        <v>45011495</v>
      </c>
      <c r="N39" s="100">
        <v>30224886</v>
      </c>
      <c r="O39" s="100">
        <v>38256169</v>
      </c>
      <c r="P39" s="100">
        <v>27137282</v>
      </c>
      <c r="Q39" s="100">
        <v>11273397</v>
      </c>
      <c r="R39" s="100">
        <v>38256169</v>
      </c>
      <c r="S39" s="100">
        <v>59083927</v>
      </c>
      <c r="T39" s="100">
        <v>46610241</v>
      </c>
      <c r="U39" s="100"/>
      <c r="V39" s="100">
        <v>59083927</v>
      </c>
      <c r="W39" s="100"/>
      <c r="X39" s="100">
        <v>33181401</v>
      </c>
      <c r="Y39" s="100">
        <v>-33181401</v>
      </c>
      <c r="Z39" s="137">
        <v>-100</v>
      </c>
      <c r="AA39" s="102">
        <v>33181401</v>
      </c>
    </row>
    <row r="40" spans="1:27" ht="13.5">
      <c r="A40" s="269" t="s">
        <v>201</v>
      </c>
      <c r="B40" s="256"/>
      <c r="C40" s="257">
        <v>27244967</v>
      </c>
      <c r="D40" s="257"/>
      <c r="E40" s="258">
        <v>20661451</v>
      </c>
      <c r="F40" s="259">
        <v>37771403</v>
      </c>
      <c r="G40" s="259">
        <v>-8689075</v>
      </c>
      <c r="H40" s="259">
        <v>41618435</v>
      </c>
      <c r="I40" s="259">
        <v>30224886</v>
      </c>
      <c r="J40" s="259">
        <v>30224886</v>
      </c>
      <c r="K40" s="259">
        <v>19806010</v>
      </c>
      <c r="L40" s="259">
        <v>45011495</v>
      </c>
      <c r="M40" s="259">
        <v>38256169</v>
      </c>
      <c r="N40" s="259">
        <v>38256169</v>
      </c>
      <c r="O40" s="259">
        <v>27137282</v>
      </c>
      <c r="P40" s="259">
        <v>11273397</v>
      </c>
      <c r="Q40" s="259">
        <v>59083927</v>
      </c>
      <c r="R40" s="259">
        <v>27137282</v>
      </c>
      <c r="S40" s="259">
        <v>46610241</v>
      </c>
      <c r="T40" s="259">
        <v>34795546</v>
      </c>
      <c r="U40" s="259"/>
      <c r="V40" s="259">
        <v>34795546</v>
      </c>
      <c r="W40" s="259">
        <v>34795546</v>
      </c>
      <c r="X40" s="259">
        <v>37771403</v>
      </c>
      <c r="Y40" s="259">
        <v>-2975857</v>
      </c>
      <c r="Z40" s="260">
        <v>-7.88</v>
      </c>
      <c r="AA40" s="261">
        <v>37771403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33971424</v>
      </c>
      <c r="D5" s="200">
        <f t="shared" si="0"/>
        <v>0</v>
      </c>
      <c r="E5" s="106">
        <f t="shared" si="0"/>
        <v>46896832</v>
      </c>
      <c r="F5" s="106">
        <f t="shared" si="0"/>
        <v>60869606</v>
      </c>
      <c r="G5" s="106">
        <f t="shared" si="0"/>
        <v>0</v>
      </c>
      <c r="H5" s="106">
        <f t="shared" si="0"/>
        <v>872556</v>
      </c>
      <c r="I5" s="106">
        <f t="shared" si="0"/>
        <v>158626</v>
      </c>
      <c r="J5" s="106">
        <f t="shared" si="0"/>
        <v>1031182</v>
      </c>
      <c r="K5" s="106">
        <f t="shared" si="0"/>
        <v>3514668</v>
      </c>
      <c r="L5" s="106">
        <f t="shared" si="0"/>
        <v>2728887</v>
      </c>
      <c r="M5" s="106">
        <f t="shared" si="0"/>
        <v>9168934</v>
      </c>
      <c r="N5" s="106">
        <f t="shared" si="0"/>
        <v>15412489</v>
      </c>
      <c r="O5" s="106">
        <f t="shared" si="0"/>
        <v>3389064</v>
      </c>
      <c r="P5" s="106">
        <f t="shared" si="0"/>
        <v>4484334</v>
      </c>
      <c r="Q5" s="106">
        <f t="shared" si="0"/>
        <v>490765</v>
      </c>
      <c r="R5" s="106">
        <f t="shared" si="0"/>
        <v>8364163</v>
      </c>
      <c r="S5" s="106">
        <f t="shared" si="0"/>
        <v>4123654</v>
      </c>
      <c r="T5" s="106">
        <f t="shared" si="0"/>
        <v>4344962</v>
      </c>
      <c r="U5" s="106">
        <f t="shared" si="0"/>
        <v>5489106</v>
      </c>
      <c r="V5" s="106">
        <f t="shared" si="0"/>
        <v>13957722</v>
      </c>
      <c r="W5" s="106">
        <f t="shared" si="0"/>
        <v>38765556</v>
      </c>
      <c r="X5" s="106">
        <f t="shared" si="0"/>
        <v>60869606</v>
      </c>
      <c r="Y5" s="106">
        <f t="shared" si="0"/>
        <v>-22104050</v>
      </c>
      <c r="Z5" s="201">
        <f>+IF(X5&lt;&gt;0,+(Y5/X5)*100,0)</f>
        <v>-36.313772098344124</v>
      </c>
      <c r="AA5" s="199">
        <f>SUM(AA11:AA18)</f>
        <v>60869606</v>
      </c>
    </row>
    <row r="6" spans="1:27" ht="13.5">
      <c r="A6" s="291" t="s">
        <v>205</v>
      </c>
      <c r="B6" s="142"/>
      <c r="C6" s="62">
        <v>8230583</v>
      </c>
      <c r="D6" s="156"/>
      <c r="E6" s="60">
        <v>36346832</v>
      </c>
      <c r="F6" s="60">
        <v>8500000</v>
      </c>
      <c r="G6" s="60"/>
      <c r="H6" s="60"/>
      <c r="I6" s="60"/>
      <c r="J6" s="60"/>
      <c r="K6" s="60">
        <v>614035</v>
      </c>
      <c r="L6" s="60">
        <v>2589260</v>
      </c>
      <c r="M6" s="60">
        <v>4565571</v>
      </c>
      <c r="N6" s="60">
        <v>7768866</v>
      </c>
      <c r="O6" s="60">
        <v>998578</v>
      </c>
      <c r="P6" s="60">
        <v>86850</v>
      </c>
      <c r="Q6" s="60"/>
      <c r="R6" s="60">
        <v>1085428</v>
      </c>
      <c r="S6" s="60">
        <v>507730</v>
      </c>
      <c r="T6" s="60"/>
      <c r="U6" s="60"/>
      <c r="V6" s="60">
        <v>507730</v>
      </c>
      <c r="W6" s="60">
        <v>9362024</v>
      </c>
      <c r="X6" s="60">
        <v>8500000</v>
      </c>
      <c r="Y6" s="60">
        <v>862024</v>
      </c>
      <c r="Z6" s="140">
        <v>10.14</v>
      </c>
      <c r="AA6" s="155">
        <v>8500000</v>
      </c>
    </row>
    <row r="7" spans="1:27" ht="13.5">
      <c r="A7" s="291" t="s">
        <v>206</v>
      </c>
      <c r="B7" s="142"/>
      <c r="C7" s="62">
        <v>6751291</v>
      </c>
      <c r="D7" s="156"/>
      <c r="E7" s="60">
        <v>4300000</v>
      </c>
      <c r="F7" s="60">
        <v>5642453</v>
      </c>
      <c r="G7" s="60"/>
      <c r="H7" s="60"/>
      <c r="I7" s="60"/>
      <c r="J7" s="60"/>
      <c r="K7" s="60"/>
      <c r="L7" s="60"/>
      <c r="M7" s="60">
        <v>221053</v>
      </c>
      <c r="N7" s="60">
        <v>221053</v>
      </c>
      <c r="O7" s="60"/>
      <c r="P7" s="60"/>
      <c r="Q7" s="60"/>
      <c r="R7" s="60"/>
      <c r="S7" s="60">
        <v>890821</v>
      </c>
      <c r="T7" s="60">
        <v>1115474</v>
      </c>
      <c r="U7" s="60">
        <v>1092549</v>
      </c>
      <c r="V7" s="60">
        <v>3098844</v>
      </c>
      <c r="W7" s="60">
        <v>3319897</v>
      </c>
      <c r="X7" s="60">
        <v>5642453</v>
      </c>
      <c r="Y7" s="60">
        <v>-2322556</v>
      </c>
      <c r="Z7" s="140">
        <v>-41.16</v>
      </c>
      <c r="AA7" s="155">
        <v>5642453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1219712</v>
      </c>
      <c r="D10" s="156"/>
      <c r="E10" s="60"/>
      <c r="F10" s="60"/>
      <c r="G10" s="60"/>
      <c r="H10" s="60"/>
      <c r="I10" s="60"/>
      <c r="J10" s="60"/>
      <c r="K10" s="60">
        <v>1675518</v>
      </c>
      <c r="L10" s="60"/>
      <c r="M10" s="60"/>
      <c r="N10" s="60">
        <v>1675518</v>
      </c>
      <c r="O10" s="60"/>
      <c r="P10" s="60"/>
      <c r="Q10" s="60">
        <v>340861</v>
      </c>
      <c r="R10" s="60">
        <v>340861</v>
      </c>
      <c r="S10" s="60"/>
      <c r="T10" s="60"/>
      <c r="U10" s="60">
        <v>62244</v>
      </c>
      <c r="V10" s="60">
        <v>62244</v>
      </c>
      <c r="W10" s="60">
        <v>2078623</v>
      </c>
      <c r="X10" s="60"/>
      <c r="Y10" s="60">
        <v>2078623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16201586</v>
      </c>
      <c r="D11" s="294">
        <f t="shared" si="1"/>
        <v>0</v>
      </c>
      <c r="E11" s="295">
        <f t="shared" si="1"/>
        <v>40646832</v>
      </c>
      <c r="F11" s="295">
        <f t="shared" si="1"/>
        <v>14142453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2289553</v>
      </c>
      <c r="L11" s="295">
        <f t="shared" si="1"/>
        <v>2589260</v>
      </c>
      <c r="M11" s="295">
        <f t="shared" si="1"/>
        <v>4786624</v>
      </c>
      <c r="N11" s="295">
        <f t="shared" si="1"/>
        <v>9665437</v>
      </c>
      <c r="O11" s="295">
        <f t="shared" si="1"/>
        <v>998578</v>
      </c>
      <c r="P11" s="295">
        <f t="shared" si="1"/>
        <v>86850</v>
      </c>
      <c r="Q11" s="295">
        <f t="shared" si="1"/>
        <v>340861</v>
      </c>
      <c r="R11" s="295">
        <f t="shared" si="1"/>
        <v>1426289</v>
      </c>
      <c r="S11" s="295">
        <f t="shared" si="1"/>
        <v>1398551</v>
      </c>
      <c r="T11" s="295">
        <f t="shared" si="1"/>
        <v>1115474</v>
      </c>
      <c r="U11" s="295">
        <f t="shared" si="1"/>
        <v>1154793</v>
      </c>
      <c r="V11" s="295">
        <f t="shared" si="1"/>
        <v>3668818</v>
      </c>
      <c r="W11" s="295">
        <f t="shared" si="1"/>
        <v>14760544</v>
      </c>
      <c r="X11" s="295">
        <f t="shared" si="1"/>
        <v>14142453</v>
      </c>
      <c r="Y11" s="295">
        <f t="shared" si="1"/>
        <v>618091</v>
      </c>
      <c r="Z11" s="296">
        <f>+IF(X11&lt;&gt;0,+(Y11/X11)*100,0)</f>
        <v>4.370465293397122</v>
      </c>
      <c r="AA11" s="297">
        <f>SUM(AA6:AA10)</f>
        <v>14142453</v>
      </c>
    </row>
    <row r="12" spans="1:27" ht="13.5">
      <c r="A12" s="298" t="s">
        <v>211</v>
      </c>
      <c r="B12" s="136"/>
      <c r="C12" s="62">
        <v>15990625</v>
      </c>
      <c r="D12" s="156"/>
      <c r="E12" s="60"/>
      <c r="F12" s="60">
        <v>41816551</v>
      </c>
      <c r="G12" s="60"/>
      <c r="H12" s="60"/>
      <c r="I12" s="60"/>
      <c r="J12" s="60"/>
      <c r="K12" s="60"/>
      <c r="L12" s="60"/>
      <c r="M12" s="60">
        <v>3268502</v>
      </c>
      <c r="N12" s="60">
        <v>3268502</v>
      </c>
      <c r="O12" s="60">
        <v>2159885</v>
      </c>
      <c r="P12" s="60">
        <v>3938325</v>
      </c>
      <c r="Q12" s="60"/>
      <c r="R12" s="60">
        <v>6098210</v>
      </c>
      <c r="S12" s="60">
        <v>2396777</v>
      </c>
      <c r="T12" s="60">
        <v>3229488</v>
      </c>
      <c r="U12" s="60">
        <v>4281013</v>
      </c>
      <c r="V12" s="60">
        <v>9907278</v>
      </c>
      <c r="W12" s="60">
        <v>19273990</v>
      </c>
      <c r="X12" s="60">
        <v>41816551</v>
      </c>
      <c r="Y12" s="60">
        <v>-22542561</v>
      </c>
      <c r="Z12" s="140">
        <v>-53.91</v>
      </c>
      <c r="AA12" s="155">
        <v>41816551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1779213</v>
      </c>
      <c r="D15" s="156"/>
      <c r="E15" s="60">
        <v>6250000</v>
      </c>
      <c r="F15" s="60">
        <v>4910602</v>
      </c>
      <c r="G15" s="60"/>
      <c r="H15" s="60">
        <v>872556</v>
      </c>
      <c r="I15" s="60">
        <v>158626</v>
      </c>
      <c r="J15" s="60">
        <v>1031182</v>
      </c>
      <c r="K15" s="60">
        <v>1225115</v>
      </c>
      <c r="L15" s="60">
        <v>139627</v>
      </c>
      <c r="M15" s="60">
        <v>1113808</v>
      </c>
      <c r="N15" s="60">
        <v>2478550</v>
      </c>
      <c r="O15" s="60">
        <v>230601</v>
      </c>
      <c r="P15" s="60">
        <v>459159</v>
      </c>
      <c r="Q15" s="60">
        <v>149904</v>
      </c>
      <c r="R15" s="60">
        <v>839664</v>
      </c>
      <c r="S15" s="60">
        <v>328326</v>
      </c>
      <c r="T15" s="60"/>
      <c r="U15" s="60">
        <v>53300</v>
      </c>
      <c r="V15" s="60">
        <v>381626</v>
      </c>
      <c r="W15" s="60">
        <v>4731022</v>
      </c>
      <c r="X15" s="60">
        <v>4910602</v>
      </c>
      <c r="Y15" s="60">
        <v>-179580</v>
      </c>
      <c r="Z15" s="140">
        <v>-3.66</v>
      </c>
      <c r="AA15" s="155">
        <v>4910602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8230583</v>
      </c>
      <c r="D36" s="156">
        <f t="shared" si="4"/>
        <v>0</v>
      </c>
      <c r="E36" s="60">
        <f t="shared" si="4"/>
        <v>36346832</v>
      </c>
      <c r="F36" s="60">
        <f t="shared" si="4"/>
        <v>8500000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614035</v>
      </c>
      <c r="L36" s="60">
        <f t="shared" si="4"/>
        <v>2589260</v>
      </c>
      <c r="M36" s="60">
        <f t="shared" si="4"/>
        <v>4565571</v>
      </c>
      <c r="N36" s="60">
        <f t="shared" si="4"/>
        <v>7768866</v>
      </c>
      <c r="O36" s="60">
        <f t="shared" si="4"/>
        <v>998578</v>
      </c>
      <c r="P36" s="60">
        <f t="shared" si="4"/>
        <v>86850</v>
      </c>
      <c r="Q36" s="60">
        <f t="shared" si="4"/>
        <v>0</v>
      </c>
      <c r="R36" s="60">
        <f t="shared" si="4"/>
        <v>1085428</v>
      </c>
      <c r="S36" s="60">
        <f t="shared" si="4"/>
        <v>507730</v>
      </c>
      <c r="T36" s="60">
        <f t="shared" si="4"/>
        <v>0</v>
      </c>
      <c r="U36" s="60">
        <f t="shared" si="4"/>
        <v>0</v>
      </c>
      <c r="V36" s="60">
        <f t="shared" si="4"/>
        <v>507730</v>
      </c>
      <c r="W36" s="60">
        <f t="shared" si="4"/>
        <v>9362024</v>
      </c>
      <c r="X36" s="60">
        <f t="shared" si="4"/>
        <v>8500000</v>
      </c>
      <c r="Y36" s="60">
        <f t="shared" si="4"/>
        <v>862024</v>
      </c>
      <c r="Z36" s="140">
        <f aca="true" t="shared" si="5" ref="Z36:Z49">+IF(X36&lt;&gt;0,+(Y36/X36)*100,0)</f>
        <v>10.141458823529412</v>
      </c>
      <c r="AA36" s="155">
        <f>AA6+AA21</f>
        <v>8500000</v>
      </c>
    </row>
    <row r="37" spans="1:27" ht="13.5">
      <c r="A37" s="291" t="s">
        <v>206</v>
      </c>
      <c r="B37" s="142"/>
      <c r="C37" s="62">
        <f t="shared" si="4"/>
        <v>6751291</v>
      </c>
      <c r="D37" s="156">
        <f t="shared" si="4"/>
        <v>0</v>
      </c>
      <c r="E37" s="60">
        <f t="shared" si="4"/>
        <v>4300000</v>
      </c>
      <c r="F37" s="60">
        <f t="shared" si="4"/>
        <v>5642453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221053</v>
      </c>
      <c r="N37" s="60">
        <f t="shared" si="4"/>
        <v>221053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890821</v>
      </c>
      <c r="T37" s="60">
        <f t="shared" si="4"/>
        <v>1115474</v>
      </c>
      <c r="U37" s="60">
        <f t="shared" si="4"/>
        <v>1092549</v>
      </c>
      <c r="V37" s="60">
        <f t="shared" si="4"/>
        <v>3098844</v>
      </c>
      <c r="W37" s="60">
        <f t="shared" si="4"/>
        <v>3319897</v>
      </c>
      <c r="X37" s="60">
        <f t="shared" si="4"/>
        <v>5642453</v>
      </c>
      <c r="Y37" s="60">
        <f t="shared" si="4"/>
        <v>-2322556</v>
      </c>
      <c r="Z37" s="140">
        <f t="shared" si="5"/>
        <v>-41.16216829807887</v>
      </c>
      <c r="AA37" s="155">
        <f>AA7+AA22</f>
        <v>5642453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1219712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1675518</v>
      </c>
      <c r="L40" s="60">
        <f t="shared" si="4"/>
        <v>0</v>
      </c>
      <c r="M40" s="60">
        <f t="shared" si="4"/>
        <v>0</v>
      </c>
      <c r="N40" s="60">
        <f t="shared" si="4"/>
        <v>1675518</v>
      </c>
      <c r="O40" s="60">
        <f t="shared" si="4"/>
        <v>0</v>
      </c>
      <c r="P40" s="60">
        <f t="shared" si="4"/>
        <v>0</v>
      </c>
      <c r="Q40" s="60">
        <f t="shared" si="4"/>
        <v>340861</v>
      </c>
      <c r="R40" s="60">
        <f t="shared" si="4"/>
        <v>340861</v>
      </c>
      <c r="S40" s="60">
        <f t="shared" si="4"/>
        <v>0</v>
      </c>
      <c r="T40" s="60">
        <f t="shared" si="4"/>
        <v>0</v>
      </c>
      <c r="U40" s="60">
        <f t="shared" si="4"/>
        <v>62244</v>
      </c>
      <c r="V40" s="60">
        <f t="shared" si="4"/>
        <v>62244</v>
      </c>
      <c r="W40" s="60">
        <f t="shared" si="4"/>
        <v>2078623</v>
      </c>
      <c r="X40" s="60">
        <f t="shared" si="4"/>
        <v>0</v>
      </c>
      <c r="Y40" s="60">
        <f t="shared" si="4"/>
        <v>2078623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16201586</v>
      </c>
      <c r="D41" s="294">
        <f t="shared" si="6"/>
        <v>0</v>
      </c>
      <c r="E41" s="295">
        <f t="shared" si="6"/>
        <v>40646832</v>
      </c>
      <c r="F41" s="295">
        <f t="shared" si="6"/>
        <v>14142453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2289553</v>
      </c>
      <c r="L41" s="295">
        <f t="shared" si="6"/>
        <v>2589260</v>
      </c>
      <c r="M41" s="295">
        <f t="shared" si="6"/>
        <v>4786624</v>
      </c>
      <c r="N41" s="295">
        <f t="shared" si="6"/>
        <v>9665437</v>
      </c>
      <c r="O41" s="295">
        <f t="shared" si="6"/>
        <v>998578</v>
      </c>
      <c r="P41" s="295">
        <f t="shared" si="6"/>
        <v>86850</v>
      </c>
      <c r="Q41" s="295">
        <f t="shared" si="6"/>
        <v>340861</v>
      </c>
      <c r="R41" s="295">
        <f t="shared" si="6"/>
        <v>1426289</v>
      </c>
      <c r="S41" s="295">
        <f t="shared" si="6"/>
        <v>1398551</v>
      </c>
      <c r="T41" s="295">
        <f t="shared" si="6"/>
        <v>1115474</v>
      </c>
      <c r="U41" s="295">
        <f t="shared" si="6"/>
        <v>1154793</v>
      </c>
      <c r="V41" s="295">
        <f t="shared" si="6"/>
        <v>3668818</v>
      </c>
      <c r="W41" s="295">
        <f t="shared" si="6"/>
        <v>14760544</v>
      </c>
      <c r="X41" s="295">
        <f t="shared" si="6"/>
        <v>14142453</v>
      </c>
      <c r="Y41" s="295">
        <f t="shared" si="6"/>
        <v>618091</v>
      </c>
      <c r="Z41" s="296">
        <f t="shared" si="5"/>
        <v>4.370465293397122</v>
      </c>
      <c r="AA41" s="297">
        <f>SUM(AA36:AA40)</f>
        <v>14142453</v>
      </c>
    </row>
    <row r="42" spans="1:27" ht="13.5">
      <c r="A42" s="298" t="s">
        <v>211</v>
      </c>
      <c r="B42" s="136"/>
      <c r="C42" s="95">
        <f aca="true" t="shared" si="7" ref="C42:Y48">C12+C27</f>
        <v>15990625</v>
      </c>
      <c r="D42" s="129">
        <f t="shared" si="7"/>
        <v>0</v>
      </c>
      <c r="E42" s="54">
        <f t="shared" si="7"/>
        <v>0</v>
      </c>
      <c r="F42" s="54">
        <f t="shared" si="7"/>
        <v>41816551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3268502</v>
      </c>
      <c r="N42" s="54">
        <f t="shared" si="7"/>
        <v>3268502</v>
      </c>
      <c r="O42" s="54">
        <f t="shared" si="7"/>
        <v>2159885</v>
      </c>
      <c r="P42" s="54">
        <f t="shared" si="7"/>
        <v>3938325</v>
      </c>
      <c r="Q42" s="54">
        <f t="shared" si="7"/>
        <v>0</v>
      </c>
      <c r="R42" s="54">
        <f t="shared" si="7"/>
        <v>6098210</v>
      </c>
      <c r="S42" s="54">
        <f t="shared" si="7"/>
        <v>2396777</v>
      </c>
      <c r="T42" s="54">
        <f t="shared" si="7"/>
        <v>3229488</v>
      </c>
      <c r="U42" s="54">
        <f t="shared" si="7"/>
        <v>4281013</v>
      </c>
      <c r="V42" s="54">
        <f t="shared" si="7"/>
        <v>9907278</v>
      </c>
      <c r="W42" s="54">
        <f t="shared" si="7"/>
        <v>19273990</v>
      </c>
      <c r="X42" s="54">
        <f t="shared" si="7"/>
        <v>41816551</v>
      </c>
      <c r="Y42" s="54">
        <f t="shared" si="7"/>
        <v>-22542561</v>
      </c>
      <c r="Z42" s="184">
        <f t="shared" si="5"/>
        <v>-53.90822643407391</v>
      </c>
      <c r="AA42" s="130">
        <f aca="true" t="shared" si="8" ref="AA42:AA48">AA12+AA27</f>
        <v>41816551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1779213</v>
      </c>
      <c r="D45" s="129">
        <f t="shared" si="7"/>
        <v>0</v>
      </c>
      <c r="E45" s="54">
        <f t="shared" si="7"/>
        <v>6250000</v>
      </c>
      <c r="F45" s="54">
        <f t="shared" si="7"/>
        <v>4910602</v>
      </c>
      <c r="G45" s="54">
        <f t="shared" si="7"/>
        <v>0</v>
      </c>
      <c r="H45" s="54">
        <f t="shared" si="7"/>
        <v>872556</v>
      </c>
      <c r="I45" s="54">
        <f t="shared" si="7"/>
        <v>158626</v>
      </c>
      <c r="J45" s="54">
        <f t="shared" si="7"/>
        <v>1031182</v>
      </c>
      <c r="K45" s="54">
        <f t="shared" si="7"/>
        <v>1225115</v>
      </c>
      <c r="L45" s="54">
        <f t="shared" si="7"/>
        <v>139627</v>
      </c>
      <c r="M45" s="54">
        <f t="shared" si="7"/>
        <v>1113808</v>
      </c>
      <c r="N45" s="54">
        <f t="shared" si="7"/>
        <v>2478550</v>
      </c>
      <c r="O45" s="54">
        <f t="shared" si="7"/>
        <v>230601</v>
      </c>
      <c r="P45" s="54">
        <f t="shared" si="7"/>
        <v>459159</v>
      </c>
      <c r="Q45" s="54">
        <f t="shared" si="7"/>
        <v>149904</v>
      </c>
      <c r="R45" s="54">
        <f t="shared" si="7"/>
        <v>839664</v>
      </c>
      <c r="S45" s="54">
        <f t="shared" si="7"/>
        <v>328326</v>
      </c>
      <c r="T45" s="54">
        <f t="shared" si="7"/>
        <v>0</v>
      </c>
      <c r="U45" s="54">
        <f t="shared" si="7"/>
        <v>53300</v>
      </c>
      <c r="V45" s="54">
        <f t="shared" si="7"/>
        <v>381626</v>
      </c>
      <c r="W45" s="54">
        <f t="shared" si="7"/>
        <v>4731022</v>
      </c>
      <c r="X45" s="54">
        <f t="shared" si="7"/>
        <v>4910602</v>
      </c>
      <c r="Y45" s="54">
        <f t="shared" si="7"/>
        <v>-179580</v>
      </c>
      <c r="Z45" s="184">
        <f t="shared" si="5"/>
        <v>-3.6569854368160972</v>
      </c>
      <c r="AA45" s="130">
        <f t="shared" si="8"/>
        <v>4910602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33971424</v>
      </c>
      <c r="D49" s="218">
        <f t="shared" si="9"/>
        <v>0</v>
      </c>
      <c r="E49" s="220">
        <f t="shared" si="9"/>
        <v>46896832</v>
      </c>
      <c r="F49" s="220">
        <f t="shared" si="9"/>
        <v>60869606</v>
      </c>
      <c r="G49" s="220">
        <f t="shared" si="9"/>
        <v>0</v>
      </c>
      <c r="H49" s="220">
        <f t="shared" si="9"/>
        <v>872556</v>
      </c>
      <c r="I49" s="220">
        <f t="shared" si="9"/>
        <v>158626</v>
      </c>
      <c r="J49" s="220">
        <f t="shared" si="9"/>
        <v>1031182</v>
      </c>
      <c r="K49" s="220">
        <f t="shared" si="9"/>
        <v>3514668</v>
      </c>
      <c r="L49" s="220">
        <f t="shared" si="9"/>
        <v>2728887</v>
      </c>
      <c r="M49" s="220">
        <f t="shared" si="9"/>
        <v>9168934</v>
      </c>
      <c r="N49" s="220">
        <f t="shared" si="9"/>
        <v>15412489</v>
      </c>
      <c r="O49" s="220">
        <f t="shared" si="9"/>
        <v>3389064</v>
      </c>
      <c r="P49" s="220">
        <f t="shared" si="9"/>
        <v>4484334</v>
      </c>
      <c r="Q49" s="220">
        <f t="shared" si="9"/>
        <v>490765</v>
      </c>
      <c r="R49" s="220">
        <f t="shared" si="9"/>
        <v>8364163</v>
      </c>
      <c r="S49" s="220">
        <f t="shared" si="9"/>
        <v>4123654</v>
      </c>
      <c r="T49" s="220">
        <f t="shared" si="9"/>
        <v>4344962</v>
      </c>
      <c r="U49" s="220">
        <f t="shared" si="9"/>
        <v>5489106</v>
      </c>
      <c r="V49" s="220">
        <f t="shared" si="9"/>
        <v>13957722</v>
      </c>
      <c r="W49" s="220">
        <f t="shared" si="9"/>
        <v>38765556</v>
      </c>
      <c r="X49" s="220">
        <f t="shared" si="9"/>
        <v>60869606</v>
      </c>
      <c r="Y49" s="220">
        <f t="shared" si="9"/>
        <v>-22104050</v>
      </c>
      <c r="Z49" s="221">
        <f t="shared" si="5"/>
        <v>-36.313772098344124</v>
      </c>
      <c r="AA49" s="222">
        <f>SUM(AA41:AA48)</f>
        <v>60869606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1008394</v>
      </c>
      <c r="D51" s="129">
        <f t="shared" si="10"/>
        <v>0</v>
      </c>
      <c r="E51" s="54">
        <f t="shared" si="10"/>
        <v>2173426</v>
      </c>
      <c r="F51" s="54">
        <f t="shared" si="10"/>
        <v>2323426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2323426</v>
      </c>
      <c r="Y51" s="54">
        <f t="shared" si="10"/>
        <v>-2323426</v>
      </c>
      <c r="Z51" s="184">
        <f>+IF(X51&lt;&gt;0,+(Y51/X51)*100,0)</f>
        <v>-100</v>
      </c>
      <c r="AA51" s="130">
        <f>SUM(AA57:AA61)</f>
        <v>2323426</v>
      </c>
    </row>
    <row r="52" spans="1:27" ht="13.5">
      <c r="A52" s="310" t="s">
        <v>205</v>
      </c>
      <c r="B52" s="142"/>
      <c r="C52" s="62">
        <v>2040</v>
      </c>
      <c r="D52" s="156"/>
      <c r="E52" s="60">
        <v>400000</v>
      </c>
      <c r="F52" s="60">
        <v>600000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600000</v>
      </c>
      <c r="Y52" s="60">
        <v>-600000</v>
      </c>
      <c r="Z52" s="140">
        <v>-100</v>
      </c>
      <c r="AA52" s="155">
        <v>600000</v>
      </c>
    </row>
    <row r="53" spans="1:27" ht="13.5">
      <c r="A53" s="310" t="s">
        <v>206</v>
      </c>
      <c r="B53" s="142"/>
      <c r="C53" s="62">
        <v>290661</v>
      </c>
      <c r="D53" s="156"/>
      <c r="E53" s="60">
        <v>900000</v>
      </c>
      <c r="F53" s="60">
        <v>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800000</v>
      </c>
      <c r="Y53" s="60">
        <v>-800000</v>
      </c>
      <c r="Z53" s="140">
        <v>-100</v>
      </c>
      <c r="AA53" s="155">
        <v>800000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377356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670057</v>
      </c>
      <c r="D57" s="294">
        <f t="shared" si="11"/>
        <v>0</v>
      </c>
      <c r="E57" s="295">
        <f t="shared" si="11"/>
        <v>1300000</v>
      </c>
      <c r="F57" s="295">
        <f t="shared" si="11"/>
        <v>1400000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1400000</v>
      </c>
      <c r="Y57" s="295">
        <f t="shared" si="11"/>
        <v>-1400000</v>
      </c>
      <c r="Z57" s="296">
        <f>+IF(X57&lt;&gt;0,+(Y57/X57)*100,0)</f>
        <v>-100</v>
      </c>
      <c r="AA57" s="297">
        <f>SUM(AA52:AA56)</f>
        <v>1400000</v>
      </c>
    </row>
    <row r="58" spans="1:27" ht="13.5">
      <c r="A58" s="311" t="s">
        <v>211</v>
      </c>
      <c r="B58" s="136"/>
      <c r="C58" s="62"/>
      <c r="D58" s="156"/>
      <c r="E58" s="60"/>
      <c r="F58" s="60">
        <v>120000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120000</v>
      </c>
      <c r="Y58" s="60">
        <v>-120000</v>
      </c>
      <c r="Z58" s="140">
        <v>-100</v>
      </c>
      <c r="AA58" s="155">
        <v>120000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338337</v>
      </c>
      <c r="D61" s="156"/>
      <c r="E61" s="60">
        <v>873426</v>
      </c>
      <c r="F61" s="60">
        <v>803426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803426</v>
      </c>
      <c r="Y61" s="60">
        <v>-803426</v>
      </c>
      <c r="Z61" s="140">
        <v>-100</v>
      </c>
      <c r="AA61" s="155">
        <v>803426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1008394</v>
      </c>
      <c r="D68" s="156">
        <v>514764</v>
      </c>
      <c r="E68" s="60">
        <v>2173426</v>
      </c>
      <c r="F68" s="60">
        <v>2323426</v>
      </c>
      <c r="G68" s="60">
        <v>37206</v>
      </c>
      <c r="H68" s="60">
        <v>3391</v>
      </c>
      <c r="I68" s="60">
        <v>25179</v>
      </c>
      <c r="J68" s="60">
        <v>65776</v>
      </c>
      <c r="K68" s="60"/>
      <c r="L68" s="60">
        <v>224137</v>
      </c>
      <c r="M68" s="60">
        <v>46333</v>
      </c>
      <c r="N68" s="60">
        <v>270470</v>
      </c>
      <c r="O68" s="60">
        <v>45057</v>
      </c>
      <c r="P68" s="60">
        <v>133461</v>
      </c>
      <c r="Q68" s="60">
        <v>140082</v>
      </c>
      <c r="R68" s="60">
        <v>318600</v>
      </c>
      <c r="S68" s="60">
        <v>282261</v>
      </c>
      <c r="T68" s="60"/>
      <c r="U68" s="60"/>
      <c r="V68" s="60">
        <v>282261</v>
      </c>
      <c r="W68" s="60">
        <v>937107</v>
      </c>
      <c r="X68" s="60">
        <v>2323426</v>
      </c>
      <c r="Y68" s="60">
        <v>-1386319</v>
      </c>
      <c r="Z68" s="140">
        <v>-59.67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1008394</v>
      </c>
      <c r="D69" s="218">
        <f t="shared" si="12"/>
        <v>514764</v>
      </c>
      <c r="E69" s="220">
        <f t="shared" si="12"/>
        <v>2173426</v>
      </c>
      <c r="F69" s="220">
        <f t="shared" si="12"/>
        <v>2323426</v>
      </c>
      <c r="G69" s="220">
        <f t="shared" si="12"/>
        <v>37206</v>
      </c>
      <c r="H69" s="220">
        <f t="shared" si="12"/>
        <v>3391</v>
      </c>
      <c r="I69" s="220">
        <f t="shared" si="12"/>
        <v>25179</v>
      </c>
      <c r="J69" s="220">
        <f t="shared" si="12"/>
        <v>65776</v>
      </c>
      <c r="K69" s="220">
        <f t="shared" si="12"/>
        <v>0</v>
      </c>
      <c r="L69" s="220">
        <f t="shared" si="12"/>
        <v>224137</v>
      </c>
      <c r="M69" s="220">
        <f t="shared" si="12"/>
        <v>46333</v>
      </c>
      <c r="N69" s="220">
        <f t="shared" si="12"/>
        <v>270470</v>
      </c>
      <c r="O69" s="220">
        <f t="shared" si="12"/>
        <v>45057</v>
      </c>
      <c r="P69" s="220">
        <f t="shared" si="12"/>
        <v>133461</v>
      </c>
      <c r="Q69" s="220">
        <f t="shared" si="12"/>
        <v>140082</v>
      </c>
      <c r="R69" s="220">
        <f t="shared" si="12"/>
        <v>318600</v>
      </c>
      <c r="S69" s="220">
        <f t="shared" si="12"/>
        <v>282261</v>
      </c>
      <c r="T69" s="220">
        <f t="shared" si="12"/>
        <v>0</v>
      </c>
      <c r="U69" s="220">
        <f t="shared" si="12"/>
        <v>0</v>
      </c>
      <c r="V69" s="220">
        <f t="shared" si="12"/>
        <v>282261</v>
      </c>
      <c r="W69" s="220">
        <f t="shared" si="12"/>
        <v>937107</v>
      </c>
      <c r="X69" s="220">
        <f t="shared" si="12"/>
        <v>2323426</v>
      </c>
      <c r="Y69" s="220">
        <f t="shared" si="12"/>
        <v>-1386319</v>
      </c>
      <c r="Z69" s="221">
        <f>+IF(X69&lt;&gt;0,+(Y69/X69)*100,0)</f>
        <v>-59.66701758523835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16201586</v>
      </c>
      <c r="D5" s="344">
        <f t="shared" si="0"/>
        <v>0</v>
      </c>
      <c r="E5" s="343">
        <f t="shared" si="0"/>
        <v>40646832</v>
      </c>
      <c r="F5" s="345">
        <f t="shared" si="0"/>
        <v>14142453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2289553</v>
      </c>
      <c r="L5" s="343">
        <f t="shared" si="0"/>
        <v>2589260</v>
      </c>
      <c r="M5" s="343">
        <f t="shared" si="0"/>
        <v>4786624</v>
      </c>
      <c r="N5" s="345">
        <f t="shared" si="0"/>
        <v>9665437</v>
      </c>
      <c r="O5" s="345">
        <f t="shared" si="0"/>
        <v>998578</v>
      </c>
      <c r="P5" s="343">
        <f t="shared" si="0"/>
        <v>86850</v>
      </c>
      <c r="Q5" s="343">
        <f t="shared" si="0"/>
        <v>340861</v>
      </c>
      <c r="R5" s="345">
        <f t="shared" si="0"/>
        <v>1426289</v>
      </c>
      <c r="S5" s="345">
        <f t="shared" si="0"/>
        <v>1398551</v>
      </c>
      <c r="T5" s="343">
        <f t="shared" si="0"/>
        <v>1115474</v>
      </c>
      <c r="U5" s="343">
        <f t="shared" si="0"/>
        <v>1154793</v>
      </c>
      <c r="V5" s="345">
        <f t="shared" si="0"/>
        <v>3668818</v>
      </c>
      <c r="W5" s="345">
        <f t="shared" si="0"/>
        <v>14760544</v>
      </c>
      <c r="X5" s="343">
        <f t="shared" si="0"/>
        <v>14142453</v>
      </c>
      <c r="Y5" s="345">
        <f t="shared" si="0"/>
        <v>618091</v>
      </c>
      <c r="Z5" s="346">
        <f>+IF(X5&lt;&gt;0,+(Y5/X5)*100,0)</f>
        <v>4.370465293397122</v>
      </c>
      <c r="AA5" s="347">
        <f>+AA6+AA8+AA11+AA13+AA15</f>
        <v>14142453</v>
      </c>
    </row>
    <row r="6" spans="1:27" ht="13.5">
      <c r="A6" s="348" t="s">
        <v>205</v>
      </c>
      <c r="B6" s="142"/>
      <c r="C6" s="60">
        <f>+C7</f>
        <v>8230583</v>
      </c>
      <c r="D6" s="327">
        <f aca="true" t="shared" si="1" ref="D6:AA6">+D7</f>
        <v>0</v>
      </c>
      <c r="E6" s="60">
        <f t="shared" si="1"/>
        <v>36346832</v>
      </c>
      <c r="F6" s="59">
        <f t="shared" si="1"/>
        <v>8500000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614035</v>
      </c>
      <c r="L6" s="60">
        <f t="shared" si="1"/>
        <v>2589260</v>
      </c>
      <c r="M6" s="60">
        <f t="shared" si="1"/>
        <v>4565571</v>
      </c>
      <c r="N6" s="59">
        <f t="shared" si="1"/>
        <v>7768866</v>
      </c>
      <c r="O6" s="59">
        <f t="shared" si="1"/>
        <v>998578</v>
      </c>
      <c r="P6" s="60">
        <f t="shared" si="1"/>
        <v>86850</v>
      </c>
      <c r="Q6" s="60">
        <f t="shared" si="1"/>
        <v>0</v>
      </c>
      <c r="R6" s="59">
        <f t="shared" si="1"/>
        <v>1085428</v>
      </c>
      <c r="S6" s="59">
        <f t="shared" si="1"/>
        <v>507730</v>
      </c>
      <c r="T6" s="60">
        <f t="shared" si="1"/>
        <v>0</v>
      </c>
      <c r="U6" s="60">
        <f t="shared" si="1"/>
        <v>0</v>
      </c>
      <c r="V6" s="59">
        <f t="shared" si="1"/>
        <v>507730</v>
      </c>
      <c r="W6" s="59">
        <f t="shared" si="1"/>
        <v>9362024</v>
      </c>
      <c r="X6" s="60">
        <f t="shared" si="1"/>
        <v>8500000</v>
      </c>
      <c r="Y6" s="59">
        <f t="shared" si="1"/>
        <v>862024</v>
      </c>
      <c r="Z6" s="61">
        <f>+IF(X6&lt;&gt;0,+(Y6/X6)*100,0)</f>
        <v>10.141458823529412</v>
      </c>
      <c r="AA6" s="62">
        <f t="shared" si="1"/>
        <v>8500000</v>
      </c>
    </row>
    <row r="7" spans="1:27" ht="13.5">
      <c r="A7" s="291" t="s">
        <v>229</v>
      </c>
      <c r="B7" s="142"/>
      <c r="C7" s="60">
        <v>8230583</v>
      </c>
      <c r="D7" s="327"/>
      <c r="E7" s="60">
        <v>36346832</v>
      </c>
      <c r="F7" s="59">
        <v>8500000</v>
      </c>
      <c r="G7" s="59"/>
      <c r="H7" s="60"/>
      <c r="I7" s="60"/>
      <c r="J7" s="59"/>
      <c r="K7" s="59">
        <v>614035</v>
      </c>
      <c r="L7" s="60">
        <v>2589260</v>
      </c>
      <c r="M7" s="60">
        <v>4565571</v>
      </c>
      <c r="N7" s="59">
        <v>7768866</v>
      </c>
      <c r="O7" s="59">
        <v>998578</v>
      </c>
      <c r="P7" s="60">
        <v>86850</v>
      </c>
      <c r="Q7" s="60"/>
      <c r="R7" s="59">
        <v>1085428</v>
      </c>
      <c r="S7" s="59">
        <v>507730</v>
      </c>
      <c r="T7" s="60"/>
      <c r="U7" s="60"/>
      <c r="V7" s="59">
        <v>507730</v>
      </c>
      <c r="W7" s="59">
        <v>9362024</v>
      </c>
      <c r="X7" s="60">
        <v>8500000</v>
      </c>
      <c r="Y7" s="59">
        <v>862024</v>
      </c>
      <c r="Z7" s="61">
        <v>10.14</v>
      </c>
      <c r="AA7" s="62">
        <v>8500000</v>
      </c>
    </row>
    <row r="8" spans="1:27" ht="13.5">
      <c r="A8" s="348" t="s">
        <v>206</v>
      </c>
      <c r="B8" s="142"/>
      <c r="C8" s="60">
        <f aca="true" t="shared" si="2" ref="C8:Y8">SUM(C9:C10)</f>
        <v>6751291</v>
      </c>
      <c r="D8" s="327">
        <f t="shared" si="2"/>
        <v>0</v>
      </c>
      <c r="E8" s="60">
        <f t="shared" si="2"/>
        <v>4300000</v>
      </c>
      <c r="F8" s="59">
        <f t="shared" si="2"/>
        <v>5642453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221053</v>
      </c>
      <c r="N8" s="59">
        <f t="shared" si="2"/>
        <v>221053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890821</v>
      </c>
      <c r="T8" s="60">
        <f t="shared" si="2"/>
        <v>1115474</v>
      </c>
      <c r="U8" s="60">
        <f t="shared" si="2"/>
        <v>1092549</v>
      </c>
      <c r="V8" s="59">
        <f t="shared" si="2"/>
        <v>3098844</v>
      </c>
      <c r="W8" s="59">
        <f t="shared" si="2"/>
        <v>3319897</v>
      </c>
      <c r="X8" s="60">
        <f t="shared" si="2"/>
        <v>5642453</v>
      </c>
      <c r="Y8" s="59">
        <f t="shared" si="2"/>
        <v>-2322556</v>
      </c>
      <c r="Z8" s="61">
        <f>+IF(X8&lt;&gt;0,+(Y8/X8)*100,0)</f>
        <v>-41.16216829807887</v>
      </c>
      <c r="AA8" s="62">
        <f>SUM(AA9:AA10)</f>
        <v>5642453</v>
      </c>
    </row>
    <row r="9" spans="1:27" ht="13.5">
      <c r="A9" s="291" t="s">
        <v>230</v>
      </c>
      <c r="B9" s="142"/>
      <c r="C9" s="60">
        <v>6751291</v>
      </c>
      <c r="D9" s="327"/>
      <c r="E9" s="60">
        <v>4300000</v>
      </c>
      <c r="F9" s="59">
        <v>5642453</v>
      </c>
      <c r="G9" s="59"/>
      <c r="H9" s="60"/>
      <c r="I9" s="60"/>
      <c r="J9" s="59"/>
      <c r="K9" s="59"/>
      <c r="L9" s="60"/>
      <c r="M9" s="60">
        <v>221053</v>
      </c>
      <c r="N9" s="59">
        <v>221053</v>
      </c>
      <c r="O9" s="59"/>
      <c r="P9" s="60"/>
      <c r="Q9" s="60"/>
      <c r="R9" s="59"/>
      <c r="S9" s="59">
        <v>890821</v>
      </c>
      <c r="T9" s="60">
        <v>1115474</v>
      </c>
      <c r="U9" s="60">
        <v>1092549</v>
      </c>
      <c r="V9" s="59">
        <v>3098844</v>
      </c>
      <c r="W9" s="59">
        <v>3319897</v>
      </c>
      <c r="X9" s="60">
        <v>5642453</v>
      </c>
      <c r="Y9" s="59">
        <v>-2322556</v>
      </c>
      <c r="Z9" s="61">
        <v>-41.16</v>
      </c>
      <c r="AA9" s="62">
        <v>5642453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1219712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1675518</v>
      </c>
      <c r="L15" s="60">
        <f t="shared" si="5"/>
        <v>0</v>
      </c>
      <c r="M15" s="60">
        <f t="shared" si="5"/>
        <v>0</v>
      </c>
      <c r="N15" s="59">
        <f t="shared" si="5"/>
        <v>1675518</v>
      </c>
      <c r="O15" s="59">
        <f t="shared" si="5"/>
        <v>0</v>
      </c>
      <c r="P15" s="60">
        <f t="shared" si="5"/>
        <v>0</v>
      </c>
      <c r="Q15" s="60">
        <f t="shared" si="5"/>
        <v>340861</v>
      </c>
      <c r="R15" s="59">
        <f t="shared" si="5"/>
        <v>340861</v>
      </c>
      <c r="S15" s="59">
        <f t="shared" si="5"/>
        <v>0</v>
      </c>
      <c r="T15" s="60">
        <f t="shared" si="5"/>
        <v>0</v>
      </c>
      <c r="U15" s="60">
        <f t="shared" si="5"/>
        <v>62244</v>
      </c>
      <c r="V15" s="59">
        <f t="shared" si="5"/>
        <v>62244</v>
      </c>
      <c r="W15" s="59">
        <f t="shared" si="5"/>
        <v>2078623</v>
      </c>
      <c r="X15" s="60">
        <f t="shared" si="5"/>
        <v>0</v>
      </c>
      <c r="Y15" s="59">
        <f t="shared" si="5"/>
        <v>2078623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1219712</v>
      </c>
      <c r="D20" s="327"/>
      <c r="E20" s="60"/>
      <c r="F20" s="59"/>
      <c r="G20" s="59"/>
      <c r="H20" s="60"/>
      <c r="I20" s="60"/>
      <c r="J20" s="59"/>
      <c r="K20" s="59">
        <v>1675518</v>
      </c>
      <c r="L20" s="60"/>
      <c r="M20" s="60"/>
      <c r="N20" s="59">
        <v>1675518</v>
      </c>
      <c r="O20" s="59"/>
      <c r="P20" s="60"/>
      <c r="Q20" s="60">
        <v>340861</v>
      </c>
      <c r="R20" s="59">
        <v>340861</v>
      </c>
      <c r="S20" s="59"/>
      <c r="T20" s="60"/>
      <c r="U20" s="60">
        <v>62244</v>
      </c>
      <c r="V20" s="59">
        <v>62244</v>
      </c>
      <c r="W20" s="59">
        <v>2078623</v>
      </c>
      <c r="X20" s="60"/>
      <c r="Y20" s="59">
        <v>2078623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15990625</v>
      </c>
      <c r="D22" s="331">
        <f t="shared" si="6"/>
        <v>0</v>
      </c>
      <c r="E22" s="330">
        <f t="shared" si="6"/>
        <v>0</v>
      </c>
      <c r="F22" s="332">
        <f t="shared" si="6"/>
        <v>41816551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3268502</v>
      </c>
      <c r="N22" s="332">
        <f t="shared" si="6"/>
        <v>3268502</v>
      </c>
      <c r="O22" s="332">
        <f t="shared" si="6"/>
        <v>2159885</v>
      </c>
      <c r="P22" s="330">
        <f t="shared" si="6"/>
        <v>3938325</v>
      </c>
      <c r="Q22" s="330">
        <f t="shared" si="6"/>
        <v>0</v>
      </c>
      <c r="R22" s="332">
        <f t="shared" si="6"/>
        <v>6098210</v>
      </c>
      <c r="S22" s="332">
        <f t="shared" si="6"/>
        <v>2396777</v>
      </c>
      <c r="T22" s="330">
        <f t="shared" si="6"/>
        <v>3229488</v>
      </c>
      <c r="U22" s="330">
        <f t="shared" si="6"/>
        <v>4281013</v>
      </c>
      <c r="V22" s="332">
        <f t="shared" si="6"/>
        <v>9907278</v>
      </c>
      <c r="W22" s="332">
        <f t="shared" si="6"/>
        <v>19273990</v>
      </c>
      <c r="X22" s="330">
        <f t="shared" si="6"/>
        <v>41816551</v>
      </c>
      <c r="Y22" s="332">
        <f t="shared" si="6"/>
        <v>-22542561</v>
      </c>
      <c r="Z22" s="323">
        <f>+IF(X22&lt;&gt;0,+(Y22/X22)*100,0)</f>
        <v>-53.90822643407391</v>
      </c>
      <c r="AA22" s="337">
        <f>SUM(AA23:AA32)</f>
        <v>41816551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>
        <v>883996</v>
      </c>
      <c r="P24" s="60">
        <v>1433305</v>
      </c>
      <c r="Q24" s="60"/>
      <c r="R24" s="59">
        <v>2317301</v>
      </c>
      <c r="S24" s="59">
        <v>1353808</v>
      </c>
      <c r="T24" s="60"/>
      <c r="U24" s="60">
        <v>126123</v>
      </c>
      <c r="V24" s="59">
        <v>1479931</v>
      </c>
      <c r="W24" s="59">
        <v>3797232</v>
      </c>
      <c r="X24" s="60"/>
      <c r="Y24" s="59">
        <v>3797232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15990625</v>
      </c>
      <c r="D32" s="327"/>
      <c r="E32" s="60"/>
      <c r="F32" s="59">
        <v>41816551</v>
      </c>
      <c r="G32" s="59"/>
      <c r="H32" s="60"/>
      <c r="I32" s="60"/>
      <c r="J32" s="59"/>
      <c r="K32" s="59"/>
      <c r="L32" s="60"/>
      <c r="M32" s="60">
        <v>3268502</v>
      </c>
      <c r="N32" s="59">
        <v>3268502</v>
      </c>
      <c r="O32" s="59">
        <v>1275889</v>
      </c>
      <c r="P32" s="60">
        <v>2505020</v>
      </c>
      <c r="Q32" s="60"/>
      <c r="R32" s="59">
        <v>3780909</v>
      </c>
      <c r="S32" s="59">
        <v>1042969</v>
      </c>
      <c r="T32" s="60">
        <v>3229488</v>
      </c>
      <c r="U32" s="60">
        <v>4154890</v>
      </c>
      <c r="V32" s="59">
        <v>8427347</v>
      </c>
      <c r="W32" s="59">
        <v>15476758</v>
      </c>
      <c r="X32" s="60">
        <v>41816551</v>
      </c>
      <c r="Y32" s="59">
        <v>-26339793</v>
      </c>
      <c r="Z32" s="61">
        <v>-62.99</v>
      </c>
      <c r="AA32" s="62">
        <v>41816551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1779213</v>
      </c>
      <c r="D40" s="331">
        <f t="shared" si="9"/>
        <v>0</v>
      </c>
      <c r="E40" s="330">
        <f t="shared" si="9"/>
        <v>6250000</v>
      </c>
      <c r="F40" s="332">
        <f t="shared" si="9"/>
        <v>4910602</v>
      </c>
      <c r="G40" s="332">
        <f t="shared" si="9"/>
        <v>0</v>
      </c>
      <c r="H40" s="330">
        <f t="shared" si="9"/>
        <v>872556</v>
      </c>
      <c r="I40" s="330">
        <f t="shared" si="9"/>
        <v>158626</v>
      </c>
      <c r="J40" s="332">
        <f t="shared" si="9"/>
        <v>1031182</v>
      </c>
      <c r="K40" s="332">
        <f t="shared" si="9"/>
        <v>1225115</v>
      </c>
      <c r="L40" s="330">
        <f t="shared" si="9"/>
        <v>139627</v>
      </c>
      <c r="M40" s="330">
        <f t="shared" si="9"/>
        <v>1113808</v>
      </c>
      <c r="N40" s="332">
        <f t="shared" si="9"/>
        <v>2478550</v>
      </c>
      <c r="O40" s="332">
        <f t="shared" si="9"/>
        <v>230601</v>
      </c>
      <c r="P40" s="330">
        <f t="shared" si="9"/>
        <v>459159</v>
      </c>
      <c r="Q40" s="330">
        <f t="shared" si="9"/>
        <v>149904</v>
      </c>
      <c r="R40" s="332">
        <f t="shared" si="9"/>
        <v>839664</v>
      </c>
      <c r="S40" s="332">
        <f t="shared" si="9"/>
        <v>328326</v>
      </c>
      <c r="T40" s="330">
        <f t="shared" si="9"/>
        <v>0</v>
      </c>
      <c r="U40" s="330">
        <f t="shared" si="9"/>
        <v>53300</v>
      </c>
      <c r="V40" s="332">
        <f t="shared" si="9"/>
        <v>381626</v>
      </c>
      <c r="W40" s="332">
        <f t="shared" si="9"/>
        <v>4731022</v>
      </c>
      <c r="X40" s="330">
        <f t="shared" si="9"/>
        <v>4910602</v>
      </c>
      <c r="Y40" s="332">
        <f t="shared" si="9"/>
        <v>-179580</v>
      </c>
      <c r="Z40" s="323">
        <f>+IF(X40&lt;&gt;0,+(Y40/X40)*100,0)</f>
        <v>-3.6569854368160972</v>
      </c>
      <c r="AA40" s="337">
        <f>SUM(AA41:AA49)</f>
        <v>4910602</v>
      </c>
    </row>
    <row r="41" spans="1:27" ht="13.5">
      <c r="A41" s="348" t="s">
        <v>248</v>
      </c>
      <c r="B41" s="142"/>
      <c r="C41" s="349">
        <v>688598</v>
      </c>
      <c r="D41" s="350"/>
      <c r="E41" s="349">
        <v>3600000</v>
      </c>
      <c r="F41" s="351">
        <v>3460000</v>
      </c>
      <c r="G41" s="351"/>
      <c r="H41" s="349">
        <v>795780</v>
      </c>
      <c r="I41" s="349">
        <v>27993</v>
      </c>
      <c r="J41" s="351">
        <v>823773</v>
      </c>
      <c r="K41" s="351">
        <v>1208098</v>
      </c>
      <c r="L41" s="349"/>
      <c r="M41" s="349">
        <v>926977</v>
      </c>
      <c r="N41" s="351">
        <v>2135075</v>
      </c>
      <c r="O41" s="351"/>
      <c r="P41" s="349"/>
      <c r="Q41" s="349"/>
      <c r="R41" s="351"/>
      <c r="S41" s="351"/>
      <c r="T41" s="349"/>
      <c r="U41" s="349"/>
      <c r="V41" s="351"/>
      <c r="W41" s="351">
        <v>2958848</v>
      </c>
      <c r="X41" s="349">
        <v>3460000</v>
      </c>
      <c r="Y41" s="351">
        <v>-501152</v>
      </c>
      <c r="Z41" s="352">
        <v>-14.48</v>
      </c>
      <c r="AA41" s="353">
        <v>3460000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138127</v>
      </c>
      <c r="D44" s="355"/>
      <c r="E44" s="54">
        <v>100000</v>
      </c>
      <c r="F44" s="53">
        <v>650000</v>
      </c>
      <c r="G44" s="53"/>
      <c r="H44" s="54"/>
      <c r="I44" s="54">
        <v>88061</v>
      </c>
      <c r="J44" s="53">
        <v>88061</v>
      </c>
      <c r="K44" s="53"/>
      <c r="L44" s="54">
        <v>96981</v>
      </c>
      <c r="M44" s="54">
        <v>186831</v>
      </c>
      <c r="N44" s="53">
        <v>283812</v>
      </c>
      <c r="O44" s="53"/>
      <c r="P44" s="54">
        <v>137428</v>
      </c>
      <c r="Q44" s="54">
        <v>92104</v>
      </c>
      <c r="R44" s="53">
        <v>229532</v>
      </c>
      <c r="S44" s="53">
        <v>63007</v>
      </c>
      <c r="T44" s="54"/>
      <c r="U44" s="54">
        <v>3700</v>
      </c>
      <c r="V44" s="53">
        <v>66707</v>
      </c>
      <c r="W44" s="53">
        <v>668112</v>
      </c>
      <c r="X44" s="54">
        <v>650000</v>
      </c>
      <c r="Y44" s="53">
        <v>18112</v>
      </c>
      <c r="Z44" s="94">
        <v>2.79</v>
      </c>
      <c r="AA44" s="95">
        <v>650000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952488</v>
      </c>
      <c r="D49" s="355"/>
      <c r="E49" s="54">
        <v>2550000</v>
      </c>
      <c r="F49" s="53">
        <v>800602</v>
      </c>
      <c r="G49" s="53"/>
      <c r="H49" s="54">
        <v>76776</v>
      </c>
      <c r="I49" s="54">
        <v>42572</v>
      </c>
      <c r="J49" s="53">
        <v>119348</v>
      </c>
      <c r="K49" s="53">
        <v>17017</v>
      </c>
      <c r="L49" s="54">
        <v>42646</v>
      </c>
      <c r="M49" s="54"/>
      <c r="N49" s="53">
        <v>59663</v>
      </c>
      <c r="O49" s="53">
        <v>230601</v>
      </c>
      <c r="P49" s="54">
        <v>321731</v>
      </c>
      <c r="Q49" s="54">
        <v>57800</v>
      </c>
      <c r="R49" s="53">
        <v>610132</v>
      </c>
      <c r="S49" s="53">
        <v>265319</v>
      </c>
      <c r="T49" s="54"/>
      <c r="U49" s="54">
        <v>49600</v>
      </c>
      <c r="V49" s="53">
        <v>314919</v>
      </c>
      <c r="W49" s="53">
        <v>1104062</v>
      </c>
      <c r="X49" s="54">
        <v>800602</v>
      </c>
      <c r="Y49" s="53">
        <v>303460</v>
      </c>
      <c r="Z49" s="94">
        <v>37.9</v>
      </c>
      <c r="AA49" s="95">
        <v>800602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33971424</v>
      </c>
      <c r="D60" s="333">
        <f t="shared" si="14"/>
        <v>0</v>
      </c>
      <c r="E60" s="219">
        <f t="shared" si="14"/>
        <v>46896832</v>
      </c>
      <c r="F60" s="264">
        <f t="shared" si="14"/>
        <v>60869606</v>
      </c>
      <c r="G60" s="264">
        <f t="shared" si="14"/>
        <v>0</v>
      </c>
      <c r="H60" s="219">
        <f t="shared" si="14"/>
        <v>872556</v>
      </c>
      <c r="I60" s="219">
        <f t="shared" si="14"/>
        <v>158626</v>
      </c>
      <c r="J60" s="264">
        <f t="shared" si="14"/>
        <v>1031182</v>
      </c>
      <c r="K60" s="264">
        <f t="shared" si="14"/>
        <v>3514668</v>
      </c>
      <c r="L60" s="219">
        <f t="shared" si="14"/>
        <v>2728887</v>
      </c>
      <c r="M60" s="219">
        <f t="shared" si="14"/>
        <v>9168934</v>
      </c>
      <c r="N60" s="264">
        <f t="shared" si="14"/>
        <v>15412489</v>
      </c>
      <c r="O60" s="264">
        <f t="shared" si="14"/>
        <v>3389064</v>
      </c>
      <c r="P60" s="219">
        <f t="shared" si="14"/>
        <v>4484334</v>
      </c>
      <c r="Q60" s="219">
        <f t="shared" si="14"/>
        <v>490765</v>
      </c>
      <c r="R60" s="264">
        <f t="shared" si="14"/>
        <v>8364163</v>
      </c>
      <c r="S60" s="264">
        <f t="shared" si="14"/>
        <v>4123654</v>
      </c>
      <c r="T60" s="219">
        <f t="shared" si="14"/>
        <v>4344962</v>
      </c>
      <c r="U60" s="219">
        <f t="shared" si="14"/>
        <v>5489106</v>
      </c>
      <c r="V60" s="264">
        <f t="shared" si="14"/>
        <v>13957722</v>
      </c>
      <c r="W60" s="264">
        <f t="shared" si="14"/>
        <v>38765556</v>
      </c>
      <c r="X60" s="219">
        <f t="shared" si="14"/>
        <v>60869606</v>
      </c>
      <c r="Y60" s="264">
        <f t="shared" si="14"/>
        <v>-22104050</v>
      </c>
      <c r="Z60" s="324">
        <f>+IF(X60&lt;&gt;0,+(Y60/X60)*100,0)</f>
        <v>-36.313772098344124</v>
      </c>
      <c r="AA60" s="232">
        <f>+AA57+AA54+AA51+AA40+AA37+AA34+AA22+AA5</f>
        <v>60869606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2015-08-06T07:43:52Z</dcterms:created>
  <dcterms:modified xsi:type="dcterms:W3CDTF">2015-08-06T07:46:47Z</dcterms:modified>
  <cp:category/>
  <cp:version/>
  <cp:contentType/>
  <cp:contentStatus/>
</cp:coreProperties>
</file>