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<sst xmlns="http://schemas.openxmlformats.org/spreadsheetml/2006/main" count="857" uniqueCount="303">
  <si>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Ephraim Mogale(LIM471)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</si>
  <si>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</si>
  <si>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</si>
  <si>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</si>
  <si>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</si>
  <si>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</si>
  <si>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</si>
  <si>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</si>
  <si>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</si>
  <si>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</si>
  <si>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</si>
  <si>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</si>
  <si>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</si>
  <si>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</si>
  <si>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</si>
  <si>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</si>
  <si>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</si>
  <si>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</si>
  <si>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</si>
  <si>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</si>
  <si>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</si>
  <si>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</si>
  <si>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</si>
  <si>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</si>
  <si>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</si>
  <si>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</si>
  <si>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</si>
  <si>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</si>
  <si>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</si>
  <si>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</si>
  <si>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</si>
  <si>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</si>
  <si>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</si>
  <si>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</si>
  <si>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</si>
  <si>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</si>
  <si>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</si>
  <si>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</si>
  <si>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</si>
  <si>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</si>
  <si>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</si>
  <si>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</si>
  <si>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</si>
  <si>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</si>
  <si>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</si>
  <si>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</si>
  <si>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</si>
  <si>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</si>
  <si>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</si>
  <si>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</si>
  <si>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</si>
  <si>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</si>
  <si>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</si>
  <si>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</si>
  <si>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</si>
  <si>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</si>
  <si>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</si>
  <si>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</si>
  <si>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</si>
  <si>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</si>
  <si>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</si>
  <si>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</si>
  <si>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</si>
  <si>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</si>
  <si>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</si>
  <si>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</si>
  <si>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</si>
  <si>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</si>
  <si>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</si>
  <si>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</si>
  <si>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Ephraim Mogale(LIM471)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</si>
  <si>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</si>
  <si>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</si>
  <si>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</si>
  <si>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</si>
  <si>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</si>
  <si>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</si>
  <si>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</si>
  <si>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</si>
  <si>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</si>
  <si>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</si>
  <si>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</si>
  <si>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</si>
  <si>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</si>
  <si>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</si>
  <si>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</si>
  <si>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</si>
  <si>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</si>
  <si>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</si>
  <si>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</si>
  <si>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</si>
  <si>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</si>
  <si>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</si>
  <si>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</si>
  <si>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</si>
  <si>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</si>
  <si>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</si>
  <si>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</si>
  <si>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</si>
  <si>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</si>
  <si>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Ephraim Mogale(LIM471)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</si>
  <si>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</si>
  <si>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</si>
  <si>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</si>
  <si>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</si>
  <si>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</si>
  <si>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</si>
  <si>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</si>
  <si>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</si>
  <si>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</si>
  <si>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</si>
  <si>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</si>
  <si>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</si>
  <si>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</si>
  <si>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</si>
  <si>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</si>
  <si>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</si>
  <si>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</si>
  <si>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</si>
  <si>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</si>
  <si>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</si>
  <si>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</si>
  <si>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</si>
  <si>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</si>
  <si>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</si>
  <si>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</si>
  <si>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</si>
  <si>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</si>
  <si>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</si>
  <si>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Ephraim Mogale(LIM471)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</si>
  <si>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</si>
  <si>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</si>
  <si>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</si>
  <si>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</si>
  <si>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</si>
  <si>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</si>
  <si>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</si>
  <si>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</si>
  <si>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</si>
  <si>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</si>
  <si>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Ephraim Mogale(LIM471)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</si>
  <si>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</si>
  <si>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</si>
  <si>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</si>
  <si>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</si>
  <si>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</si>
  <si>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</si>
  <si>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</si>
  <si>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</si>
  <si>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</si>
  <si>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</si>
  <si>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</si>
  <si>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</si>
  <si>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</si>
  <si>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</si>
  <si>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</si>
  <si>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</si>
  <si>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</si>
  <si>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</si>
  <si>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</si>
  <si>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</si>
  <si>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</si>
  <si>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</si>
  <si>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</si>
  <si>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</si>
  <si>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</si>
  <si>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</si>
  <si>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</si>
  <si>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</si>
  <si>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</si>
  <si>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</si>
  <si>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</si>
  <si>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</si>
  <si>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</si>
  <si>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Ephraim Mogale(LIM471)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</si>
  <si>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</si>
  <si>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</si>
  <si>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</si>
  <si>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</si>
  <si>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</si>
  <si>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</si>
  <si>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</si>
  <si>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</si>
  <si>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</si>
  <si>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</si>
  <si>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</si>
  <si>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</si>
  <si>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</si>
  <si>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</si>
  <si>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</si>
  <si>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</si>
  <si>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</si>
  <si>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</si>
  <si>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</si>
  <si>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</si>
  <si>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</si>
  <si>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</si>
  <si>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</si>
  <si>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</si>
  <si>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</si>
  <si>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</si>
  <si>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</si>
  <si>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Ephraim Mogale(LIM471)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</si>
  <si>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</si>
  <si>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</si>
  <si>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</si>
  <si>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</si>
  <si>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</si>
  <si>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</si>
  <si>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</si>
  <si>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</si>
  <si>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</si>
  <si>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</si>
  <si>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</si>
  <si>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</si>
  <si>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</si>
  <si>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</si>
  <si>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</si>
  <si>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</si>
  <si>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</si>
  <si>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</si>
  <si>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</si>
  <si>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</si>
  <si>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</si>
  <si>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</si>
  <si>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</si>
  <si>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</si>
  <si>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Ephraim Mogale(LIM471)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</si>
  <si>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</si>
  <si>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</si>
  <si>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</si>
  <si>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</si>
  <si>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</si>
  <si>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</si>
  <si>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</si>
  <si>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</si>
  <si>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</si>
  <si>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</si>
  <si>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</si>
  <si>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</si>
  <si>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</si>
  <si>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</si>
  <si>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</si>
  <si>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</si>
  <si>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</si>
  <si>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</si>
  <si>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</si>
  <si>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</si>
  <si>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</si>
  <si>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</si>
  <si>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</si>
  <si>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</si>
  <si>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</si>
  <si>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</si>
  <si>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</si>
  <si>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</si>
  <si>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</si>
  <si>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</si>
  <si>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</si>
  <si>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</si>
  <si>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</si>
  <si>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</si>
  <si>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</si>
  <si>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Ephraim Mogale(LIM471)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</si>
  <si>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</si>
  <si>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</si>
  <si>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Limpopo: Ephraim Mogale(LIM471)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</si>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</sst>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15204926</v>
      </c>
      <c r="E5" s="60">
        <v>15204926</v>
      </c>
      <c r="F5" s="60">
        <v>2404699</v>
      </c>
      <c r="G5" s="60">
        <v>2475993</v>
      </c>
      <c r="H5" s="60">
        <v>4437869</v>
      </c>
      <c r="I5" s="60">
        <v>9318561</v>
      </c>
      <c r="J5" s="60">
        <v>1489651</v>
      </c>
      <c r="K5" s="60">
        <v>2283620</v>
      </c>
      <c r="L5" s="60">
        <v>2066914</v>
      </c>
      <c r="M5" s="60">
        <v>5840185</v>
      </c>
      <c r="N5" s="60">
        <v>2357088</v>
      </c>
      <c r="O5" s="60">
        <v>2410025</v>
      </c>
      <c r="P5" s="60">
        <v>27483557</v>
      </c>
      <c r="Q5" s="60">
        <v>32250670</v>
      </c>
      <c r="R5" s="60">
        <v>1850241</v>
      </c>
      <c r="S5" s="60">
        <v>2423389</v>
      </c>
      <c r="T5" s="60">
        <v>4394755</v>
      </c>
      <c r="U5" s="60">
        <v>8668385</v>
      </c>
      <c r="V5" s="60">
        <v>56077801</v>
      </c>
      <c r="W5" s="60">
        <v>15204926</v>
      </c>
      <c r="X5" s="60">
        <v>40872875</v>
      </c>
      <c r="Y5" s="61">
        <v>268.81</v>
      </c>
      <c r="Z5" s="62">
        <v>15204926</v>
      </c>
    </row>
    <row r="6" spans="1:26" ht="13.5">
      <c r="A6" s="58" t="s">
        <v>32</v>
      </c>
      <c r="B6" s="19">
        <v>0</v>
      </c>
      <c r="C6" s="19">
        <v>0</v>
      </c>
      <c r="D6" s="59">
        <v>52880417</v>
      </c>
      <c r="E6" s="60">
        <v>52880417</v>
      </c>
      <c r="F6" s="60">
        <v>3696730</v>
      </c>
      <c r="G6" s="60">
        <v>3691319</v>
      </c>
      <c r="H6" s="60">
        <v>3730864</v>
      </c>
      <c r="I6" s="60">
        <v>11118913</v>
      </c>
      <c r="J6" s="60">
        <v>3452220</v>
      </c>
      <c r="K6" s="60">
        <v>3561328</v>
      </c>
      <c r="L6" s="60">
        <v>3187810</v>
      </c>
      <c r="M6" s="60">
        <v>10201358</v>
      </c>
      <c r="N6" s="60">
        <v>3713137</v>
      </c>
      <c r="O6" s="60">
        <v>3282208</v>
      </c>
      <c r="P6" s="60">
        <v>3651901</v>
      </c>
      <c r="Q6" s="60">
        <v>10647246</v>
      </c>
      <c r="R6" s="60">
        <v>3259424</v>
      </c>
      <c r="S6" s="60">
        <v>3129182</v>
      </c>
      <c r="T6" s="60">
        <v>3295484</v>
      </c>
      <c r="U6" s="60">
        <v>9684090</v>
      </c>
      <c r="V6" s="60">
        <v>41651607</v>
      </c>
      <c r="W6" s="60">
        <v>52880417</v>
      </c>
      <c r="X6" s="60">
        <v>-11228810</v>
      </c>
      <c r="Y6" s="61">
        <v>-21.23</v>
      </c>
      <c r="Z6" s="62">
        <v>52880417</v>
      </c>
    </row>
    <row r="7" spans="1:26" ht="13.5">
      <c r="A7" s="58" t="s">
        <v>33</v>
      </c>
      <c r="B7" s="19">
        <v>0</v>
      </c>
      <c r="C7" s="19">
        <v>0</v>
      </c>
      <c r="D7" s="59">
        <v>4127000</v>
      </c>
      <c r="E7" s="60">
        <v>4127000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102244</v>
      </c>
      <c r="M7" s="60">
        <v>102244</v>
      </c>
      <c r="N7" s="60">
        <v>102726</v>
      </c>
      <c r="O7" s="60">
        <v>93222</v>
      </c>
      <c r="P7" s="60">
        <v>0</v>
      </c>
      <c r="Q7" s="60">
        <v>195948</v>
      </c>
      <c r="R7" s="60">
        <v>101300</v>
      </c>
      <c r="S7" s="60">
        <v>352939</v>
      </c>
      <c r="T7" s="60">
        <v>0</v>
      </c>
      <c r="U7" s="60">
        <v>454239</v>
      </c>
      <c r="V7" s="60">
        <v>752431</v>
      </c>
      <c r="W7" s="60">
        <v>4127000</v>
      </c>
      <c r="X7" s="60">
        <v>-3374569</v>
      </c>
      <c r="Y7" s="61">
        <v>-81.77</v>
      </c>
      <c r="Z7" s="62">
        <v>4127000</v>
      </c>
    </row>
    <row r="8" spans="1:26" ht="13.5">
      <c r="A8" s="58" t="s">
        <v>34</v>
      </c>
      <c r="B8" s="19">
        <v>0</v>
      </c>
      <c r="C8" s="19">
        <v>0</v>
      </c>
      <c r="D8" s="59">
        <v>126497000</v>
      </c>
      <c r="E8" s="60">
        <v>126497000</v>
      </c>
      <c r="F8" s="60">
        <v>37864000</v>
      </c>
      <c r="G8" s="60">
        <v>1446000</v>
      </c>
      <c r="H8" s="60">
        <v>0</v>
      </c>
      <c r="I8" s="60">
        <v>39310000</v>
      </c>
      <c r="J8" s="60">
        <v>0</v>
      </c>
      <c r="K8" s="60">
        <v>384000</v>
      </c>
      <c r="L8" s="60">
        <v>30359000</v>
      </c>
      <c r="M8" s="60">
        <v>30743000</v>
      </c>
      <c r="N8" s="60">
        <v>0</v>
      </c>
      <c r="O8" s="60">
        <v>383000</v>
      </c>
      <c r="P8" s="60">
        <v>0</v>
      </c>
      <c r="Q8" s="60">
        <v>383000</v>
      </c>
      <c r="R8" s="60">
        <v>0</v>
      </c>
      <c r="S8" s="60">
        <v>0</v>
      </c>
      <c r="T8" s="60">
        <v>0</v>
      </c>
      <c r="U8" s="60">
        <v>0</v>
      </c>
      <c r="V8" s="60">
        <v>70436000</v>
      </c>
      <c r="W8" s="60">
        <v>126497000</v>
      </c>
      <c r="X8" s="60">
        <v>-56061000</v>
      </c>
      <c r="Y8" s="61">
        <v>-44.32</v>
      </c>
      <c r="Z8" s="62">
        <v>126497000</v>
      </c>
    </row>
    <row r="9" spans="1:26" ht="13.5">
      <c r="A9" s="58" t="s">
        <v>35</v>
      </c>
      <c r="B9" s="19">
        <v>0</v>
      </c>
      <c r="C9" s="19">
        <v>0</v>
      </c>
      <c r="D9" s="59">
        <v>24785117</v>
      </c>
      <c r="E9" s="60">
        <v>24785117</v>
      </c>
      <c r="F9" s="60">
        <v>406398</v>
      </c>
      <c r="G9" s="60">
        <v>1566685</v>
      </c>
      <c r="H9" s="60">
        <v>1323704</v>
      </c>
      <c r="I9" s="60">
        <v>3296787</v>
      </c>
      <c r="J9" s="60">
        <v>1443620</v>
      </c>
      <c r="K9" s="60">
        <v>835669</v>
      </c>
      <c r="L9" s="60">
        <v>1227377</v>
      </c>
      <c r="M9" s="60">
        <v>3506666</v>
      </c>
      <c r="N9" s="60">
        <v>1103217</v>
      </c>
      <c r="O9" s="60">
        <v>2498898</v>
      </c>
      <c r="P9" s="60">
        <v>93817</v>
      </c>
      <c r="Q9" s="60">
        <v>3695932</v>
      </c>
      <c r="R9" s="60">
        <v>1980182</v>
      </c>
      <c r="S9" s="60">
        <v>1657144</v>
      </c>
      <c r="T9" s="60">
        <v>901203</v>
      </c>
      <c r="U9" s="60">
        <v>4538529</v>
      </c>
      <c r="V9" s="60">
        <v>15037914</v>
      </c>
      <c r="W9" s="60">
        <v>24785117</v>
      </c>
      <c r="X9" s="60">
        <v>-9747203</v>
      </c>
      <c r="Y9" s="61">
        <v>-39.33</v>
      </c>
      <c r="Z9" s="62">
        <v>24785117</v>
      </c>
    </row>
    <row r="10" spans="1:26" ht="25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223494460</v>
      </c>
      <c r="E10" s="66">
        <f t="shared" si="0"/>
        <v>223494460</v>
      </c>
      <c r="F10" s="66">
        <f t="shared" si="0"/>
        <v>44371827</v>
      </c>
      <c r="G10" s="66">
        <f t="shared" si="0"/>
        <v>9179997</v>
      </c>
      <c r="H10" s="66">
        <f t="shared" si="0"/>
        <v>9492437</v>
      </c>
      <c r="I10" s="66">
        <f t="shared" si="0"/>
        <v>63044261</v>
      </c>
      <c r="J10" s="66">
        <f t="shared" si="0"/>
        <v>6385491</v>
      </c>
      <c r="K10" s="66">
        <f t="shared" si="0"/>
        <v>7064617</v>
      </c>
      <c r="L10" s="66">
        <f t="shared" si="0"/>
        <v>36943345</v>
      </c>
      <c r="M10" s="66">
        <f t="shared" si="0"/>
        <v>50393453</v>
      </c>
      <c r="N10" s="66">
        <f t="shared" si="0"/>
        <v>7276168</v>
      </c>
      <c r="O10" s="66">
        <f t="shared" si="0"/>
        <v>8667353</v>
      </c>
      <c r="P10" s="66">
        <f t="shared" si="0"/>
        <v>31229275</v>
      </c>
      <c r="Q10" s="66">
        <f t="shared" si="0"/>
        <v>47172796</v>
      </c>
      <c r="R10" s="66">
        <f t="shared" si="0"/>
        <v>7191147</v>
      </c>
      <c r="S10" s="66">
        <f t="shared" si="0"/>
        <v>7562654</v>
      </c>
      <c r="T10" s="66">
        <f t="shared" si="0"/>
        <v>8591442</v>
      </c>
      <c r="U10" s="66">
        <f t="shared" si="0"/>
        <v>23345243</v>
      </c>
      <c r="V10" s="66">
        <f t="shared" si="0"/>
        <v>183955753</v>
      </c>
      <c r="W10" s="66">
        <f t="shared" si="0"/>
        <v>223494460</v>
      </c>
      <c r="X10" s="66">
        <f t="shared" si="0"/>
        <v>-39538707</v>
      </c>
      <c r="Y10" s="67">
        <f>+IF(W10&lt;&gt;0,(X10/W10)*100,0)</f>
        <v>-17.69113516281343</v>
      </c>
      <c r="Z10" s="68">
        <f t="shared" si="0"/>
        <v>223494460</v>
      </c>
    </row>
    <row r="11" spans="1:26" ht="13.5">
      <c r="A11" s="58" t="s">
        <v>37</v>
      </c>
      <c r="B11" s="19">
        <v>0</v>
      </c>
      <c r="C11" s="19">
        <v>0</v>
      </c>
      <c r="D11" s="59">
        <v>47354523</v>
      </c>
      <c r="E11" s="60">
        <v>47354523</v>
      </c>
      <c r="F11" s="60">
        <v>4048393</v>
      </c>
      <c r="G11" s="60">
        <v>4009226</v>
      </c>
      <c r="H11" s="60">
        <v>3912202</v>
      </c>
      <c r="I11" s="60">
        <v>11969821</v>
      </c>
      <c r="J11" s="60">
        <v>3892702</v>
      </c>
      <c r="K11" s="60">
        <v>3877214</v>
      </c>
      <c r="L11" s="60">
        <v>3932635</v>
      </c>
      <c r="M11" s="60">
        <v>11702551</v>
      </c>
      <c r="N11" s="60">
        <v>4036763</v>
      </c>
      <c r="O11" s="60">
        <v>4068031</v>
      </c>
      <c r="P11" s="60">
        <v>22327128</v>
      </c>
      <c r="Q11" s="60">
        <v>30431922</v>
      </c>
      <c r="R11" s="60">
        <v>3899203</v>
      </c>
      <c r="S11" s="60">
        <v>3955405</v>
      </c>
      <c r="T11" s="60">
        <v>3680658</v>
      </c>
      <c r="U11" s="60">
        <v>11535266</v>
      </c>
      <c r="V11" s="60">
        <v>65639560</v>
      </c>
      <c r="W11" s="60">
        <v>47354523</v>
      </c>
      <c r="X11" s="60">
        <v>18285037</v>
      </c>
      <c r="Y11" s="61">
        <v>38.61</v>
      </c>
      <c r="Z11" s="62">
        <v>47354523</v>
      </c>
    </row>
    <row r="12" spans="1:26" ht="13.5">
      <c r="A12" s="58" t="s">
        <v>38</v>
      </c>
      <c r="B12" s="19">
        <v>0</v>
      </c>
      <c r="C12" s="19">
        <v>0</v>
      </c>
      <c r="D12" s="59">
        <v>10656093</v>
      </c>
      <c r="E12" s="60">
        <v>10656093</v>
      </c>
      <c r="F12" s="60">
        <v>789673</v>
      </c>
      <c r="G12" s="60">
        <v>789675</v>
      </c>
      <c r="H12" s="60">
        <v>789675</v>
      </c>
      <c r="I12" s="60">
        <v>2369023</v>
      </c>
      <c r="J12" s="60">
        <v>788938</v>
      </c>
      <c r="K12" s="60">
        <v>789674</v>
      </c>
      <c r="L12" s="60">
        <v>801674</v>
      </c>
      <c r="M12" s="60">
        <v>2380286</v>
      </c>
      <c r="N12" s="60">
        <v>789675</v>
      </c>
      <c r="O12" s="60">
        <v>789675</v>
      </c>
      <c r="P12" s="60">
        <v>789427</v>
      </c>
      <c r="Q12" s="60">
        <v>2368777</v>
      </c>
      <c r="R12" s="60">
        <v>1156009</v>
      </c>
      <c r="S12" s="60">
        <v>815148</v>
      </c>
      <c r="T12" s="60">
        <v>774924</v>
      </c>
      <c r="U12" s="60">
        <v>2746081</v>
      </c>
      <c r="V12" s="60">
        <v>9864167</v>
      </c>
      <c r="W12" s="60">
        <v>10656092</v>
      </c>
      <c r="X12" s="60">
        <v>-791925</v>
      </c>
      <c r="Y12" s="61">
        <v>-7.43</v>
      </c>
      <c r="Z12" s="62">
        <v>10656093</v>
      </c>
    </row>
    <row r="13" spans="1:26" ht="13.5">
      <c r="A13" s="58" t="s">
        <v>279</v>
      </c>
      <c r="B13" s="19">
        <v>0</v>
      </c>
      <c r="C13" s="19">
        <v>0</v>
      </c>
      <c r="D13" s="59">
        <v>27500000</v>
      </c>
      <c r="E13" s="60">
        <v>27500000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27500000</v>
      </c>
      <c r="X13" s="60">
        <v>-27500000</v>
      </c>
      <c r="Y13" s="61">
        <v>-100</v>
      </c>
      <c r="Z13" s="62">
        <v>27500000</v>
      </c>
    </row>
    <row r="14" spans="1:26" ht="13.5">
      <c r="A14" s="58" t="s">
        <v>40</v>
      </c>
      <c r="B14" s="19">
        <v>0</v>
      </c>
      <c r="C14" s="19">
        <v>0</v>
      </c>
      <c r="D14" s="59">
        <v>710200</v>
      </c>
      <c r="E14" s="60">
        <v>710200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710200</v>
      </c>
      <c r="X14" s="60">
        <v>-710200</v>
      </c>
      <c r="Y14" s="61">
        <v>-100</v>
      </c>
      <c r="Z14" s="62">
        <v>710200</v>
      </c>
    </row>
    <row r="15" spans="1:26" ht="13.5">
      <c r="A15" s="58" t="s">
        <v>41</v>
      </c>
      <c r="B15" s="19">
        <v>0</v>
      </c>
      <c r="C15" s="19">
        <v>0</v>
      </c>
      <c r="D15" s="59">
        <v>36855614</v>
      </c>
      <c r="E15" s="60">
        <v>36855614</v>
      </c>
      <c r="F15" s="60">
        <v>0</v>
      </c>
      <c r="G15" s="60">
        <v>3004587</v>
      </c>
      <c r="H15" s="60">
        <v>2803521</v>
      </c>
      <c r="I15" s="60">
        <v>5808108</v>
      </c>
      <c r="J15" s="60">
        <v>1698278</v>
      </c>
      <c r="K15" s="60">
        <v>1741538</v>
      </c>
      <c r="L15" s="60">
        <v>1678905</v>
      </c>
      <c r="M15" s="60">
        <v>5118721</v>
      </c>
      <c r="N15" s="60">
        <v>1626323</v>
      </c>
      <c r="O15" s="60">
        <v>1733541</v>
      </c>
      <c r="P15" s="60">
        <v>0</v>
      </c>
      <c r="Q15" s="60">
        <v>3359864</v>
      </c>
      <c r="R15" s="60">
        <v>2962</v>
      </c>
      <c r="S15" s="60">
        <v>1738569</v>
      </c>
      <c r="T15" s="60">
        <v>4444441</v>
      </c>
      <c r="U15" s="60">
        <v>6185972</v>
      </c>
      <c r="V15" s="60">
        <v>20472665</v>
      </c>
      <c r="W15" s="60">
        <v>36855798</v>
      </c>
      <c r="X15" s="60">
        <v>-16383133</v>
      </c>
      <c r="Y15" s="61">
        <v>-44.45</v>
      </c>
      <c r="Z15" s="62">
        <v>36855614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43487613</v>
      </c>
      <c r="E17" s="60">
        <v>43487613</v>
      </c>
      <c r="F17" s="60">
        <v>1643151</v>
      </c>
      <c r="G17" s="60">
        <v>3501754</v>
      </c>
      <c r="H17" s="60">
        <v>4828455</v>
      </c>
      <c r="I17" s="60">
        <v>9973360</v>
      </c>
      <c r="J17" s="60">
        <v>3959800</v>
      </c>
      <c r="K17" s="60">
        <v>4798018</v>
      </c>
      <c r="L17" s="60">
        <v>4496638</v>
      </c>
      <c r="M17" s="60">
        <v>13254456</v>
      </c>
      <c r="N17" s="60">
        <v>6438776</v>
      </c>
      <c r="O17" s="60">
        <v>3336458</v>
      </c>
      <c r="P17" s="60">
        <v>7300164</v>
      </c>
      <c r="Q17" s="60">
        <v>17075398</v>
      </c>
      <c r="R17" s="60">
        <v>5911521</v>
      </c>
      <c r="S17" s="60">
        <v>2548611</v>
      </c>
      <c r="T17" s="60">
        <v>8666695</v>
      </c>
      <c r="U17" s="60">
        <v>17126827</v>
      </c>
      <c r="V17" s="60">
        <v>57430041</v>
      </c>
      <c r="W17" s="60">
        <v>43487853</v>
      </c>
      <c r="X17" s="60">
        <v>13942188</v>
      </c>
      <c r="Y17" s="61">
        <v>32.06</v>
      </c>
      <c r="Z17" s="62">
        <v>43487613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166564043</v>
      </c>
      <c r="E18" s="73">
        <f t="shared" si="1"/>
        <v>166564043</v>
      </c>
      <c r="F18" s="73">
        <f t="shared" si="1"/>
        <v>6481217</v>
      </c>
      <c r="G18" s="73">
        <f t="shared" si="1"/>
        <v>11305242</v>
      </c>
      <c r="H18" s="73">
        <f t="shared" si="1"/>
        <v>12333853</v>
      </c>
      <c r="I18" s="73">
        <f t="shared" si="1"/>
        <v>30120312</v>
      </c>
      <c r="J18" s="73">
        <f t="shared" si="1"/>
        <v>10339718</v>
      </c>
      <c r="K18" s="73">
        <f t="shared" si="1"/>
        <v>11206444</v>
      </c>
      <c r="L18" s="73">
        <f t="shared" si="1"/>
        <v>10909852</v>
      </c>
      <c r="M18" s="73">
        <f t="shared" si="1"/>
        <v>32456014</v>
      </c>
      <c r="N18" s="73">
        <f t="shared" si="1"/>
        <v>12891537</v>
      </c>
      <c r="O18" s="73">
        <f t="shared" si="1"/>
        <v>9927705</v>
      </c>
      <c r="P18" s="73">
        <f t="shared" si="1"/>
        <v>30416719</v>
      </c>
      <c r="Q18" s="73">
        <f t="shared" si="1"/>
        <v>53235961</v>
      </c>
      <c r="R18" s="73">
        <f t="shared" si="1"/>
        <v>10969695</v>
      </c>
      <c r="S18" s="73">
        <f t="shared" si="1"/>
        <v>9057733</v>
      </c>
      <c r="T18" s="73">
        <f t="shared" si="1"/>
        <v>17566718</v>
      </c>
      <c r="U18" s="73">
        <f t="shared" si="1"/>
        <v>37594146</v>
      </c>
      <c r="V18" s="73">
        <f t="shared" si="1"/>
        <v>153406433</v>
      </c>
      <c r="W18" s="73">
        <f t="shared" si="1"/>
        <v>166564466</v>
      </c>
      <c r="X18" s="73">
        <f t="shared" si="1"/>
        <v>-13158033</v>
      </c>
      <c r="Y18" s="67">
        <f>+IF(W18&lt;&gt;0,(X18/W18)*100,0)</f>
        <v>-7.899663905505512</v>
      </c>
      <c r="Z18" s="74">
        <f t="shared" si="1"/>
        <v>166564043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56930417</v>
      </c>
      <c r="E19" s="77">
        <f t="shared" si="2"/>
        <v>56930417</v>
      </c>
      <c r="F19" s="77">
        <f t="shared" si="2"/>
        <v>37890610</v>
      </c>
      <c r="G19" s="77">
        <f t="shared" si="2"/>
        <v>-2125245</v>
      </c>
      <c r="H19" s="77">
        <f t="shared" si="2"/>
        <v>-2841416</v>
      </c>
      <c r="I19" s="77">
        <f t="shared" si="2"/>
        <v>32923949</v>
      </c>
      <c r="J19" s="77">
        <f t="shared" si="2"/>
        <v>-3954227</v>
      </c>
      <c r="K19" s="77">
        <f t="shared" si="2"/>
        <v>-4141827</v>
      </c>
      <c r="L19" s="77">
        <f t="shared" si="2"/>
        <v>26033493</v>
      </c>
      <c r="M19" s="77">
        <f t="shared" si="2"/>
        <v>17937439</v>
      </c>
      <c r="N19" s="77">
        <f t="shared" si="2"/>
        <v>-5615369</v>
      </c>
      <c r="O19" s="77">
        <f t="shared" si="2"/>
        <v>-1260352</v>
      </c>
      <c r="P19" s="77">
        <f t="shared" si="2"/>
        <v>812556</v>
      </c>
      <c r="Q19" s="77">
        <f t="shared" si="2"/>
        <v>-6063165</v>
      </c>
      <c r="R19" s="77">
        <f t="shared" si="2"/>
        <v>-3778548</v>
      </c>
      <c r="S19" s="77">
        <f t="shared" si="2"/>
        <v>-1495079</v>
      </c>
      <c r="T19" s="77">
        <f t="shared" si="2"/>
        <v>-8975276</v>
      </c>
      <c r="U19" s="77">
        <f t="shared" si="2"/>
        <v>-14248903</v>
      </c>
      <c r="V19" s="77">
        <f t="shared" si="2"/>
        <v>30549320</v>
      </c>
      <c r="W19" s="77">
        <f>IF(E10=E18,0,W10-W18)</f>
        <v>56929994</v>
      </c>
      <c r="X19" s="77">
        <f t="shared" si="2"/>
        <v>-26380674</v>
      </c>
      <c r="Y19" s="78">
        <f>+IF(W19&lt;&gt;0,(X19/W19)*100,0)</f>
        <v>-46.33879638209693</v>
      </c>
      <c r="Z19" s="79">
        <f t="shared" si="2"/>
        <v>56930417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10357000</v>
      </c>
      <c r="M20" s="60">
        <v>10357000</v>
      </c>
      <c r="N20" s="60">
        <v>0</v>
      </c>
      <c r="O20" s="60">
        <v>0</v>
      </c>
      <c r="P20" s="60">
        <v>20713000</v>
      </c>
      <c r="Q20" s="60">
        <v>20713000</v>
      </c>
      <c r="R20" s="60">
        <v>0</v>
      </c>
      <c r="S20" s="60">
        <v>0</v>
      </c>
      <c r="T20" s="60">
        <v>0</v>
      </c>
      <c r="U20" s="60">
        <v>0</v>
      </c>
      <c r="V20" s="60">
        <v>31070000</v>
      </c>
      <c r="W20" s="60">
        <v>31070000</v>
      </c>
      <c r="X20" s="60">
        <v>0</v>
      </c>
      <c r="Y20" s="61">
        <v>0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56930417</v>
      </c>
      <c r="E22" s="88">
        <f t="shared" si="3"/>
        <v>56930417</v>
      </c>
      <c r="F22" s="88">
        <f t="shared" si="3"/>
        <v>37890610</v>
      </c>
      <c r="G22" s="88">
        <f t="shared" si="3"/>
        <v>-2125245</v>
      </c>
      <c r="H22" s="88">
        <f t="shared" si="3"/>
        <v>-2841416</v>
      </c>
      <c r="I22" s="88">
        <f t="shared" si="3"/>
        <v>32923949</v>
      </c>
      <c r="J22" s="88">
        <f t="shared" si="3"/>
        <v>-3954227</v>
      </c>
      <c r="K22" s="88">
        <f t="shared" si="3"/>
        <v>-4141827</v>
      </c>
      <c r="L22" s="88">
        <f t="shared" si="3"/>
        <v>36390493</v>
      </c>
      <c r="M22" s="88">
        <f t="shared" si="3"/>
        <v>28294439</v>
      </c>
      <c r="N22" s="88">
        <f t="shared" si="3"/>
        <v>-5615369</v>
      </c>
      <c r="O22" s="88">
        <f t="shared" si="3"/>
        <v>-1260352</v>
      </c>
      <c r="P22" s="88">
        <f t="shared" si="3"/>
        <v>21525556</v>
      </c>
      <c r="Q22" s="88">
        <f t="shared" si="3"/>
        <v>14649835</v>
      </c>
      <c r="R22" s="88">
        <f t="shared" si="3"/>
        <v>-3778548</v>
      </c>
      <c r="S22" s="88">
        <f t="shared" si="3"/>
        <v>-1495079</v>
      </c>
      <c r="T22" s="88">
        <f t="shared" si="3"/>
        <v>-8975276</v>
      </c>
      <c r="U22" s="88">
        <f t="shared" si="3"/>
        <v>-14248903</v>
      </c>
      <c r="V22" s="88">
        <f t="shared" si="3"/>
        <v>61619320</v>
      </c>
      <c r="W22" s="88">
        <f t="shared" si="3"/>
        <v>87999994</v>
      </c>
      <c r="X22" s="88">
        <f t="shared" si="3"/>
        <v>-26380674</v>
      </c>
      <c r="Y22" s="89">
        <f>+IF(W22&lt;&gt;0,(X22/W22)*100,0)</f>
        <v>-29.978040680320955</v>
      </c>
      <c r="Z22" s="90">
        <f t="shared" si="3"/>
        <v>56930417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56930417</v>
      </c>
      <c r="E24" s="77">
        <f t="shared" si="4"/>
        <v>56930417</v>
      </c>
      <c r="F24" s="77">
        <f t="shared" si="4"/>
        <v>37890610</v>
      </c>
      <c r="G24" s="77">
        <f t="shared" si="4"/>
        <v>-2125245</v>
      </c>
      <c r="H24" s="77">
        <f t="shared" si="4"/>
        <v>-2841416</v>
      </c>
      <c r="I24" s="77">
        <f t="shared" si="4"/>
        <v>32923949</v>
      </c>
      <c r="J24" s="77">
        <f t="shared" si="4"/>
        <v>-3954227</v>
      </c>
      <c r="K24" s="77">
        <f t="shared" si="4"/>
        <v>-4141827</v>
      </c>
      <c r="L24" s="77">
        <f t="shared" si="4"/>
        <v>36390493</v>
      </c>
      <c r="M24" s="77">
        <f t="shared" si="4"/>
        <v>28294439</v>
      </c>
      <c r="N24" s="77">
        <f t="shared" si="4"/>
        <v>-5615369</v>
      </c>
      <c r="O24" s="77">
        <f t="shared" si="4"/>
        <v>-1260352</v>
      </c>
      <c r="P24" s="77">
        <f t="shared" si="4"/>
        <v>21525556</v>
      </c>
      <c r="Q24" s="77">
        <f t="shared" si="4"/>
        <v>14649835</v>
      </c>
      <c r="R24" s="77">
        <f t="shared" si="4"/>
        <v>-3778548</v>
      </c>
      <c r="S24" s="77">
        <f t="shared" si="4"/>
        <v>-1495079</v>
      </c>
      <c r="T24" s="77">
        <f t="shared" si="4"/>
        <v>-8975276</v>
      </c>
      <c r="U24" s="77">
        <f t="shared" si="4"/>
        <v>-14248903</v>
      </c>
      <c r="V24" s="77">
        <f t="shared" si="4"/>
        <v>61619320</v>
      </c>
      <c r="W24" s="77">
        <f t="shared" si="4"/>
        <v>87999994</v>
      </c>
      <c r="X24" s="77">
        <f t="shared" si="4"/>
        <v>-26380674</v>
      </c>
      <c r="Y24" s="78">
        <f>+IF(W24&lt;&gt;0,(X24/W24)*100,0)</f>
        <v>-29.978040680320955</v>
      </c>
      <c r="Z24" s="79">
        <f t="shared" si="4"/>
        <v>56930417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83807320</v>
      </c>
      <c r="E27" s="100">
        <v>68255000</v>
      </c>
      <c r="F27" s="100">
        <v>0</v>
      </c>
      <c r="G27" s="100">
        <v>0</v>
      </c>
      <c r="H27" s="100">
        <v>5127036</v>
      </c>
      <c r="I27" s="100">
        <v>5127036</v>
      </c>
      <c r="J27" s="100">
        <v>424295</v>
      </c>
      <c r="K27" s="100">
        <v>284085</v>
      </c>
      <c r="L27" s="100">
        <v>10509014</v>
      </c>
      <c r="M27" s="100">
        <v>11217394</v>
      </c>
      <c r="N27" s="100">
        <v>554561</v>
      </c>
      <c r="O27" s="100">
        <v>0</v>
      </c>
      <c r="P27" s="100">
        <v>0</v>
      </c>
      <c r="Q27" s="100">
        <v>554561</v>
      </c>
      <c r="R27" s="100">
        <v>2056690</v>
      </c>
      <c r="S27" s="100">
        <v>2056690</v>
      </c>
      <c r="T27" s="100">
        <v>33629080</v>
      </c>
      <c r="U27" s="100">
        <v>37742460</v>
      </c>
      <c r="V27" s="100">
        <v>54641451</v>
      </c>
      <c r="W27" s="100">
        <v>68255000</v>
      </c>
      <c r="X27" s="100">
        <v>-13613549</v>
      </c>
      <c r="Y27" s="101">
        <v>-19.95</v>
      </c>
      <c r="Z27" s="102">
        <v>68255000</v>
      </c>
    </row>
    <row r="28" spans="1:26" ht="13.5">
      <c r="A28" s="103" t="s">
        <v>46</v>
      </c>
      <c r="B28" s="19">
        <v>0</v>
      </c>
      <c r="C28" s="19">
        <v>0</v>
      </c>
      <c r="D28" s="59">
        <v>31070000</v>
      </c>
      <c r="E28" s="60">
        <v>26727000</v>
      </c>
      <c r="F28" s="60">
        <v>0</v>
      </c>
      <c r="G28" s="60">
        <v>0</v>
      </c>
      <c r="H28" s="60">
        <v>4067736</v>
      </c>
      <c r="I28" s="60">
        <v>4067736</v>
      </c>
      <c r="J28" s="60">
        <v>90495</v>
      </c>
      <c r="K28" s="60">
        <v>0</v>
      </c>
      <c r="L28" s="60">
        <v>0</v>
      </c>
      <c r="M28" s="60">
        <v>90495</v>
      </c>
      <c r="N28" s="60">
        <v>391361</v>
      </c>
      <c r="O28" s="60">
        <v>0</v>
      </c>
      <c r="P28" s="60">
        <v>0</v>
      </c>
      <c r="Q28" s="60">
        <v>391361</v>
      </c>
      <c r="R28" s="60">
        <v>1154988</v>
      </c>
      <c r="S28" s="60">
        <v>1154988</v>
      </c>
      <c r="T28" s="60">
        <v>8112945</v>
      </c>
      <c r="U28" s="60">
        <v>10422921</v>
      </c>
      <c r="V28" s="60">
        <v>14972513</v>
      </c>
      <c r="W28" s="60">
        <v>26727000</v>
      </c>
      <c r="X28" s="60">
        <v>-11754487</v>
      </c>
      <c r="Y28" s="61">
        <v>-43.98</v>
      </c>
      <c r="Z28" s="62">
        <v>26727000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52737320</v>
      </c>
      <c r="E31" s="60">
        <v>41528000</v>
      </c>
      <c r="F31" s="60">
        <v>0</v>
      </c>
      <c r="G31" s="60">
        <v>0</v>
      </c>
      <c r="H31" s="60">
        <v>1059300</v>
      </c>
      <c r="I31" s="60">
        <v>1059300</v>
      </c>
      <c r="J31" s="60">
        <v>333800</v>
      </c>
      <c r="K31" s="60">
        <v>284085</v>
      </c>
      <c r="L31" s="60">
        <v>10509014</v>
      </c>
      <c r="M31" s="60">
        <v>11126899</v>
      </c>
      <c r="N31" s="60">
        <v>163200</v>
      </c>
      <c r="O31" s="60">
        <v>0</v>
      </c>
      <c r="P31" s="60">
        <v>0</v>
      </c>
      <c r="Q31" s="60">
        <v>163200</v>
      </c>
      <c r="R31" s="60">
        <v>901702</v>
      </c>
      <c r="S31" s="60">
        <v>901702</v>
      </c>
      <c r="T31" s="60">
        <v>25516135</v>
      </c>
      <c r="U31" s="60">
        <v>27319539</v>
      </c>
      <c r="V31" s="60">
        <v>39668938</v>
      </c>
      <c r="W31" s="60">
        <v>41528000</v>
      </c>
      <c r="X31" s="60">
        <v>-1859062</v>
      </c>
      <c r="Y31" s="61">
        <v>-4.48</v>
      </c>
      <c r="Z31" s="62">
        <v>41528000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83807320</v>
      </c>
      <c r="E32" s="100">
        <f t="shared" si="5"/>
        <v>68255000</v>
      </c>
      <c r="F32" s="100">
        <f t="shared" si="5"/>
        <v>0</v>
      </c>
      <c r="G32" s="100">
        <f t="shared" si="5"/>
        <v>0</v>
      </c>
      <c r="H32" s="100">
        <f t="shared" si="5"/>
        <v>5127036</v>
      </c>
      <c r="I32" s="100">
        <f t="shared" si="5"/>
        <v>5127036</v>
      </c>
      <c r="J32" s="100">
        <f t="shared" si="5"/>
        <v>424295</v>
      </c>
      <c r="K32" s="100">
        <f t="shared" si="5"/>
        <v>284085</v>
      </c>
      <c r="L32" s="100">
        <f t="shared" si="5"/>
        <v>10509014</v>
      </c>
      <c r="M32" s="100">
        <f t="shared" si="5"/>
        <v>11217394</v>
      </c>
      <c r="N32" s="100">
        <f t="shared" si="5"/>
        <v>554561</v>
      </c>
      <c r="O32" s="100">
        <f t="shared" si="5"/>
        <v>0</v>
      </c>
      <c r="P32" s="100">
        <f t="shared" si="5"/>
        <v>0</v>
      </c>
      <c r="Q32" s="100">
        <f t="shared" si="5"/>
        <v>554561</v>
      </c>
      <c r="R32" s="100">
        <f t="shared" si="5"/>
        <v>2056690</v>
      </c>
      <c r="S32" s="100">
        <f t="shared" si="5"/>
        <v>2056690</v>
      </c>
      <c r="T32" s="100">
        <f t="shared" si="5"/>
        <v>33629080</v>
      </c>
      <c r="U32" s="100">
        <f t="shared" si="5"/>
        <v>37742460</v>
      </c>
      <c r="V32" s="100">
        <f t="shared" si="5"/>
        <v>54641451</v>
      </c>
      <c r="W32" s="100">
        <f t="shared" si="5"/>
        <v>68255000</v>
      </c>
      <c r="X32" s="100">
        <f t="shared" si="5"/>
        <v>-13613549</v>
      </c>
      <c r="Y32" s="101">
        <f>+IF(W32&lt;&gt;0,(X32/W32)*100,0)</f>
        <v>-19.94513075965131</v>
      </c>
      <c r="Z32" s="102">
        <f t="shared" si="5"/>
        <v>68255000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26000000</v>
      </c>
      <c r="E35" s="60">
        <v>55681792</v>
      </c>
      <c r="F35" s="60">
        <v>52920961</v>
      </c>
      <c r="G35" s="60">
        <v>68433664</v>
      </c>
      <c r="H35" s="60">
        <v>0</v>
      </c>
      <c r="I35" s="60">
        <v>0</v>
      </c>
      <c r="J35" s="60">
        <v>32047930</v>
      </c>
      <c r="K35" s="60">
        <v>42970660</v>
      </c>
      <c r="L35" s="60">
        <v>70613922</v>
      </c>
      <c r="M35" s="60">
        <v>70613922</v>
      </c>
      <c r="N35" s="60">
        <v>62820161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55681792</v>
      </c>
      <c r="X35" s="60">
        <v>-55681792</v>
      </c>
      <c r="Y35" s="61">
        <v>-100</v>
      </c>
      <c r="Z35" s="62">
        <v>55681792</v>
      </c>
    </row>
    <row r="36" spans="1:26" ht="13.5">
      <c r="A36" s="58" t="s">
        <v>57</v>
      </c>
      <c r="B36" s="19">
        <v>0</v>
      </c>
      <c r="C36" s="19">
        <v>0</v>
      </c>
      <c r="D36" s="59">
        <v>83807000</v>
      </c>
      <c r="E36" s="60">
        <v>203311262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554561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203311262</v>
      </c>
      <c r="X36" s="60">
        <v>-203311262</v>
      </c>
      <c r="Y36" s="61">
        <v>-100</v>
      </c>
      <c r="Z36" s="62">
        <v>203311262</v>
      </c>
    </row>
    <row r="37" spans="1:26" ht="13.5">
      <c r="A37" s="58" t="s">
        <v>58</v>
      </c>
      <c r="B37" s="19">
        <v>0</v>
      </c>
      <c r="C37" s="19">
        <v>0</v>
      </c>
      <c r="D37" s="59">
        <v>4000000</v>
      </c>
      <c r="E37" s="60">
        <v>38765319</v>
      </c>
      <c r="F37" s="60">
        <v>3536641</v>
      </c>
      <c r="G37" s="60">
        <v>3373492</v>
      </c>
      <c r="H37" s="60">
        <v>0</v>
      </c>
      <c r="I37" s="60">
        <v>0</v>
      </c>
      <c r="J37" s="60">
        <v>2340348</v>
      </c>
      <c r="K37" s="60">
        <v>1975005</v>
      </c>
      <c r="L37" s="60">
        <v>70759</v>
      </c>
      <c r="M37" s="60">
        <v>70759</v>
      </c>
      <c r="N37" s="60">
        <v>2097971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38765319</v>
      </c>
      <c r="X37" s="60">
        <v>-38765319</v>
      </c>
      <c r="Y37" s="61">
        <v>-100</v>
      </c>
      <c r="Z37" s="62">
        <v>38765319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220227735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220227735</v>
      </c>
      <c r="X38" s="60">
        <v>-220227735</v>
      </c>
      <c r="Y38" s="61">
        <v>-100</v>
      </c>
      <c r="Z38" s="62">
        <v>220227735</v>
      </c>
    </row>
    <row r="39" spans="1:26" ht="13.5">
      <c r="A39" s="58" t="s">
        <v>60</v>
      </c>
      <c r="B39" s="19">
        <v>0</v>
      </c>
      <c r="C39" s="19">
        <v>0</v>
      </c>
      <c r="D39" s="59">
        <v>105807000</v>
      </c>
      <c r="E39" s="60">
        <v>0</v>
      </c>
      <c r="F39" s="60">
        <v>49384320</v>
      </c>
      <c r="G39" s="60">
        <v>65060172</v>
      </c>
      <c r="H39" s="60">
        <v>0</v>
      </c>
      <c r="I39" s="60">
        <v>0</v>
      </c>
      <c r="J39" s="60">
        <v>29707582</v>
      </c>
      <c r="K39" s="60">
        <v>40995655</v>
      </c>
      <c r="L39" s="60">
        <v>70543163</v>
      </c>
      <c r="M39" s="60">
        <v>70543163</v>
      </c>
      <c r="N39" s="60">
        <v>61276751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/>
      <c r="X39" s="60">
        <v>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80918379</v>
      </c>
      <c r="C42" s="19">
        <v>0</v>
      </c>
      <c r="D42" s="59">
        <v>85130994</v>
      </c>
      <c r="E42" s="60">
        <v>8991273</v>
      </c>
      <c r="F42" s="60">
        <v>37890610</v>
      </c>
      <c r="G42" s="60">
        <v>-2638244</v>
      </c>
      <c r="H42" s="60">
        <v>-1071201</v>
      </c>
      <c r="I42" s="60">
        <v>34181165</v>
      </c>
      <c r="J42" s="60">
        <v>-3986413</v>
      </c>
      <c r="K42" s="60">
        <v>-3627034</v>
      </c>
      <c r="L42" s="60">
        <v>36548877</v>
      </c>
      <c r="M42" s="60">
        <v>28935430</v>
      </c>
      <c r="N42" s="60">
        <v>-4021546</v>
      </c>
      <c r="O42" s="60">
        <v>-1665441</v>
      </c>
      <c r="P42" s="60">
        <v>43294480</v>
      </c>
      <c r="Q42" s="60">
        <v>37607493</v>
      </c>
      <c r="R42" s="60">
        <v>-3787916</v>
      </c>
      <c r="S42" s="60">
        <v>-1599691</v>
      </c>
      <c r="T42" s="60">
        <v>-8873510</v>
      </c>
      <c r="U42" s="60">
        <v>-14261117</v>
      </c>
      <c r="V42" s="60">
        <v>86462971</v>
      </c>
      <c r="W42" s="60">
        <v>8991273</v>
      </c>
      <c r="X42" s="60">
        <v>77471698</v>
      </c>
      <c r="Y42" s="61">
        <v>861.63</v>
      </c>
      <c r="Z42" s="62">
        <v>8991273</v>
      </c>
    </row>
    <row r="43" spans="1:26" ht="13.5">
      <c r="A43" s="58" t="s">
        <v>63</v>
      </c>
      <c r="B43" s="19">
        <v>0</v>
      </c>
      <c r="C43" s="19">
        <v>0</v>
      </c>
      <c r="D43" s="59">
        <v>-83807000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/>
      <c r="X43" s="60">
        <v>0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80918380</v>
      </c>
      <c r="C45" s="22">
        <v>0</v>
      </c>
      <c r="D45" s="99">
        <v>1323994</v>
      </c>
      <c r="E45" s="100">
        <v>8991273</v>
      </c>
      <c r="F45" s="100">
        <v>37890610</v>
      </c>
      <c r="G45" s="100">
        <v>35252366</v>
      </c>
      <c r="H45" s="100">
        <v>34181165</v>
      </c>
      <c r="I45" s="100">
        <v>34181165</v>
      </c>
      <c r="J45" s="100">
        <v>30194752</v>
      </c>
      <c r="K45" s="100">
        <v>26567718</v>
      </c>
      <c r="L45" s="100">
        <v>63116595</v>
      </c>
      <c r="M45" s="100">
        <v>63116595</v>
      </c>
      <c r="N45" s="100">
        <v>59095049</v>
      </c>
      <c r="O45" s="100">
        <v>57429608</v>
      </c>
      <c r="P45" s="100">
        <v>100724088</v>
      </c>
      <c r="Q45" s="100">
        <v>59095049</v>
      </c>
      <c r="R45" s="100">
        <v>96936172</v>
      </c>
      <c r="S45" s="100">
        <v>95336481</v>
      </c>
      <c r="T45" s="100">
        <v>86462971</v>
      </c>
      <c r="U45" s="100">
        <v>86462971</v>
      </c>
      <c r="V45" s="100">
        <v>86462971</v>
      </c>
      <c r="W45" s="100">
        <v>8991273</v>
      </c>
      <c r="X45" s="100">
        <v>77471698</v>
      </c>
      <c r="Y45" s="101">
        <v>861.63</v>
      </c>
      <c r="Z45" s="102">
        <v>8991273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8099865</v>
      </c>
      <c r="C49" s="52">
        <v>0</v>
      </c>
      <c r="D49" s="129">
        <v>1761154</v>
      </c>
      <c r="E49" s="54">
        <v>1415106</v>
      </c>
      <c r="F49" s="54">
        <v>0</v>
      </c>
      <c r="G49" s="54">
        <v>0</v>
      </c>
      <c r="H49" s="54">
        <v>0</v>
      </c>
      <c r="I49" s="54">
        <v>1358165</v>
      </c>
      <c r="J49" s="54">
        <v>0</v>
      </c>
      <c r="K49" s="54">
        <v>0</v>
      </c>
      <c r="L49" s="54">
        <v>0</v>
      </c>
      <c r="M49" s="54">
        <v>1089361</v>
      </c>
      <c r="N49" s="54">
        <v>0</v>
      </c>
      <c r="O49" s="54">
        <v>0</v>
      </c>
      <c r="P49" s="54">
        <v>0</v>
      </c>
      <c r="Q49" s="54">
        <v>29751106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43474757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89.99135100193297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19.481608396446266</v>
      </c>
      <c r="Q58" s="7">
        <f t="shared" si="6"/>
        <v>41.55946876300471</v>
      </c>
      <c r="R58" s="7">
        <f t="shared" si="6"/>
        <v>100.00001883054412</v>
      </c>
      <c r="S58" s="7">
        <f t="shared" si="6"/>
        <v>100</v>
      </c>
      <c r="T58" s="7">
        <f t="shared" si="6"/>
        <v>100.00026006994061</v>
      </c>
      <c r="U58" s="7">
        <f t="shared" si="6"/>
        <v>100.0001113081324</v>
      </c>
      <c r="V58" s="7">
        <f t="shared" si="6"/>
        <v>74.48202236404921</v>
      </c>
      <c r="W58" s="7">
        <f t="shared" si="6"/>
        <v>89.99135100193297</v>
      </c>
      <c r="X58" s="7">
        <f t="shared" si="6"/>
        <v>0</v>
      </c>
      <c r="Y58" s="7">
        <f t="shared" si="6"/>
        <v>0</v>
      </c>
      <c r="Z58" s="8">
        <f t="shared" si="6"/>
        <v>89.99135100193297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93.634155141564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8.663838527160078</v>
      </c>
      <c r="Q59" s="10">
        <f t="shared" si="7"/>
        <v>22.164637199785307</v>
      </c>
      <c r="R59" s="10">
        <f t="shared" si="7"/>
        <v>100</v>
      </c>
      <c r="S59" s="10">
        <f t="shared" si="7"/>
        <v>100</v>
      </c>
      <c r="T59" s="10">
        <f t="shared" si="7"/>
        <v>100.00045508794007</v>
      </c>
      <c r="U59" s="10">
        <f t="shared" si="7"/>
        <v>100.0002307234854</v>
      </c>
      <c r="V59" s="10">
        <f t="shared" si="7"/>
        <v>55.23646513885237</v>
      </c>
      <c r="W59" s="10">
        <f t="shared" si="7"/>
        <v>93.634155141564</v>
      </c>
      <c r="X59" s="10">
        <f t="shared" si="7"/>
        <v>0</v>
      </c>
      <c r="Y59" s="10">
        <f t="shared" si="7"/>
        <v>0</v>
      </c>
      <c r="Z59" s="11">
        <f t="shared" si="7"/>
        <v>93.634155141564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88.94392039306346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92.73852166310095</v>
      </c>
      <c r="Q60" s="13">
        <f t="shared" si="7"/>
        <v>97.50938411679415</v>
      </c>
      <c r="R60" s="13">
        <f t="shared" si="7"/>
        <v>100.00003068026744</v>
      </c>
      <c r="S60" s="13">
        <f t="shared" si="7"/>
        <v>100</v>
      </c>
      <c r="T60" s="13">
        <f t="shared" si="7"/>
        <v>100</v>
      </c>
      <c r="U60" s="13">
        <f t="shared" si="7"/>
        <v>100.00001032621549</v>
      </c>
      <c r="V60" s="13">
        <f t="shared" si="7"/>
        <v>99.3633354890725</v>
      </c>
      <c r="W60" s="13">
        <f t="shared" si="7"/>
        <v>88.94392039306346</v>
      </c>
      <c r="X60" s="13">
        <f t="shared" si="7"/>
        <v>0</v>
      </c>
      <c r="Y60" s="13">
        <f t="shared" si="7"/>
        <v>0</v>
      </c>
      <c r="Z60" s="14">
        <f t="shared" si="7"/>
        <v>88.94392039306346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92.000674493243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0</v>
      </c>
      <c r="Q61" s="13">
        <f t="shared" si="7"/>
        <v>149.67730028323373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145.96868904489853</v>
      </c>
      <c r="W61" s="13">
        <f t="shared" si="7"/>
        <v>92.000674493243</v>
      </c>
      <c r="X61" s="13">
        <f t="shared" si="7"/>
        <v>0</v>
      </c>
      <c r="Y61" s="13">
        <f t="shared" si="7"/>
        <v>0</v>
      </c>
      <c r="Z61" s="14">
        <f t="shared" si="7"/>
        <v>92.000674493243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93.63284738939495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70.61983944016612</v>
      </c>
      <c r="Q64" s="13">
        <f t="shared" si="7"/>
        <v>90.21750018509728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130.4695573761739</v>
      </c>
      <c r="W64" s="13">
        <f t="shared" si="7"/>
        <v>93.63284738939495</v>
      </c>
      <c r="X64" s="13">
        <f t="shared" si="7"/>
        <v>0</v>
      </c>
      <c r="Y64" s="13">
        <f t="shared" si="7"/>
        <v>0</v>
      </c>
      <c r="Z64" s="14">
        <f t="shared" si="7"/>
        <v>93.63284738939495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100</v>
      </c>
      <c r="V66" s="16">
        <f t="shared" si="7"/>
        <v>157.93713319755443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/>
      <c r="C67" s="24"/>
      <c r="D67" s="25">
        <v>68085343</v>
      </c>
      <c r="E67" s="26">
        <v>68085343</v>
      </c>
      <c r="F67" s="26">
        <v>6101429</v>
      </c>
      <c r="G67" s="26">
        <v>6167312</v>
      </c>
      <c r="H67" s="26">
        <v>8168733</v>
      </c>
      <c r="I67" s="26">
        <v>20437474</v>
      </c>
      <c r="J67" s="26">
        <v>4941871</v>
      </c>
      <c r="K67" s="26">
        <v>5844948</v>
      </c>
      <c r="L67" s="26">
        <v>5254724</v>
      </c>
      <c r="M67" s="26">
        <v>16041543</v>
      </c>
      <c r="N67" s="26">
        <v>6070225</v>
      </c>
      <c r="O67" s="26">
        <v>5692233</v>
      </c>
      <c r="P67" s="26">
        <v>31135458</v>
      </c>
      <c r="Q67" s="26">
        <v>42897916</v>
      </c>
      <c r="R67" s="26">
        <v>5310521</v>
      </c>
      <c r="S67" s="26">
        <v>5865786</v>
      </c>
      <c r="T67" s="26">
        <v>7690239</v>
      </c>
      <c r="U67" s="26">
        <v>18866546</v>
      </c>
      <c r="V67" s="26">
        <v>98243479</v>
      </c>
      <c r="W67" s="26">
        <v>68085343</v>
      </c>
      <c r="X67" s="26"/>
      <c r="Y67" s="25"/>
      <c r="Z67" s="27">
        <v>68085343</v>
      </c>
    </row>
    <row r="68" spans="1:26" ht="13.5" hidden="1">
      <c r="A68" s="37" t="s">
        <v>31</v>
      </c>
      <c r="B68" s="19"/>
      <c r="C68" s="19"/>
      <c r="D68" s="20">
        <v>15204926</v>
      </c>
      <c r="E68" s="21">
        <v>15204926</v>
      </c>
      <c r="F68" s="21">
        <v>2404699</v>
      </c>
      <c r="G68" s="21">
        <v>2475993</v>
      </c>
      <c r="H68" s="21">
        <v>4437869</v>
      </c>
      <c r="I68" s="21">
        <v>9318561</v>
      </c>
      <c r="J68" s="21">
        <v>1489651</v>
      </c>
      <c r="K68" s="21">
        <v>2283620</v>
      </c>
      <c r="L68" s="21">
        <v>2066914</v>
      </c>
      <c r="M68" s="21">
        <v>5840185</v>
      </c>
      <c r="N68" s="21">
        <v>2357088</v>
      </c>
      <c r="O68" s="21">
        <v>2410025</v>
      </c>
      <c r="P68" s="21">
        <v>27483557</v>
      </c>
      <c r="Q68" s="21">
        <v>32250670</v>
      </c>
      <c r="R68" s="21">
        <v>1850241</v>
      </c>
      <c r="S68" s="21">
        <v>2423389</v>
      </c>
      <c r="T68" s="21">
        <v>4394755</v>
      </c>
      <c r="U68" s="21">
        <v>8668385</v>
      </c>
      <c r="V68" s="21">
        <v>56077801</v>
      </c>
      <c r="W68" s="21">
        <v>15204926</v>
      </c>
      <c r="X68" s="21"/>
      <c r="Y68" s="20"/>
      <c r="Z68" s="23">
        <v>15204926</v>
      </c>
    </row>
    <row r="69" spans="1:26" ht="13.5" hidden="1">
      <c r="A69" s="38" t="s">
        <v>32</v>
      </c>
      <c r="B69" s="19"/>
      <c r="C69" s="19"/>
      <c r="D69" s="20">
        <v>52880417</v>
      </c>
      <c r="E69" s="21">
        <v>52880417</v>
      </c>
      <c r="F69" s="21">
        <v>3696730</v>
      </c>
      <c r="G69" s="21">
        <v>3691319</v>
      </c>
      <c r="H69" s="21">
        <v>3730864</v>
      </c>
      <c r="I69" s="21">
        <v>11118913</v>
      </c>
      <c r="J69" s="21">
        <v>3452220</v>
      </c>
      <c r="K69" s="21">
        <v>3561328</v>
      </c>
      <c r="L69" s="21">
        <v>3187810</v>
      </c>
      <c r="M69" s="21">
        <v>10201358</v>
      </c>
      <c r="N69" s="21">
        <v>3713137</v>
      </c>
      <c r="O69" s="21">
        <v>3282208</v>
      </c>
      <c r="P69" s="21">
        <v>3651901</v>
      </c>
      <c r="Q69" s="21">
        <v>10647246</v>
      </c>
      <c r="R69" s="21">
        <v>3259424</v>
      </c>
      <c r="S69" s="21">
        <v>3129182</v>
      </c>
      <c r="T69" s="21">
        <v>3295484</v>
      </c>
      <c r="U69" s="21">
        <v>9684090</v>
      </c>
      <c r="V69" s="21">
        <v>41651607</v>
      </c>
      <c r="W69" s="21">
        <v>52880417</v>
      </c>
      <c r="X69" s="21"/>
      <c r="Y69" s="20"/>
      <c r="Z69" s="23">
        <v>52880417</v>
      </c>
    </row>
    <row r="70" spans="1:26" ht="13.5" hidden="1">
      <c r="A70" s="39" t="s">
        <v>103</v>
      </c>
      <c r="B70" s="19"/>
      <c r="C70" s="19"/>
      <c r="D70" s="20">
        <v>47093133</v>
      </c>
      <c r="E70" s="21">
        <v>47093133</v>
      </c>
      <c r="F70" s="21">
        <v>3378202</v>
      </c>
      <c r="G70" s="21">
        <v>3385458</v>
      </c>
      <c r="H70" s="21">
        <v>3394126</v>
      </c>
      <c r="I70" s="21">
        <v>10157786</v>
      </c>
      <c r="J70" s="21">
        <v>3149964</v>
      </c>
      <c r="K70" s="21">
        <v>3253667</v>
      </c>
      <c r="L70" s="21">
        <v>3148845</v>
      </c>
      <c r="M70" s="21">
        <v>9552476</v>
      </c>
      <c r="N70" s="21">
        <v>3406666</v>
      </c>
      <c r="O70" s="21">
        <v>2976048</v>
      </c>
      <c r="P70" s="21"/>
      <c r="Q70" s="21">
        <v>6382714</v>
      </c>
      <c r="R70" s="21"/>
      <c r="S70" s="21"/>
      <c r="T70" s="21"/>
      <c r="U70" s="21"/>
      <c r="V70" s="21">
        <v>26092976</v>
      </c>
      <c r="W70" s="21">
        <v>47093133</v>
      </c>
      <c r="X70" s="21"/>
      <c r="Y70" s="20"/>
      <c r="Z70" s="23">
        <v>47093133</v>
      </c>
    </row>
    <row r="71" spans="1:26" ht="13.5" hidden="1">
      <c r="A71" s="39" t="s">
        <v>104</v>
      </c>
      <c r="B71" s="19"/>
      <c r="C71" s="19"/>
      <c r="D71" s="20">
        <v>1389259</v>
      </c>
      <c r="E71" s="21">
        <v>1389259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1389259</v>
      </c>
      <c r="X71" s="21"/>
      <c r="Y71" s="20"/>
      <c r="Z71" s="23">
        <v>1389259</v>
      </c>
    </row>
    <row r="72" spans="1:26" ht="13.5" hidden="1">
      <c r="A72" s="39" t="s">
        <v>105</v>
      </c>
      <c r="B72" s="19"/>
      <c r="C72" s="19"/>
      <c r="D72" s="20">
        <v>437966</v>
      </c>
      <c r="E72" s="21">
        <v>437966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437966</v>
      </c>
      <c r="X72" s="21"/>
      <c r="Y72" s="20"/>
      <c r="Z72" s="23">
        <v>437966</v>
      </c>
    </row>
    <row r="73" spans="1:26" ht="13.5" hidden="1">
      <c r="A73" s="39" t="s">
        <v>106</v>
      </c>
      <c r="B73" s="19"/>
      <c r="C73" s="19"/>
      <c r="D73" s="20">
        <v>3960059</v>
      </c>
      <c r="E73" s="21">
        <v>3960059</v>
      </c>
      <c r="F73" s="21">
        <v>318528</v>
      </c>
      <c r="G73" s="21">
        <v>305861</v>
      </c>
      <c r="H73" s="21">
        <v>336738</v>
      </c>
      <c r="I73" s="21">
        <v>961127</v>
      </c>
      <c r="J73" s="21">
        <v>302256</v>
      </c>
      <c r="K73" s="21">
        <v>307661</v>
      </c>
      <c r="L73" s="21">
        <v>38965</v>
      </c>
      <c r="M73" s="21">
        <v>648882</v>
      </c>
      <c r="N73" s="21">
        <v>306471</v>
      </c>
      <c r="O73" s="21">
        <v>306160</v>
      </c>
      <c r="P73" s="21">
        <v>305805</v>
      </c>
      <c r="Q73" s="21">
        <v>918436</v>
      </c>
      <c r="R73" s="21"/>
      <c r="S73" s="21"/>
      <c r="T73" s="21"/>
      <c r="U73" s="21"/>
      <c r="V73" s="21">
        <v>2528445</v>
      </c>
      <c r="W73" s="21">
        <v>3960059</v>
      </c>
      <c r="X73" s="21"/>
      <c r="Y73" s="20"/>
      <c r="Z73" s="23">
        <v>3960059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>
        <v>3346096</v>
      </c>
      <c r="Q74" s="21">
        <v>3346096</v>
      </c>
      <c r="R74" s="21">
        <v>3259424</v>
      </c>
      <c r="S74" s="21">
        <v>3129182</v>
      </c>
      <c r="T74" s="21">
        <v>3295484</v>
      </c>
      <c r="U74" s="21">
        <v>9684090</v>
      </c>
      <c r="V74" s="21">
        <v>13030186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200856</v>
      </c>
      <c r="S75" s="30">
        <v>313215</v>
      </c>
      <c r="T75" s="30"/>
      <c r="U75" s="30">
        <v>514071</v>
      </c>
      <c r="V75" s="30">
        <v>514071</v>
      </c>
      <c r="W75" s="30"/>
      <c r="X75" s="30"/>
      <c r="Y75" s="29"/>
      <c r="Z75" s="31"/>
    </row>
    <row r="76" spans="1:26" ht="13.5" hidden="1">
      <c r="A76" s="42" t="s">
        <v>287</v>
      </c>
      <c r="B76" s="32">
        <v>53214575</v>
      </c>
      <c r="C76" s="32"/>
      <c r="D76" s="33">
        <v>68085343</v>
      </c>
      <c r="E76" s="34">
        <v>61270920</v>
      </c>
      <c r="F76" s="34">
        <v>6101429</v>
      </c>
      <c r="G76" s="34">
        <v>6167312</v>
      </c>
      <c r="H76" s="34">
        <v>8168733</v>
      </c>
      <c r="I76" s="34">
        <v>20437474</v>
      </c>
      <c r="J76" s="34">
        <v>4941871</v>
      </c>
      <c r="K76" s="34">
        <v>5844948</v>
      </c>
      <c r="L76" s="34">
        <v>5254724</v>
      </c>
      <c r="M76" s="34">
        <v>16041543</v>
      </c>
      <c r="N76" s="34">
        <v>6070225</v>
      </c>
      <c r="O76" s="34">
        <v>5692233</v>
      </c>
      <c r="P76" s="34">
        <v>6065688</v>
      </c>
      <c r="Q76" s="34">
        <v>17828146</v>
      </c>
      <c r="R76" s="34">
        <v>5310522</v>
      </c>
      <c r="S76" s="34">
        <v>5865786</v>
      </c>
      <c r="T76" s="34">
        <v>7690259</v>
      </c>
      <c r="U76" s="34">
        <v>18866567</v>
      </c>
      <c r="V76" s="34">
        <v>73173730</v>
      </c>
      <c r="W76" s="34">
        <v>61270920</v>
      </c>
      <c r="X76" s="34"/>
      <c r="Y76" s="33"/>
      <c r="Z76" s="35">
        <v>61270920</v>
      </c>
    </row>
    <row r="77" spans="1:26" ht="13.5" hidden="1">
      <c r="A77" s="37" t="s">
        <v>31</v>
      </c>
      <c r="B77" s="19">
        <v>16863124</v>
      </c>
      <c r="C77" s="19"/>
      <c r="D77" s="20">
        <v>15204926</v>
      </c>
      <c r="E77" s="21">
        <v>14237004</v>
      </c>
      <c r="F77" s="21">
        <v>2404699</v>
      </c>
      <c r="G77" s="21">
        <v>2475993</v>
      </c>
      <c r="H77" s="21">
        <v>4437869</v>
      </c>
      <c r="I77" s="21">
        <v>9318561</v>
      </c>
      <c r="J77" s="21">
        <v>1489651</v>
      </c>
      <c r="K77" s="21">
        <v>2283620</v>
      </c>
      <c r="L77" s="21">
        <v>2066914</v>
      </c>
      <c r="M77" s="21">
        <v>5840185</v>
      </c>
      <c r="N77" s="21">
        <v>2357088</v>
      </c>
      <c r="O77" s="21">
        <v>2410025</v>
      </c>
      <c r="P77" s="21">
        <v>2381131</v>
      </c>
      <c r="Q77" s="21">
        <v>7148244</v>
      </c>
      <c r="R77" s="21">
        <v>1850241</v>
      </c>
      <c r="S77" s="21">
        <v>2423389</v>
      </c>
      <c r="T77" s="21">
        <v>4394775</v>
      </c>
      <c r="U77" s="21">
        <v>8668405</v>
      </c>
      <c r="V77" s="21">
        <v>30975395</v>
      </c>
      <c r="W77" s="21">
        <v>14237004</v>
      </c>
      <c r="X77" s="21"/>
      <c r="Y77" s="20"/>
      <c r="Z77" s="23">
        <v>14237004</v>
      </c>
    </row>
    <row r="78" spans="1:26" ht="13.5" hidden="1">
      <c r="A78" s="38" t="s">
        <v>32</v>
      </c>
      <c r="B78" s="19">
        <v>36351451</v>
      </c>
      <c r="C78" s="19"/>
      <c r="D78" s="20">
        <v>52880417</v>
      </c>
      <c r="E78" s="21">
        <v>47033916</v>
      </c>
      <c r="F78" s="21">
        <v>3696730</v>
      </c>
      <c r="G78" s="21">
        <v>3691319</v>
      </c>
      <c r="H78" s="21">
        <v>3730864</v>
      </c>
      <c r="I78" s="21">
        <v>11118913</v>
      </c>
      <c r="J78" s="21">
        <v>3452220</v>
      </c>
      <c r="K78" s="21">
        <v>3561328</v>
      </c>
      <c r="L78" s="21">
        <v>3187810</v>
      </c>
      <c r="M78" s="21">
        <v>10201358</v>
      </c>
      <c r="N78" s="21">
        <v>3713137</v>
      </c>
      <c r="O78" s="21">
        <v>3282208</v>
      </c>
      <c r="P78" s="21">
        <v>3386719</v>
      </c>
      <c r="Q78" s="21">
        <v>10382064</v>
      </c>
      <c r="R78" s="21">
        <v>3259425</v>
      </c>
      <c r="S78" s="21">
        <v>3129182</v>
      </c>
      <c r="T78" s="21">
        <v>3295484</v>
      </c>
      <c r="U78" s="21">
        <v>9684091</v>
      </c>
      <c r="V78" s="21">
        <v>41386426</v>
      </c>
      <c r="W78" s="21">
        <v>47033916</v>
      </c>
      <c r="X78" s="21"/>
      <c r="Y78" s="20"/>
      <c r="Z78" s="23">
        <v>47033916</v>
      </c>
    </row>
    <row r="79" spans="1:26" ht="13.5" hidden="1">
      <c r="A79" s="39" t="s">
        <v>103</v>
      </c>
      <c r="B79" s="19">
        <v>33878607</v>
      </c>
      <c r="C79" s="19"/>
      <c r="D79" s="20">
        <v>47093133</v>
      </c>
      <c r="E79" s="21">
        <v>43326000</v>
      </c>
      <c r="F79" s="21">
        <v>3378202</v>
      </c>
      <c r="G79" s="21">
        <v>3385458</v>
      </c>
      <c r="H79" s="21">
        <v>3394126</v>
      </c>
      <c r="I79" s="21">
        <v>10157786</v>
      </c>
      <c r="J79" s="21">
        <v>3149964</v>
      </c>
      <c r="K79" s="21">
        <v>3253667</v>
      </c>
      <c r="L79" s="21">
        <v>3148845</v>
      </c>
      <c r="M79" s="21">
        <v>9552476</v>
      </c>
      <c r="N79" s="21">
        <v>3406666</v>
      </c>
      <c r="O79" s="21">
        <v>2976048</v>
      </c>
      <c r="P79" s="21">
        <v>3170760</v>
      </c>
      <c r="Q79" s="21">
        <v>9553474</v>
      </c>
      <c r="R79" s="21">
        <v>2953469</v>
      </c>
      <c r="S79" s="21">
        <v>2850361</v>
      </c>
      <c r="T79" s="21">
        <v>3020009</v>
      </c>
      <c r="U79" s="21">
        <v>8823839</v>
      </c>
      <c r="V79" s="21">
        <v>38087575</v>
      </c>
      <c r="W79" s="21">
        <v>43326000</v>
      </c>
      <c r="X79" s="21"/>
      <c r="Y79" s="20"/>
      <c r="Z79" s="23">
        <v>43326000</v>
      </c>
    </row>
    <row r="80" spans="1:26" ht="13.5" hidden="1">
      <c r="A80" s="39" t="s">
        <v>104</v>
      </c>
      <c r="B80" s="19"/>
      <c r="C80" s="19"/>
      <c r="D80" s="20">
        <v>1389259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>
        <v>437966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2472844</v>
      </c>
      <c r="C82" s="19"/>
      <c r="D82" s="20">
        <v>3960059</v>
      </c>
      <c r="E82" s="21">
        <v>3707916</v>
      </c>
      <c r="F82" s="21">
        <v>318528</v>
      </c>
      <c r="G82" s="21">
        <v>305861</v>
      </c>
      <c r="H82" s="21">
        <v>336738</v>
      </c>
      <c r="I82" s="21">
        <v>961127</v>
      </c>
      <c r="J82" s="21">
        <v>302256</v>
      </c>
      <c r="K82" s="21">
        <v>307661</v>
      </c>
      <c r="L82" s="21">
        <v>38965</v>
      </c>
      <c r="M82" s="21">
        <v>648882</v>
      </c>
      <c r="N82" s="21">
        <v>306471</v>
      </c>
      <c r="O82" s="21">
        <v>306160</v>
      </c>
      <c r="P82" s="21">
        <v>215959</v>
      </c>
      <c r="Q82" s="21">
        <v>828590</v>
      </c>
      <c r="R82" s="21">
        <v>305956</v>
      </c>
      <c r="S82" s="21">
        <v>278821</v>
      </c>
      <c r="T82" s="21">
        <v>275475</v>
      </c>
      <c r="U82" s="21">
        <v>860252</v>
      </c>
      <c r="V82" s="21">
        <v>3298851</v>
      </c>
      <c r="W82" s="21">
        <v>3707916</v>
      </c>
      <c r="X82" s="21"/>
      <c r="Y82" s="20"/>
      <c r="Z82" s="23">
        <v>3707916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>
        <v>297838</v>
      </c>
      <c r="Q84" s="30">
        <v>297838</v>
      </c>
      <c r="R84" s="30">
        <v>200856</v>
      </c>
      <c r="S84" s="30">
        <v>313215</v>
      </c>
      <c r="T84" s="30"/>
      <c r="U84" s="30">
        <v>514071</v>
      </c>
      <c r="V84" s="30">
        <v>811909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6448400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2230810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2230810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4217590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>
        <v>4217590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6579540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>
        <v>3302006</v>
      </c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3091787</v>
      </c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185747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13027940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144664360</v>
      </c>
      <c r="F5" s="100">
        <f t="shared" si="0"/>
        <v>144664360</v>
      </c>
      <c r="G5" s="100">
        <f t="shared" si="0"/>
        <v>40631578</v>
      </c>
      <c r="H5" s="100">
        <f t="shared" si="0"/>
        <v>3566924</v>
      </c>
      <c r="I5" s="100">
        <f t="shared" si="0"/>
        <v>4740183</v>
      </c>
      <c r="J5" s="100">
        <f t="shared" si="0"/>
        <v>48938685</v>
      </c>
      <c r="K5" s="100">
        <f t="shared" si="0"/>
        <v>1677550</v>
      </c>
      <c r="L5" s="100">
        <f t="shared" si="0"/>
        <v>3065635</v>
      </c>
      <c r="M5" s="100">
        <f t="shared" si="0"/>
        <v>43327382</v>
      </c>
      <c r="N5" s="100">
        <f t="shared" si="0"/>
        <v>48070567</v>
      </c>
      <c r="O5" s="100">
        <f t="shared" si="0"/>
        <v>2760656</v>
      </c>
      <c r="P5" s="100">
        <f t="shared" si="0"/>
        <v>3280520</v>
      </c>
      <c r="Q5" s="100">
        <f t="shared" si="0"/>
        <v>27517307</v>
      </c>
      <c r="R5" s="100">
        <f t="shared" si="0"/>
        <v>33558483</v>
      </c>
      <c r="S5" s="100">
        <f t="shared" si="0"/>
        <v>2169539</v>
      </c>
      <c r="T5" s="100">
        <f t="shared" si="0"/>
        <v>3101743</v>
      </c>
      <c r="U5" s="100">
        <f t="shared" si="0"/>
        <v>4402005</v>
      </c>
      <c r="V5" s="100">
        <f t="shared" si="0"/>
        <v>9673287</v>
      </c>
      <c r="W5" s="100">
        <f t="shared" si="0"/>
        <v>140241022</v>
      </c>
      <c r="X5" s="100">
        <f t="shared" si="0"/>
        <v>144664033</v>
      </c>
      <c r="Y5" s="100">
        <f t="shared" si="0"/>
        <v>-4423011</v>
      </c>
      <c r="Z5" s="137">
        <f>+IF(X5&lt;&gt;0,+(Y5/X5)*100,0)</f>
        <v>-3.057436536419526</v>
      </c>
      <c r="AA5" s="153">
        <f>SUM(AA6:AA8)</f>
        <v>144664360</v>
      </c>
    </row>
    <row r="6" spans="1:27" ht="13.5">
      <c r="A6" s="138" t="s">
        <v>75</v>
      </c>
      <c r="B6" s="136"/>
      <c r="C6" s="155"/>
      <c r="D6" s="155"/>
      <c r="E6" s="156">
        <v>8540391</v>
      </c>
      <c r="F6" s="60">
        <v>8540391</v>
      </c>
      <c r="G6" s="60">
        <v>86968</v>
      </c>
      <c r="H6" s="60">
        <v>719380</v>
      </c>
      <c r="I6" s="60">
        <v>26068</v>
      </c>
      <c r="J6" s="60">
        <v>832416</v>
      </c>
      <c r="K6" s="60">
        <v>17148</v>
      </c>
      <c r="L6" s="60">
        <v>416568</v>
      </c>
      <c r="M6" s="60">
        <v>31368</v>
      </c>
      <c r="N6" s="60">
        <v>465084</v>
      </c>
      <c r="O6" s="60">
        <v>12568</v>
      </c>
      <c r="P6" s="60">
        <v>409360</v>
      </c>
      <c r="Q6" s="60">
        <v>33750</v>
      </c>
      <c r="R6" s="60">
        <v>455678</v>
      </c>
      <c r="S6" s="60">
        <v>12500</v>
      </c>
      <c r="T6" s="60">
        <v>9040</v>
      </c>
      <c r="U6" s="60">
        <v>7250</v>
      </c>
      <c r="V6" s="60">
        <v>28790</v>
      </c>
      <c r="W6" s="60">
        <v>1781968</v>
      </c>
      <c r="X6" s="60">
        <v>8540391</v>
      </c>
      <c r="Y6" s="60">
        <v>-6758423</v>
      </c>
      <c r="Z6" s="140">
        <v>-79.13</v>
      </c>
      <c r="AA6" s="155">
        <v>8540391</v>
      </c>
    </row>
    <row r="7" spans="1:27" ht="13.5">
      <c r="A7" s="138" t="s">
        <v>76</v>
      </c>
      <c r="B7" s="136"/>
      <c r="C7" s="157"/>
      <c r="D7" s="157"/>
      <c r="E7" s="158">
        <v>105053969</v>
      </c>
      <c r="F7" s="159">
        <v>105053969</v>
      </c>
      <c r="G7" s="159">
        <v>40544610</v>
      </c>
      <c r="H7" s="159">
        <v>2847544</v>
      </c>
      <c r="I7" s="159">
        <v>4714115</v>
      </c>
      <c r="J7" s="159">
        <v>48106269</v>
      </c>
      <c r="K7" s="159">
        <v>1660402</v>
      </c>
      <c r="L7" s="159">
        <v>2649067</v>
      </c>
      <c r="M7" s="159">
        <v>32939014</v>
      </c>
      <c r="N7" s="159">
        <v>37248483</v>
      </c>
      <c r="O7" s="159">
        <v>2748088</v>
      </c>
      <c r="P7" s="159">
        <v>2871160</v>
      </c>
      <c r="Q7" s="159">
        <v>27483557</v>
      </c>
      <c r="R7" s="159">
        <v>33102805</v>
      </c>
      <c r="S7" s="159">
        <v>2157039</v>
      </c>
      <c r="T7" s="159">
        <v>3092703</v>
      </c>
      <c r="U7" s="159">
        <v>4394755</v>
      </c>
      <c r="V7" s="159">
        <v>9644497</v>
      </c>
      <c r="W7" s="159">
        <v>128102054</v>
      </c>
      <c r="X7" s="159">
        <v>105053642</v>
      </c>
      <c r="Y7" s="159">
        <v>23048412</v>
      </c>
      <c r="Z7" s="141">
        <v>21.94</v>
      </c>
      <c r="AA7" s="157">
        <v>105053969</v>
      </c>
    </row>
    <row r="8" spans="1:27" ht="13.5">
      <c r="A8" s="138" t="s">
        <v>77</v>
      </c>
      <c r="B8" s="136"/>
      <c r="C8" s="155"/>
      <c r="D8" s="155"/>
      <c r="E8" s="156">
        <v>31070000</v>
      </c>
      <c r="F8" s="60">
        <v>31070000</v>
      </c>
      <c r="G8" s="60"/>
      <c r="H8" s="60"/>
      <c r="I8" s="60"/>
      <c r="J8" s="60"/>
      <c r="K8" s="60"/>
      <c r="L8" s="60"/>
      <c r="M8" s="60">
        <v>10357000</v>
      </c>
      <c r="N8" s="60">
        <v>10357000</v>
      </c>
      <c r="O8" s="60"/>
      <c r="P8" s="60"/>
      <c r="Q8" s="60"/>
      <c r="R8" s="60"/>
      <c r="S8" s="60"/>
      <c r="T8" s="60"/>
      <c r="U8" s="60"/>
      <c r="V8" s="60"/>
      <c r="W8" s="60">
        <v>10357000</v>
      </c>
      <c r="X8" s="60">
        <v>31070000</v>
      </c>
      <c r="Y8" s="60">
        <v>-20713000</v>
      </c>
      <c r="Z8" s="140">
        <v>-66.67</v>
      </c>
      <c r="AA8" s="155">
        <v>31070000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787577</v>
      </c>
      <c r="F9" s="100">
        <f t="shared" si="1"/>
        <v>787577</v>
      </c>
      <c r="G9" s="100">
        <f t="shared" si="1"/>
        <v>14819</v>
      </c>
      <c r="H9" s="100">
        <f t="shared" si="1"/>
        <v>16161</v>
      </c>
      <c r="I9" s="100">
        <f t="shared" si="1"/>
        <v>16220</v>
      </c>
      <c r="J9" s="100">
        <f t="shared" si="1"/>
        <v>47200</v>
      </c>
      <c r="K9" s="100">
        <f t="shared" si="1"/>
        <v>17914</v>
      </c>
      <c r="L9" s="100">
        <f t="shared" si="1"/>
        <v>7715</v>
      </c>
      <c r="M9" s="100">
        <f t="shared" si="1"/>
        <v>15262</v>
      </c>
      <c r="N9" s="100">
        <f t="shared" si="1"/>
        <v>40891</v>
      </c>
      <c r="O9" s="100">
        <f t="shared" si="1"/>
        <v>8917</v>
      </c>
      <c r="P9" s="100">
        <f t="shared" si="1"/>
        <v>10817</v>
      </c>
      <c r="Q9" s="100">
        <f t="shared" si="1"/>
        <v>38813</v>
      </c>
      <c r="R9" s="100">
        <f t="shared" si="1"/>
        <v>58547</v>
      </c>
      <c r="S9" s="100">
        <f t="shared" si="1"/>
        <v>2058770</v>
      </c>
      <c r="T9" s="100">
        <f t="shared" si="1"/>
        <v>1443377</v>
      </c>
      <c r="U9" s="100">
        <f t="shared" si="1"/>
        <v>1169428</v>
      </c>
      <c r="V9" s="100">
        <f t="shared" si="1"/>
        <v>4671575</v>
      </c>
      <c r="W9" s="100">
        <f t="shared" si="1"/>
        <v>4818213</v>
      </c>
      <c r="X9" s="100">
        <f t="shared" si="1"/>
        <v>787576</v>
      </c>
      <c r="Y9" s="100">
        <f t="shared" si="1"/>
        <v>4030637</v>
      </c>
      <c r="Z9" s="137">
        <f>+IF(X9&lt;&gt;0,+(Y9/X9)*100,0)</f>
        <v>511.77753004154516</v>
      </c>
      <c r="AA9" s="153">
        <f>SUM(AA10:AA14)</f>
        <v>787577</v>
      </c>
    </row>
    <row r="10" spans="1:27" ht="13.5">
      <c r="A10" s="138" t="s">
        <v>79</v>
      </c>
      <c r="B10" s="136"/>
      <c r="C10" s="155"/>
      <c r="D10" s="155"/>
      <c r="E10" s="156">
        <v>551813</v>
      </c>
      <c r="F10" s="60">
        <v>551813</v>
      </c>
      <c r="G10" s="60">
        <v>703</v>
      </c>
      <c r="H10" s="60">
        <v>6124</v>
      </c>
      <c r="I10" s="60">
        <v>1603</v>
      </c>
      <c r="J10" s="60">
        <v>8430</v>
      </c>
      <c r="K10" s="60">
        <v>3636</v>
      </c>
      <c r="L10" s="60">
        <v>97</v>
      </c>
      <c r="M10" s="60">
        <v>2469</v>
      </c>
      <c r="N10" s="60">
        <v>6202</v>
      </c>
      <c r="O10" s="60">
        <v>1241</v>
      </c>
      <c r="P10" s="60">
        <v>2831</v>
      </c>
      <c r="Q10" s="60">
        <v>5504</v>
      </c>
      <c r="R10" s="60">
        <v>9576</v>
      </c>
      <c r="S10" s="60">
        <v>2058770</v>
      </c>
      <c r="T10" s="60">
        <v>1443377</v>
      </c>
      <c r="U10" s="60">
        <v>1169428</v>
      </c>
      <c r="V10" s="60">
        <v>4671575</v>
      </c>
      <c r="W10" s="60">
        <v>4695783</v>
      </c>
      <c r="X10" s="60">
        <v>551812</v>
      </c>
      <c r="Y10" s="60">
        <v>4143971</v>
      </c>
      <c r="Z10" s="140">
        <v>750.98</v>
      </c>
      <c r="AA10" s="155">
        <v>551813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21254</v>
      </c>
      <c r="R12" s="60">
        <v>21254</v>
      </c>
      <c r="S12" s="60"/>
      <c r="T12" s="60"/>
      <c r="U12" s="60"/>
      <c r="V12" s="60"/>
      <c r="W12" s="60">
        <v>21254</v>
      </c>
      <c r="X12" s="60"/>
      <c r="Y12" s="60">
        <v>21254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>
        <v>235764</v>
      </c>
      <c r="F13" s="60">
        <v>235764</v>
      </c>
      <c r="G13" s="60">
        <v>14116</v>
      </c>
      <c r="H13" s="60">
        <v>10037</v>
      </c>
      <c r="I13" s="60">
        <v>14617</v>
      </c>
      <c r="J13" s="60">
        <v>38770</v>
      </c>
      <c r="K13" s="60">
        <v>14278</v>
      </c>
      <c r="L13" s="60">
        <v>7618</v>
      </c>
      <c r="M13" s="60">
        <v>12793</v>
      </c>
      <c r="N13" s="60">
        <v>34689</v>
      </c>
      <c r="O13" s="60">
        <v>7676</v>
      </c>
      <c r="P13" s="60">
        <v>7986</v>
      </c>
      <c r="Q13" s="60">
        <v>12055</v>
      </c>
      <c r="R13" s="60">
        <v>27717</v>
      </c>
      <c r="S13" s="60"/>
      <c r="T13" s="60"/>
      <c r="U13" s="60"/>
      <c r="V13" s="60"/>
      <c r="W13" s="60">
        <v>101176</v>
      </c>
      <c r="X13" s="60">
        <v>235764</v>
      </c>
      <c r="Y13" s="60">
        <v>-134588</v>
      </c>
      <c r="Z13" s="140">
        <v>-57.09</v>
      </c>
      <c r="AA13" s="155">
        <v>235764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22440015</v>
      </c>
      <c r="F15" s="100">
        <f t="shared" si="2"/>
        <v>22440015</v>
      </c>
      <c r="G15" s="100">
        <f t="shared" si="2"/>
        <v>28700</v>
      </c>
      <c r="H15" s="100">
        <f t="shared" si="2"/>
        <v>1905593</v>
      </c>
      <c r="I15" s="100">
        <f t="shared" si="2"/>
        <v>1005170</v>
      </c>
      <c r="J15" s="100">
        <f t="shared" si="2"/>
        <v>2939463</v>
      </c>
      <c r="K15" s="100">
        <f t="shared" si="2"/>
        <v>1237807</v>
      </c>
      <c r="L15" s="100">
        <f t="shared" si="2"/>
        <v>429939</v>
      </c>
      <c r="M15" s="100">
        <f t="shared" si="2"/>
        <v>769891</v>
      </c>
      <c r="N15" s="100">
        <f t="shared" si="2"/>
        <v>2437637</v>
      </c>
      <c r="O15" s="100">
        <f t="shared" si="2"/>
        <v>793458</v>
      </c>
      <c r="P15" s="100">
        <f t="shared" si="2"/>
        <v>2093808</v>
      </c>
      <c r="Q15" s="100">
        <f t="shared" si="2"/>
        <v>24080350</v>
      </c>
      <c r="R15" s="100">
        <f t="shared" si="2"/>
        <v>26967616</v>
      </c>
      <c r="S15" s="100">
        <f t="shared" si="2"/>
        <v>2962838</v>
      </c>
      <c r="T15" s="100">
        <f t="shared" si="2"/>
        <v>3017534</v>
      </c>
      <c r="U15" s="100">
        <f t="shared" si="2"/>
        <v>3020009</v>
      </c>
      <c r="V15" s="100">
        <f t="shared" si="2"/>
        <v>9000381</v>
      </c>
      <c r="W15" s="100">
        <f t="shared" si="2"/>
        <v>41345097</v>
      </c>
      <c r="X15" s="100">
        <f t="shared" si="2"/>
        <v>22440015</v>
      </c>
      <c r="Y15" s="100">
        <f t="shared" si="2"/>
        <v>18905082</v>
      </c>
      <c r="Z15" s="137">
        <f>+IF(X15&lt;&gt;0,+(Y15/X15)*100,0)</f>
        <v>84.24718967433846</v>
      </c>
      <c r="AA15" s="153">
        <f>SUM(AA16:AA18)</f>
        <v>22440015</v>
      </c>
    </row>
    <row r="16" spans="1:27" ht="13.5">
      <c r="A16" s="138" t="s">
        <v>85</v>
      </c>
      <c r="B16" s="136"/>
      <c r="C16" s="155"/>
      <c r="D16" s="155"/>
      <c r="E16" s="156">
        <v>22247775</v>
      </c>
      <c r="F16" s="60">
        <v>22247775</v>
      </c>
      <c r="G16" s="60"/>
      <c r="H16" s="60">
        <v>1879773</v>
      </c>
      <c r="I16" s="60">
        <v>989170</v>
      </c>
      <c r="J16" s="60">
        <v>2868943</v>
      </c>
      <c r="K16" s="60">
        <v>1213807</v>
      </c>
      <c r="L16" s="60">
        <v>402189</v>
      </c>
      <c r="M16" s="60">
        <v>751091</v>
      </c>
      <c r="N16" s="60">
        <v>2367087</v>
      </c>
      <c r="O16" s="60">
        <v>758983</v>
      </c>
      <c r="P16" s="60">
        <v>2056408</v>
      </c>
      <c r="Q16" s="60"/>
      <c r="R16" s="60">
        <v>2815391</v>
      </c>
      <c r="S16" s="60"/>
      <c r="T16" s="60"/>
      <c r="U16" s="60"/>
      <c r="V16" s="60"/>
      <c r="W16" s="60">
        <v>8051421</v>
      </c>
      <c r="X16" s="60">
        <v>22247775</v>
      </c>
      <c r="Y16" s="60">
        <v>-14196354</v>
      </c>
      <c r="Z16" s="140">
        <v>-63.81</v>
      </c>
      <c r="AA16" s="155">
        <v>22247775</v>
      </c>
    </row>
    <row r="17" spans="1:27" ht="13.5">
      <c r="A17" s="138" t="s">
        <v>86</v>
      </c>
      <c r="B17" s="136"/>
      <c r="C17" s="155"/>
      <c r="D17" s="155"/>
      <c r="E17" s="156">
        <v>192240</v>
      </c>
      <c r="F17" s="60">
        <v>192240</v>
      </c>
      <c r="G17" s="60">
        <v>28700</v>
      </c>
      <c r="H17" s="60">
        <v>25820</v>
      </c>
      <c r="I17" s="60">
        <v>16000</v>
      </c>
      <c r="J17" s="60">
        <v>70520</v>
      </c>
      <c r="K17" s="60">
        <v>24000</v>
      </c>
      <c r="L17" s="60">
        <v>27750</v>
      </c>
      <c r="M17" s="60">
        <v>18800</v>
      </c>
      <c r="N17" s="60">
        <v>70550</v>
      </c>
      <c r="O17" s="60">
        <v>34475</v>
      </c>
      <c r="P17" s="60">
        <v>37400</v>
      </c>
      <c r="Q17" s="60">
        <v>24080350</v>
      </c>
      <c r="R17" s="60">
        <v>24152225</v>
      </c>
      <c r="S17" s="60">
        <v>2962838</v>
      </c>
      <c r="T17" s="60">
        <v>3017534</v>
      </c>
      <c r="U17" s="60">
        <v>3020009</v>
      </c>
      <c r="V17" s="60">
        <v>9000381</v>
      </c>
      <c r="W17" s="60">
        <v>33293676</v>
      </c>
      <c r="X17" s="60">
        <v>192240</v>
      </c>
      <c r="Y17" s="60">
        <v>33101436</v>
      </c>
      <c r="Z17" s="140">
        <v>17218.81</v>
      </c>
      <c r="AA17" s="155">
        <v>192240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55602508</v>
      </c>
      <c r="F19" s="100">
        <f t="shared" si="3"/>
        <v>55602508</v>
      </c>
      <c r="G19" s="100">
        <f t="shared" si="3"/>
        <v>3696730</v>
      </c>
      <c r="H19" s="100">
        <f t="shared" si="3"/>
        <v>3691319</v>
      </c>
      <c r="I19" s="100">
        <f t="shared" si="3"/>
        <v>3730864</v>
      </c>
      <c r="J19" s="100">
        <f t="shared" si="3"/>
        <v>11118913</v>
      </c>
      <c r="K19" s="100">
        <f t="shared" si="3"/>
        <v>3452220</v>
      </c>
      <c r="L19" s="100">
        <f t="shared" si="3"/>
        <v>3561328</v>
      </c>
      <c r="M19" s="100">
        <f t="shared" si="3"/>
        <v>3187810</v>
      </c>
      <c r="N19" s="100">
        <f t="shared" si="3"/>
        <v>10201358</v>
      </c>
      <c r="O19" s="100">
        <f t="shared" si="3"/>
        <v>3713137</v>
      </c>
      <c r="P19" s="100">
        <f t="shared" si="3"/>
        <v>3282208</v>
      </c>
      <c r="Q19" s="100">
        <f t="shared" si="3"/>
        <v>305805</v>
      </c>
      <c r="R19" s="100">
        <f t="shared" si="3"/>
        <v>7301150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28621421</v>
      </c>
      <c r="X19" s="100">
        <f t="shared" si="3"/>
        <v>55602507</v>
      </c>
      <c r="Y19" s="100">
        <f t="shared" si="3"/>
        <v>-26981086</v>
      </c>
      <c r="Z19" s="137">
        <f>+IF(X19&lt;&gt;0,+(Y19/X19)*100,0)</f>
        <v>-48.524945107241294</v>
      </c>
      <c r="AA19" s="153">
        <f>SUM(AA20:AA23)</f>
        <v>55602508</v>
      </c>
    </row>
    <row r="20" spans="1:27" ht="13.5">
      <c r="A20" s="138" t="s">
        <v>89</v>
      </c>
      <c r="B20" s="136"/>
      <c r="C20" s="155"/>
      <c r="D20" s="155"/>
      <c r="E20" s="156">
        <v>47093133</v>
      </c>
      <c r="F20" s="60">
        <v>47093133</v>
      </c>
      <c r="G20" s="60">
        <v>3378202</v>
      </c>
      <c r="H20" s="60">
        <v>3385458</v>
      </c>
      <c r="I20" s="60">
        <v>3394126</v>
      </c>
      <c r="J20" s="60">
        <v>10157786</v>
      </c>
      <c r="K20" s="60">
        <v>3149964</v>
      </c>
      <c r="L20" s="60">
        <v>3253667</v>
      </c>
      <c r="M20" s="60">
        <v>3148845</v>
      </c>
      <c r="N20" s="60">
        <v>9552476</v>
      </c>
      <c r="O20" s="60">
        <v>3406666</v>
      </c>
      <c r="P20" s="60">
        <v>2976048</v>
      </c>
      <c r="Q20" s="60"/>
      <c r="R20" s="60">
        <v>6382714</v>
      </c>
      <c r="S20" s="60"/>
      <c r="T20" s="60"/>
      <c r="U20" s="60"/>
      <c r="V20" s="60"/>
      <c r="W20" s="60">
        <v>26092976</v>
      </c>
      <c r="X20" s="60">
        <v>47093133</v>
      </c>
      <c r="Y20" s="60">
        <v>-21000157</v>
      </c>
      <c r="Z20" s="140">
        <v>-44.59</v>
      </c>
      <c r="AA20" s="155">
        <v>47093133</v>
      </c>
    </row>
    <row r="21" spans="1:27" ht="13.5">
      <c r="A21" s="138" t="s">
        <v>90</v>
      </c>
      <c r="B21" s="136"/>
      <c r="C21" s="155"/>
      <c r="D21" s="155"/>
      <c r="E21" s="156">
        <v>1389259</v>
      </c>
      <c r="F21" s="60">
        <v>1389259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1389259</v>
      </c>
      <c r="Y21" s="60">
        <v>-1389259</v>
      </c>
      <c r="Z21" s="140">
        <v>-100</v>
      </c>
      <c r="AA21" s="155">
        <v>1389259</v>
      </c>
    </row>
    <row r="22" spans="1:27" ht="13.5">
      <c r="A22" s="138" t="s">
        <v>91</v>
      </c>
      <c r="B22" s="136"/>
      <c r="C22" s="157"/>
      <c r="D22" s="157"/>
      <c r="E22" s="158">
        <v>3160057</v>
      </c>
      <c r="F22" s="159">
        <v>3160057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3160056</v>
      </c>
      <c r="Y22" s="159">
        <v>-3160056</v>
      </c>
      <c r="Z22" s="141">
        <v>-100</v>
      </c>
      <c r="AA22" s="157">
        <v>3160057</v>
      </c>
    </row>
    <row r="23" spans="1:27" ht="13.5">
      <c r="A23" s="138" t="s">
        <v>92</v>
      </c>
      <c r="B23" s="136"/>
      <c r="C23" s="155"/>
      <c r="D23" s="155"/>
      <c r="E23" s="156">
        <v>3960059</v>
      </c>
      <c r="F23" s="60">
        <v>3960059</v>
      </c>
      <c r="G23" s="60">
        <v>318528</v>
      </c>
      <c r="H23" s="60">
        <v>305861</v>
      </c>
      <c r="I23" s="60">
        <v>336738</v>
      </c>
      <c r="J23" s="60">
        <v>961127</v>
      </c>
      <c r="K23" s="60">
        <v>302256</v>
      </c>
      <c r="L23" s="60">
        <v>307661</v>
      </c>
      <c r="M23" s="60">
        <v>38965</v>
      </c>
      <c r="N23" s="60">
        <v>648882</v>
      </c>
      <c r="O23" s="60">
        <v>306471</v>
      </c>
      <c r="P23" s="60">
        <v>306160</v>
      </c>
      <c r="Q23" s="60">
        <v>305805</v>
      </c>
      <c r="R23" s="60">
        <v>918436</v>
      </c>
      <c r="S23" s="60"/>
      <c r="T23" s="60"/>
      <c r="U23" s="60"/>
      <c r="V23" s="60"/>
      <c r="W23" s="60">
        <v>2528445</v>
      </c>
      <c r="X23" s="60">
        <v>3960059</v>
      </c>
      <c r="Y23" s="60">
        <v>-1431614</v>
      </c>
      <c r="Z23" s="140">
        <v>-36.15</v>
      </c>
      <c r="AA23" s="155">
        <v>3960059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223494460</v>
      </c>
      <c r="F25" s="73">
        <f t="shared" si="4"/>
        <v>223494460</v>
      </c>
      <c r="G25" s="73">
        <f t="shared" si="4"/>
        <v>44371827</v>
      </c>
      <c r="H25" s="73">
        <f t="shared" si="4"/>
        <v>9179997</v>
      </c>
      <c r="I25" s="73">
        <f t="shared" si="4"/>
        <v>9492437</v>
      </c>
      <c r="J25" s="73">
        <f t="shared" si="4"/>
        <v>63044261</v>
      </c>
      <c r="K25" s="73">
        <f t="shared" si="4"/>
        <v>6385491</v>
      </c>
      <c r="L25" s="73">
        <f t="shared" si="4"/>
        <v>7064617</v>
      </c>
      <c r="M25" s="73">
        <f t="shared" si="4"/>
        <v>47300345</v>
      </c>
      <c r="N25" s="73">
        <f t="shared" si="4"/>
        <v>60750453</v>
      </c>
      <c r="O25" s="73">
        <f t="shared" si="4"/>
        <v>7276168</v>
      </c>
      <c r="P25" s="73">
        <f t="shared" si="4"/>
        <v>8667353</v>
      </c>
      <c r="Q25" s="73">
        <f t="shared" si="4"/>
        <v>51942275</v>
      </c>
      <c r="R25" s="73">
        <f t="shared" si="4"/>
        <v>67885796</v>
      </c>
      <c r="S25" s="73">
        <f t="shared" si="4"/>
        <v>7191147</v>
      </c>
      <c r="T25" s="73">
        <f t="shared" si="4"/>
        <v>7562654</v>
      </c>
      <c r="U25" s="73">
        <f t="shared" si="4"/>
        <v>8591442</v>
      </c>
      <c r="V25" s="73">
        <f t="shared" si="4"/>
        <v>23345243</v>
      </c>
      <c r="W25" s="73">
        <f t="shared" si="4"/>
        <v>215025753</v>
      </c>
      <c r="X25" s="73">
        <f t="shared" si="4"/>
        <v>223494131</v>
      </c>
      <c r="Y25" s="73">
        <f t="shared" si="4"/>
        <v>-8468378</v>
      </c>
      <c r="Z25" s="170">
        <f>+IF(X25&lt;&gt;0,+(Y25/X25)*100,0)</f>
        <v>-3.78908294464341</v>
      </c>
      <c r="AA25" s="168">
        <f>+AA5+AA9+AA15+AA19+AA24</f>
        <v>223494460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85173428</v>
      </c>
      <c r="F28" s="100">
        <f t="shared" si="5"/>
        <v>85173428</v>
      </c>
      <c r="G28" s="100">
        <f t="shared" si="5"/>
        <v>3481061</v>
      </c>
      <c r="H28" s="100">
        <f t="shared" si="5"/>
        <v>5298808</v>
      </c>
      <c r="I28" s="100">
        <f t="shared" si="5"/>
        <v>5252475</v>
      </c>
      <c r="J28" s="100">
        <f t="shared" si="5"/>
        <v>14032344</v>
      </c>
      <c r="K28" s="100">
        <f t="shared" si="5"/>
        <v>5067389</v>
      </c>
      <c r="L28" s="100">
        <f t="shared" si="5"/>
        <v>5547408</v>
      </c>
      <c r="M28" s="100">
        <f t="shared" si="5"/>
        <v>4722732</v>
      </c>
      <c r="N28" s="100">
        <f t="shared" si="5"/>
        <v>15337529</v>
      </c>
      <c r="O28" s="100">
        <f t="shared" si="5"/>
        <v>4394396</v>
      </c>
      <c r="P28" s="100">
        <f t="shared" si="5"/>
        <v>4176715</v>
      </c>
      <c r="Q28" s="100">
        <f t="shared" si="5"/>
        <v>5955976</v>
      </c>
      <c r="R28" s="100">
        <f t="shared" si="5"/>
        <v>14527087</v>
      </c>
      <c r="S28" s="100">
        <f t="shared" si="5"/>
        <v>5356439</v>
      </c>
      <c r="T28" s="100">
        <f t="shared" si="5"/>
        <v>3410280</v>
      </c>
      <c r="U28" s="100">
        <f t="shared" si="5"/>
        <v>7204541</v>
      </c>
      <c r="V28" s="100">
        <f t="shared" si="5"/>
        <v>15971260</v>
      </c>
      <c r="W28" s="100">
        <f t="shared" si="5"/>
        <v>59868220</v>
      </c>
      <c r="X28" s="100">
        <f t="shared" si="5"/>
        <v>85173428</v>
      </c>
      <c r="Y28" s="100">
        <f t="shared" si="5"/>
        <v>-25305208</v>
      </c>
      <c r="Z28" s="137">
        <f>+IF(X28&lt;&gt;0,+(Y28/X28)*100,0)</f>
        <v>-29.710214317075508</v>
      </c>
      <c r="AA28" s="153">
        <f>SUM(AA29:AA31)</f>
        <v>85173428</v>
      </c>
    </row>
    <row r="29" spans="1:27" ht="13.5">
      <c r="A29" s="138" t="s">
        <v>75</v>
      </c>
      <c r="B29" s="136"/>
      <c r="C29" s="155"/>
      <c r="D29" s="155"/>
      <c r="E29" s="156">
        <v>24996499</v>
      </c>
      <c r="F29" s="60">
        <v>24996499</v>
      </c>
      <c r="G29" s="60">
        <v>1502280</v>
      </c>
      <c r="H29" s="60">
        <v>2407383</v>
      </c>
      <c r="I29" s="60">
        <v>1876229</v>
      </c>
      <c r="J29" s="60">
        <v>5785892</v>
      </c>
      <c r="K29" s="60">
        <v>1984072</v>
      </c>
      <c r="L29" s="60">
        <v>2090152</v>
      </c>
      <c r="M29" s="60">
        <v>2031477</v>
      </c>
      <c r="N29" s="60">
        <v>6105701</v>
      </c>
      <c r="O29" s="60">
        <v>1671133</v>
      </c>
      <c r="P29" s="60">
        <v>1922651</v>
      </c>
      <c r="Q29" s="60">
        <v>3035012</v>
      </c>
      <c r="R29" s="60">
        <v>6628796</v>
      </c>
      <c r="S29" s="60">
        <v>3690956</v>
      </c>
      <c r="T29" s="60">
        <v>1634254</v>
      </c>
      <c r="U29" s="60">
        <v>3478439</v>
      </c>
      <c r="V29" s="60">
        <v>8803649</v>
      </c>
      <c r="W29" s="60">
        <v>27324038</v>
      </c>
      <c r="X29" s="60">
        <v>24996499</v>
      </c>
      <c r="Y29" s="60">
        <v>2327539</v>
      </c>
      <c r="Z29" s="140">
        <v>9.31</v>
      </c>
      <c r="AA29" s="155">
        <v>24996499</v>
      </c>
    </row>
    <row r="30" spans="1:27" ht="13.5">
      <c r="A30" s="138" t="s">
        <v>76</v>
      </c>
      <c r="B30" s="136"/>
      <c r="C30" s="157"/>
      <c r="D30" s="157"/>
      <c r="E30" s="158">
        <v>42549476</v>
      </c>
      <c r="F30" s="159">
        <v>42549476</v>
      </c>
      <c r="G30" s="159">
        <v>705535</v>
      </c>
      <c r="H30" s="159">
        <v>1131401</v>
      </c>
      <c r="I30" s="159">
        <v>1774858</v>
      </c>
      <c r="J30" s="159">
        <v>3611794</v>
      </c>
      <c r="K30" s="159">
        <v>1677258</v>
      </c>
      <c r="L30" s="159">
        <v>1697416</v>
      </c>
      <c r="M30" s="159">
        <v>1221098</v>
      </c>
      <c r="N30" s="159">
        <v>4595772</v>
      </c>
      <c r="O30" s="159">
        <v>1288924</v>
      </c>
      <c r="P30" s="159">
        <v>800660</v>
      </c>
      <c r="Q30" s="159">
        <v>838275</v>
      </c>
      <c r="R30" s="159">
        <v>2927859</v>
      </c>
      <c r="S30" s="159">
        <v>725444</v>
      </c>
      <c r="T30" s="159">
        <v>884526</v>
      </c>
      <c r="U30" s="159">
        <v>2174027</v>
      </c>
      <c r="V30" s="159">
        <v>3783997</v>
      </c>
      <c r="W30" s="159">
        <v>14919422</v>
      </c>
      <c r="X30" s="159">
        <v>42549476</v>
      </c>
      <c r="Y30" s="159">
        <v>-27630054</v>
      </c>
      <c r="Z30" s="141">
        <v>-64.94</v>
      </c>
      <c r="AA30" s="157">
        <v>42549476</v>
      </c>
    </row>
    <row r="31" spans="1:27" ht="13.5">
      <c r="A31" s="138" t="s">
        <v>77</v>
      </c>
      <c r="B31" s="136"/>
      <c r="C31" s="155"/>
      <c r="D31" s="155"/>
      <c r="E31" s="156">
        <v>17627453</v>
      </c>
      <c r="F31" s="60">
        <v>17627453</v>
      </c>
      <c r="G31" s="60">
        <v>1273246</v>
      </c>
      <c r="H31" s="60">
        <v>1760024</v>
      </c>
      <c r="I31" s="60">
        <v>1601388</v>
      </c>
      <c r="J31" s="60">
        <v>4634658</v>
      </c>
      <c r="K31" s="60">
        <v>1406059</v>
      </c>
      <c r="L31" s="60">
        <v>1759840</v>
      </c>
      <c r="M31" s="60">
        <v>1470157</v>
      </c>
      <c r="N31" s="60">
        <v>4636056</v>
      </c>
      <c r="O31" s="60">
        <v>1434339</v>
      </c>
      <c r="P31" s="60">
        <v>1453404</v>
      </c>
      <c r="Q31" s="60">
        <v>2082689</v>
      </c>
      <c r="R31" s="60">
        <v>4970432</v>
      </c>
      <c r="S31" s="60">
        <v>940039</v>
      </c>
      <c r="T31" s="60">
        <v>891500</v>
      </c>
      <c r="U31" s="60">
        <v>1552075</v>
      </c>
      <c r="V31" s="60">
        <v>3383614</v>
      </c>
      <c r="W31" s="60">
        <v>17624760</v>
      </c>
      <c r="X31" s="60">
        <v>17627453</v>
      </c>
      <c r="Y31" s="60">
        <v>-2693</v>
      </c>
      <c r="Z31" s="140">
        <v>-0.02</v>
      </c>
      <c r="AA31" s="155">
        <v>17627453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15217789</v>
      </c>
      <c r="F32" s="100">
        <f t="shared" si="6"/>
        <v>15217789</v>
      </c>
      <c r="G32" s="100">
        <f t="shared" si="6"/>
        <v>870110</v>
      </c>
      <c r="H32" s="100">
        <f t="shared" si="6"/>
        <v>786213</v>
      </c>
      <c r="I32" s="100">
        <f t="shared" si="6"/>
        <v>867249</v>
      </c>
      <c r="J32" s="100">
        <f t="shared" si="6"/>
        <v>2523572</v>
      </c>
      <c r="K32" s="100">
        <f t="shared" si="6"/>
        <v>1023551</v>
      </c>
      <c r="L32" s="100">
        <f t="shared" si="6"/>
        <v>979458</v>
      </c>
      <c r="M32" s="100">
        <f t="shared" si="6"/>
        <v>985094</v>
      </c>
      <c r="N32" s="100">
        <f t="shared" si="6"/>
        <v>2988103</v>
      </c>
      <c r="O32" s="100">
        <f t="shared" si="6"/>
        <v>1117977</v>
      </c>
      <c r="P32" s="100">
        <f t="shared" si="6"/>
        <v>862040</v>
      </c>
      <c r="Q32" s="100">
        <f t="shared" si="6"/>
        <v>830360</v>
      </c>
      <c r="R32" s="100">
        <f t="shared" si="6"/>
        <v>2810377</v>
      </c>
      <c r="S32" s="100">
        <f t="shared" si="6"/>
        <v>2884869</v>
      </c>
      <c r="T32" s="100">
        <f t="shared" si="6"/>
        <v>2719959</v>
      </c>
      <c r="U32" s="100">
        <f t="shared" si="6"/>
        <v>3169424</v>
      </c>
      <c r="V32" s="100">
        <f t="shared" si="6"/>
        <v>8774252</v>
      </c>
      <c r="W32" s="100">
        <f t="shared" si="6"/>
        <v>17096304</v>
      </c>
      <c r="X32" s="100">
        <f t="shared" si="6"/>
        <v>15217789</v>
      </c>
      <c r="Y32" s="100">
        <f t="shared" si="6"/>
        <v>1878515</v>
      </c>
      <c r="Z32" s="137">
        <f>+IF(X32&lt;&gt;0,+(Y32/X32)*100,0)</f>
        <v>12.344204535888887</v>
      </c>
      <c r="AA32" s="153">
        <f>SUM(AA33:AA37)</f>
        <v>15217789</v>
      </c>
    </row>
    <row r="33" spans="1:27" ht="13.5">
      <c r="A33" s="138" t="s">
        <v>79</v>
      </c>
      <c r="B33" s="136"/>
      <c r="C33" s="155"/>
      <c r="D33" s="155"/>
      <c r="E33" s="156">
        <v>10456761</v>
      </c>
      <c r="F33" s="60">
        <v>10456761</v>
      </c>
      <c r="G33" s="60">
        <v>630922</v>
      </c>
      <c r="H33" s="60">
        <v>582443</v>
      </c>
      <c r="I33" s="60">
        <v>594825</v>
      </c>
      <c r="J33" s="60">
        <v>1808190</v>
      </c>
      <c r="K33" s="60">
        <v>601410</v>
      </c>
      <c r="L33" s="60">
        <v>581705</v>
      </c>
      <c r="M33" s="60">
        <v>609458</v>
      </c>
      <c r="N33" s="60">
        <v>1792573</v>
      </c>
      <c r="O33" s="60">
        <v>609917</v>
      </c>
      <c r="P33" s="60">
        <v>594870</v>
      </c>
      <c r="Q33" s="60">
        <v>376498</v>
      </c>
      <c r="R33" s="60">
        <v>1581285</v>
      </c>
      <c r="S33" s="60">
        <v>2788645</v>
      </c>
      <c r="T33" s="60">
        <v>2654054</v>
      </c>
      <c r="U33" s="60">
        <v>3093222</v>
      </c>
      <c r="V33" s="60">
        <v>8535921</v>
      </c>
      <c r="W33" s="60">
        <v>13717969</v>
      </c>
      <c r="X33" s="60">
        <v>10456761</v>
      </c>
      <c r="Y33" s="60">
        <v>3261208</v>
      </c>
      <c r="Z33" s="140">
        <v>31.19</v>
      </c>
      <c r="AA33" s="155">
        <v>10456761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>
        <v>104073</v>
      </c>
      <c r="R34" s="60">
        <v>104073</v>
      </c>
      <c r="S34" s="60"/>
      <c r="T34" s="60"/>
      <c r="U34" s="60"/>
      <c r="V34" s="60"/>
      <c r="W34" s="60">
        <v>104073</v>
      </c>
      <c r="X34" s="60"/>
      <c r="Y34" s="60">
        <v>104073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>
        <v>3853197</v>
      </c>
      <c r="F36" s="60">
        <v>3853197</v>
      </c>
      <c r="G36" s="60">
        <v>138853</v>
      </c>
      <c r="H36" s="60">
        <v>132087</v>
      </c>
      <c r="I36" s="60">
        <v>186205</v>
      </c>
      <c r="J36" s="60">
        <v>457145</v>
      </c>
      <c r="K36" s="60">
        <v>338316</v>
      </c>
      <c r="L36" s="60">
        <v>327310</v>
      </c>
      <c r="M36" s="60">
        <v>298437</v>
      </c>
      <c r="N36" s="60">
        <v>964063</v>
      </c>
      <c r="O36" s="60">
        <v>431073</v>
      </c>
      <c r="P36" s="60">
        <v>195666</v>
      </c>
      <c r="Q36" s="60">
        <v>280058</v>
      </c>
      <c r="R36" s="60">
        <v>906797</v>
      </c>
      <c r="S36" s="60"/>
      <c r="T36" s="60"/>
      <c r="U36" s="60"/>
      <c r="V36" s="60"/>
      <c r="W36" s="60">
        <v>2328005</v>
      </c>
      <c r="X36" s="60">
        <v>3853197</v>
      </c>
      <c r="Y36" s="60">
        <v>-1525192</v>
      </c>
      <c r="Z36" s="140">
        <v>-39.58</v>
      </c>
      <c r="AA36" s="155">
        <v>3853197</v>
      </c>
    </row>
    <row r="37" spans="1:27" ht="13.5">
      <c r="A37" s="138" t="s">
        <v>83</v>
      </c>
      <c r="B37" s="136"/>
      <c r="C37" s="157"/>
      <c r="D37" s="157"/>
      <c r="E37" s="158">
        <v>907831</v>
      </c>
      <c r="F37" s="159">
        <v>907831</v>
      </c>
      <c r="G37" s="159">
        <v>100335</v>
      </c>
      <c r="H37" s="159">
        <v>71683</v>
      </c>
      <c r="I37" s="159">
        <v>86219</v>
      </c>
      <c r="J37" s="159">
        <v>258237</v>
      </c>
      <c r="K37" s="159">
        <v>83825</v>
      </c>
      <c r="L37" s="159">
        <v>70443</v>
      </c>
      <c r="M37" s="159">
        <v>77199</v>
      </c>
      <c r="N37" s="159">
        <v>231467</v>
      </c>
      <c r="O37" s="159">
        <v>76987</v>
      </c>
      <c r="P37" s="159">
        <v>71504</v>
      </c>
      <c r="Q37" s="159">
        <v>69731</v>
      </c>
      <c r="R37" s="159">
        <v>218222</v>
      </c>
      <c r="S37" s="159">
        <v>96224</v>
      </c>
      <c r="T37" s="159">
        <v>65905</v>
      </c>
      <c r="U37" s="159">
        <v>76202</v>
      </c>
      <c r="V37" s="159">
        <v>238331</v>
      </c>
      <c r="W37" s="159">
        <v>946257</v>
      </c>
      <c r="X37" s="159">
        <v>907831</v>
      </c>
      <c r="Y37" s="159">
        <v>38426</v>
      </c>
      <c r="Z37" s="141">
        <v>4.23</v>
      </c>
      <c r="AA37" s="157">
        <v>907831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20095428</v>
      </c>
      <c r="F38" s="100">
        <f t="shared" si="7"/>
        <v>20095428</v>
      </c>
      <c r="G38" s="100">
        <f t="shared" si="7"/>
        <v>1062159</v>
      </c>
      <c r="H38" s="100">
        <f t="shared" si="7"/>
        <v>1276811</v>
      </c>
      <c r="I38" s="100">
        <f t="shared" si="7"/>
        <v>2164931</v>
      </c>
      <c r="J38" s="100">
        <f t="shared" si="7"/>
        <v>4503901</v>
      </c>
      <c r="K38" s="100">
        <f t="shared" si="7"/>
        <v>1498897</v>
      </c>
      <c r="L38" s="100">
        <f t="shared" si="7"/>
        <v>1547806</v>
      </c>
      <c r="M38" s="100">
        <f t="shared" si="7"/>
        <v>2222174</v>
      </c>
      <c r="N38" s="100">
        <f t="shared" si="7"/>
        <v>5268877</v>
      </c>
      <c r="O38" s="100">
        <f t="shared" si="7"/>
        <v>2488193</v>
      </c>
      <c r="P38" s="100">
        <f t="shared" si="7"/>
        <v>1882757</v>
      </c>
      <c r="Q38" s="100">
        <f t="shared" si="7"/>
        <v>23250960</v>
      </c>
      <c r="R38" s="100">
        <f t="shared" si="7"/>
        <v>27621910</v>
      </c>
      <c r="S38" s="100">
        <f t="shared" si="7"/>
        <v>2728387</v>
      </c>
      <c r="T38" s="100">
        <f t="shared" si="7"/>
        <v>2927494</v>
      </c>
      <c r="U38" s="100">
        <f t="shared" si="7"/>
        <v>7192753</v>
      </c>
      <c r="V38" s="100">
        <f t="shared" si="7"/>
        <v>12848634</v>
      </c>
      <c r="W38" s="100">
        <f t="shared" si="7"/>
        <v>50243322</v>
      </c>
      <c r="X38" s="100">
        <f t="shared" si="7"/>
        <v>20095428</v>
      </c>
      <c r="Y38" s="100">
        <f t="shared" si="7"/>
        <v>30147894</v>
      </c>
      <c r="Z38" s="137">
        <f>+IF(X38&lt;&gt;0,+(Y38/X38)*100,0)</f>
        <v>150.02364716989356</v>
      </c>
      <c r="AA38" s="153">
        <f>SUM(AA39:AA41)</f>
        <v>20095428</v>
      </c>
    </row>
    <row r="39" spans="1:27" ht="13.5">
      <c r="A39" s="138" t="s">
        <v>85</v>
      </c>
      <c r="B39" s="136"/>
      <c r="C39" s="155"/>
      <c r="D39" s="155"/>
      <c r="E39" s="156">
        <v>4307688</v>
      </c>
      <c r="F39" s="60">
        <v>4307688</v>
      </c>
      <c r="G39" s="60">
        <v>318685</v>
      </c>
      <c r="H39" s="60">
        <v>987123</v>
      </c>
      <c r="I39" s="60">
        <v>903850</v>
      </c>
      <c r="J39" s="60">
        <v>2209658</v>
      </c>
      <c r="K39" s="60">
        <v>804828</v>
      </c>
      <c r="L39" s="60">
        <v>859526</v>
      </c>
      <c r="M39" s="60">
        <v>821800</v>
      </c>
      <c r="N39" s="60">
        <v>2486154</v>
      </c>
      <c r="O39" s="60">
        <v>1356816</v>
      </c>
      <c r="P39" s="60">
        <v>1358149</v>
      </c>
      <c r="Q39" s="60"/>
      <c r="R39" s="60">
        <v>2714965</v>
      </c>
      <c r="S39" s="60"/>
      <c r="T39" s="60">
        <v>169596</v>
      </c>
      <c r="U39" s="60">
        <v>419331</v>
      </c>
      <c r="V39" s="60">
        <v>588927</v>
      </c>
      <c r="W39" s="60">
        <v>7999704</v>
      </c>
      <c r="X39" s="60">
        <v>4307688</v>
      </c>
      <c r="Y39" s="60">
        <v>3692016</v>
      </c>
      <c r="Z39" s="140">
        <v>85.71</v>
      </c>
      <c r="AA39" s="155">
        <v>4307688</v>
      </c>
    </row>
    <row r="40" spans="1:27" ht="13.5">
      <c r="A40" s="138" t="s">
        <v>86</v>
      </c>
      <c r="B40" s="136"/>
      <c r="C40" s="155"/>
      <c r="D40" s="155"/>
      <c r="E40" s="156">
        <v>15787740</v>
      </c>
      <c r="F40" s="60">
        <v>15787740</v>
      </c>
      <c r="G40" s="60">
        <v>743474</v>
      </c>
      <c r="H40" s="60">
        <v>289688</v>
      </c>
      <c r="I40" s="60">
        <v>1261081</v>
      </c>
      <c r="J40" s="60">
        <v>2294243</v>
      </c>
      <c r="K40" s="60">
        <v>694069</v>
      </c>
      <c r="L40" s="60">
        <v>688280</v>
      </c>
      <c r="M40" s="60">
        <v>1400374</v>
      </c>
      <c r="N40" s="60">
        <v>2782723</v>
      </c>
      <c r="O40" s="60">
        <v>1131377</v>
      </c>
      <c r="P40" s="60">
        <v>524608</v>
      </c>
      <c r="Q40" s="60">
        <v>23250960</v>
      </c>
      <c r="R40" s="60">
        <v>24906945</v>
      </c>
      <c r="S40" s="60">
        <v>2728387</v>
      </c>
      <c r="T40" s="60">
        <v>2757898</v>
      </c>
      <c r="U40" s="60">
        <v>6773422</v>
      </c>
      <c r="V40" s="60">
        <v>12259707</v>
      </c>
      <c r="W40" s="60">
        <v>42243618</v>
      </c>
      <c r="X40" s="60">
        <v>15787740</v>
      </c>
      <c r="Y40" s="60">
        <v>26455878</v>
      </c>
      <c r="Z40" s="140">
        <v>167.57</v>
      </c>
      <c r="AA40" s="155">
        <v>15787740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46077398</v>
      </c>
      <c r="F42" s="100">
        <f t="shared" si="8"/>
        <v>46077398</v>
      </c>
      <c r="G42" s="100">
        <f t="shared" si="8"/>
        <v>1067887</v>
      </c>
      <c r="H42" s="100">
        <f t="shared" si="8"/>
        <v>3943410</v>
      </c>
      <c r="I42" s="100">
        <f t="shared" si="8"/>
        <v>4049198</v>
      </c>
      <c r="J42" s="100">
        <f t="shared" si="8"/>
        <v>9060495</v>
      </c>
      <c r="K42" s="100">
        <f t="shared" si="8"/>
        <v>2749881</v>
      </c>
      <c r="L42" s="100">
        <f t="shared" si="8"/>
        <v>3131772</v>
      </c>
      <c r="M42" s="100">
        <f t="shared" si="8"/>
        <v>2979852</v>
      </c>
      <c r="N42" s="100">
        <f t="shared" si="8"/>
        <v>8861505</v>
      </c>
      <c r="O42" s="100">
        <f t="shared" si="8"/>
        <v>4890971</v>
      </c>
      <c r="P42" s="100">
        <f t="shared" si="8"/>
        <v>3006193</v>
      </c>
      <c r="Q42" s="100">
        <f t="shared" si="8"/>
        <v>379423</v>
      </c>
      <c r="R42" s="100">
        <f t="shared" si="8"/>
        <v>8276587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26198587</v>
      </c>
      <c r="X42" s="100">
        <f t="shared" si="8"/>
        <v>46077399</v>
      </c>
      <c r="Y42" s="100">
        <f t="shared" si="8"/>
        <v>-19878812</v>
      </c>
      <c r="Z42" s="137">
        <f>+IF(X42&lt;&gt;0,+(Y42/X42)*100,0)</f>
        <v>-43.142218162097215</v>
      </c>
      <c r="AA42" s="153">
        <f>SUM(AA43:AA46)</f>
        <v>46077398</v>
      </c>
    </row>
    <row r="43" spans="1:27" ht="13.5">
      <c r="A43" s="138" t="s">
        <v>89</v>
      </c>
      <c r="B43" s="136"/>
      <c r="C43" s="155"/>
      <c r="D43" s="155"/>
      <c r="E43" s="156">
        <v>33687898</v>
      </c>
      <c r="F43" s="60">
        <v>33687898</v>
      </c>
      <c r="G43" s="60">
        <v>376131</v>
      </c>
      <c r="H43" s="60">
        <v>3312838</v>
      </c>
      <c r="I43" s="60">
        <v>3244853</v>
      </c>
      <c r="J43" s="60">
        <v>6933822</v>
      </c>
      <c r="K43" s="60">
        <v>2080399</v>
      </c>
      <c r="L43" s="60">
        <v>2260228</v>
      </c>
      <c r="M43" s="60">
        <v>2050213</v>
      </c>
      <c r="N43" s="60">
        <v>6390840</v>
      </c>
      <c r="O43" s="60">
        <v>3686682</v>
      </c>
      <c r="P43" s="60">
        <v>1967334</v>
      </c>
      <c r="Q43" s="60"/>
      <c r="R43" s="60">
        <v>5654016</v>
      </c>
      <c r="S43" s="60"/>
      <c r="T43" s="60"/>
      <c r="U43" s="60"/>
      <c r="V43" s="60"/>
      <c r="W43" s="60">
        <v>18978678</v>
      </c>
      <c r="X43" s="60">
        <v>33687899</v>
      </c>
      <c r="Y43" s="60">
        <v>-14709221</v>
      </c>
      <c r="Z43" s="140">
        <v>-43.66</v>
      </c>
      <c r="AA43" s="155">
        <v>33687898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>
        <v>6364397</v>
      </c>
      <c r="F45" s="159">
        <v>6364397</v>
      </c>
      <c r="G45" s="159">
        <v>370123</v>
      </c>
      <c r="H45" s="159">
        <v>305723</v>
      </c>
      <c r="I45" s="159">
        <v>331994</v>
      </c>
      <c r="J45" s="159">
        <v>1007840</v>
      </c>
      <c r="K45" s="159">
        <v>345051</v>
      </c>
      <c r="L45" s="159">
        <v>520385</v>
      </c>
      <c r="M45" s="159">
        <v>426456</v>
      </c>
      <c r="N45" s="159">
        <v>1291892</v>
      </c>
      <c r="O45" s="159">
        <v>567547</v>
      </c>
      <c r="P45" s="159">
        <v>621790</v>
      </c>
      <c r="Q45" s="159"/>
      <c r="R45" s="159">
        <v>1189337</v>
      </c>
      <c r="S45" s="159"/>
      <c r="T45" s="159"/>
      <c r="U45" s="159"/>
      <c r="V45" s="159"/>
      <c r="W45" s="159">
        <v>3489069</v>
      </c>
      <c r="X45" s="159">
        <v>6364398</v>
      </c>
      <c r="Y45" s="159">
        <v>-2875329</v>
      </c>
      <c r="Z45" s="141">
        <v>-45.18</v>
      </c>
      <c r="AA45" s="157">
        <v>6364397</v>
      </c>
    </row>
    <row r="46" spans="1:27" ht="13.5">
      <c r="A46" s="138" t="s">
        <v>92</v>
      </c>
      <c r="B46" s="136"/>
      <c r="C46" s="155"/>
      <c r="D46" s="155"/>
      <c r="E46" s="156">
        <v>6025103</v>
      </c>
      <c r="F46" s="60">
        <v>6025103</v>
      </c>
      <c r="G46" s="60">
        <v>321633</v>
      </c>
      <c r="H46" s="60">
        <v>324849</v>
      </c>
      <c r="I46" s="60">
        <v>472351</v>
      </c>
      <c r="J46" s="60">
        <v>1118833</v>
      </c>
      <c r="K46" s="60">
        <v>324431</v>
      </c>
      <c r="L46" s="60">
        <v>351159</v>
      </c>
      <c r="M46" s="60">
        <v>503183</v>
      </c>
      <c r="N46" s="60">
        <v>1178773</v>
      </c>
      <c r="O46" s="60">
        <v>636742</v>
      </c>
      <c r="P46" s="60">
        <v>417069</v>
      </c>
      <c r="Q46" s="60">
        <v>379423</v>
      </c>
      <c r="R46" s="60">
        <v>1433234</v>
      </c>
      <c r="S46" s="60"/>
      <c r="T46" s="60"/>
      <c r="U46" s="60"/>
      <c r="V46" s="60"/>
      <c r="W46" s="60">
        <v>3730840</v>
      </c>
      <c r="X46" s="60">
        <v>6025102</v>
      </c>
      <c r="Y46" s="60">
        <v>-2294262</v>
      </c>
      <c r="Z46" s="140">
        <v>-38.08</v>
      </c>
      <c r="AA46" s="155">
        <v>6025103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166564043</v>
      </c>
      <c r="F48" s="73">
        <f t="shared" si="9"/>
        <v>166564043</v>
      </c>
      <c r="G48" s="73">
        <f t="shared" si="9"/>
        <v>6481217</v>
      </c>
      <c r="H48" s="73">
        <f t="shared" si="9"/>
        <v>11305242</v>
      </c>
      <c r="I48" s="73">
        <f t="shared" si="9"/>
        <v>12333853</v>
      </c>
      <c r="J48" s="73">
        <f t="shared" si="9"/>
        <v>30120312</v>
      </c>
      <c r="K48" s="73">
        <f t="shared" si="9"/>
        <v>10339718</v>
      </c>
      <c r="L48" s="73">
        <f t="shared" si="9"/>
        <v>11206444</v>
      </c>
      <c r="M48" s="73">
        <f t="shared" si="9"/>
        <v>10909852</v>
      </c>
      <c r="N48" s="73">
        <f t="shared" si="9"/>
        <v>32456014</v>
      </c>
      <c r="O48" s="73">
        <f t="shared" si="9"/>
        <v>12891537</v>
      </c>
      <c r="P48" s="73">
        <f t="shared" si="9"/>
        <v>9927705</v>
      </c>
      <c r="Q48" s="73">
        <f t="shared" si="9"/>
        <v>30416719</v>
      </c>
      <c r="R48" s="73">
        <f t="shared" si="9"/>
        <v>53235961</v>
      </c>
      <c r="S48" s="73">
        <f t="shared" si="9"/>
        <v>10969695</v>
      </c>
      <c r="T48" s="73">
        <f t="shared" si="9"/>
        <v>9057733</v>
      </c>
      <c r="U48" s="73">
        <f t="shared" si="9"/>
        <v>17566718</v>
      </c>
      <c r="V48" s="73">
        <f t="shared" si="9"/>
        <v>37594146</v>
      </c>
      <c r="W48" s="73">
        <f t="shared" si="9"/>
        <v>153406433</v>
      </c>
      <c r="X48" s="73">
        <f t="shared" si="9"/>
        <v>166564044</v>
      </c>
      <c r="Y48" s="73">
        <f t="shared" si="9"/>
        <v>-13157611</v>
      </c>
      <c r="Z48" s="170">
        <f>+IF(X48&lt;&gt;0,+(Y48/X48)*100,0)</f>
        <v>-7.899430563777618</v>
      </c>
      <c r="AA48" s="168">
        <f>+AA28+AA32+AA38+AA42+AA47</f>
        <v>166564043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56930417</v>
      </c>
      <c r="F49" s="173">
        <f t="shared" si="10"/>
        <v>56930417</v>
      </c>
      <c r="G49" s="173">
        <f t="shared" si="10"/>
        <v>37890610</v>
      </c>
      <c r="H49" s="173">
        <f t="shared" si="10"/>
        <v>-2125245</v>
      </c>
      <c r="I49" s="173">
        <f t="shared" si="10"/>
        <v>-2841416</v>
      </c>
      <c r="J49" s="173">
        <f t="shared" si="10"/>
        <v>32923949</v>
      </c>
      <c r="K49" s="173">
        <f t="shared" si="10"/>
        <v>-3954227</v>
      </c>
      <c r="L49" s="173">
        <f t="shared" si="10"/>
        <v>-4141827</v>
      </c>
      <c r="M49" s="173">
        <f t="shared" si="10"/>
        <v>36390493</v>
      </c>
      <c r="N49" s="173">
        <f t="shared" si="10"/>
        <v>28294439</v>
      </c>
      <c r="O49" s="173">
        <f t="shared" si="10"/>
        <v>-5615369</v>
      </c>
      <c r="P49" s="173">
        <f t="shared" si="10"/>
        <v>-1260352</v>
      </c>
      <c r="Q49" s="173">
        <f t="shared" si="10"/>
        <v>21525556</v>
      </c>
      <c r="R49" s="173">
        <f t="shared" si="10"/>
        <v>14649835</v>
      </c>
      <c r="S49" s="173">
        <f t="shared" si="10"/>
        <v>-3778548</v>
      </c>
      <c r="T49" s="173">
        <f t="shared" si="10"/>
        <v>-1495079</v>
      </c>
      <c r="U49" s="173">
        <f t="shared" si="10"/>
        <v>-8975276</v>
      </c>
      <c r="V49" s="173">
        <f t="shared" si="10"/>
        <v>-14248903</v>
      </c>
      <c r="W49" s="173">
        <f t="shared" si="10"/>
        <v>61619320</v>
      </c>
      <c r="X49" s="173">
        <f>IF(F25=F48,0,X25-X48)</f>
        <v>56930087</v>
      </c>
      <c r="Y49" s="173">
        <f t="shared" si="10"/>
        <v>4689233</v>
      </c>
      <c r="Z49" s="174">
        <f>+IF(X49&lt;&gt;0,+(Y49/X49)*100,0)</f>
        <v>8.236827391463498</v>
      </c>
      <c r="AA49" s="171">
        <f>+AA25-AA48</f>
        <v>56930417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15204926</v>
      </c>
      <c r="F5" s="60">
        <v>15204926</v>
      </c>
      <c r="G5" s="60">
        <v>2404699</v>
      </c>
      <c r="H5" s="60">
        <v>2475993</v>
      </c>
      <c r="I5" s="60">
        <v>4437869</v>
      </c>
      <c r="J5" s="60">
        <v>9318561</v>
      </c>
      <c r="K5" s="60">
        <v>1489651</v>
      </c>
      <c r="L5" s="60">
        <v>2283620</v>
      </c>
      <c r="M5" s="60">
        <v>2066914</v>
      </c>
      <c r="N5" s="60">
        <v>5840185</v>
      </c>
      <c r="O5" s="60">
        <v>2357088</v>
      </c>
      <c r="P5" s="60">
        <v>2410025</v>
      </c>
      <c r="Q5" s="60">
        <v>27483557</v>
      </c>
      <c r="R5" s="60">
        <v>32250670</v>
      </c>
      <c r="S5" s="60">
        <v>1850241</v>
      </c>
      <c r="T5" s="60">
        <v>2423389</v>
      </c>
      <c r="U5" s="60">
        <v>4394755</v>
      </c>
      <c r="V5" s="60">
        <v>8668385</v>
      </c>
      <c r="W5" s="60">
        <v>56077801</v>
      </c>
      <c r="X5" s="60">
        <v>15204926</v>
      </c>
      <c r="Y5" s="60">
        <v>40872875</v>
      </c>
      <c r="Z5" s="140">
        <v>268.81</v>
      </c>
      <c r="AA5" s="155">
        <v>15204926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47093133</v>
      </c>
      <c r="F7" s="60">
        <v>47093133</v>
      </c>
      <c r="G7" s="60">
        <v>3378202</v>
      </c>
      <c r="H7" s="60">
        <v>3385458</v>
      </c>
      <c r="I7" s="60">
        <v>3394126</v>
      </c>
      <c r="J7" s="60">
        <v>10157786</v>
      </c>
      <c r="K7" s="60">
        <v>3149964</v>
      </c>
      <c r="L7" s="60">
        <v>3253667</v>
      </c>
      <c r="M7" s="60">
        <v>3148845</v>
      </c>
      <c r="N7" s="60">
        <v>9552476</v>
      </c>
      <c r="O7" s="60">
        <v>3406666</v>
      </c>
      <c r="P7" s="60">
        <v>2976048</v>
      </c>
      <c r="Q7" s="60">
        <v>0</v>
      </c>
      <c r="R7" s="60">
        <v>6382714</v>
      </c>
      <c r="S7" s="60">
        <v>0</v>
      </c>
      <c r="T7" s="60">
        <v>0</v>
      </c>
      <c r="U7" s="60">
        <v>0</v>
      </c>
      <c r="V7" s="60">
        <v>0</v>
      </c>
      <c r="W7" s="60">
        <v>26092976</v>
      </c>
      <c r="X7" s="60">
        <v>47093133</v>
      </c>
      <c r="Y7" s="60">
        <v>-21000157</v>
      </c>
      <c r="Z7" s="140">
        <v>-44.59</v>
      </c>
      <c r="AA7" s="155">
        <v>47093133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1389259</v>
      </c>
      <c r="F8" s="60">
        <v>1389259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1389259</v>
      </c>
      <c r="Y8" s="60">
        <v>-1389259</v>
      </c>
      <c r="Z8" s="140">
        <v>-100</v>
      </c>
      <c r="AA8" s="155">
        <v>1389259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437966</v>
      </c>
      <c r="F9" s="60">
        <v>437966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437966</v>
      </c>
      <c r="Y9" s="60">
        <v>-437966</v>
      </c>
      <c r="Z9" s="140">
        <v>-100</v>
      </c>
      <c r="AA9" s="155">
        <v>437966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3960059</v>
      </c>
      <c r="F10" s="54">
        <v>3960059</v>
      </c>
      <c r="G10" s="54">
        <v>318528</v>
      </c>
      <c r="H10" s="54">
        <v>305861</v>
      </c>
      <c r="I10" s="54">
        <v>336738</v>
      </c>
      <c r="J10" s="54">
        <v>961127</v>
      </c>
      <c r="K10" s="54">
        <v>302256</v>
      </c>
      <c r="L10" s="54">
        <v>307661</v>
      </c>
      <c r="M10" s="54">
        <v>38965</v>
      </c>
      <c r="N10" s="54">
        <v>648882</v>
      </c>
      <c r="O10" s="54">
        <v>306471</v>
      </c>
      <c r="P10" s="54">
        <v>306160</v>
      </c>
      <c r="Q10" s="54">
        <v>305805</v>
      </c>
      <c r="R10" s="54">
        <v>918436</v>
      </c>
      <c r="S10" s="54">
        <v>0</v>
      </c>
      <c r="T10" s="54">
        <v>0</v>
      </c>
      <c r="U10" s="54">
        <v>0</v>
      </c>
      <c r="V10" s="54">
        <v>0</v>
      </c>
      <c r="W10" s="54">
        <v>2528445</v>
      </c>
      <c r="X10" s="54">
        <v>3960059</v>
      </c>
      <c r="Y10" s="54">
        <v>-1431614</v>
      </c>
      <c r="Z10" s="184">
        <v>-36.15</v>
      </c>
      <c r="AA10" s="130">
        <v>3960059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3346096</v>
      </c>
      <c r="R11" s="60">
        <v>3346096</v>
      </c>
      <c r="S11" s="60">
        <v>3259424</v>
      </c>
      <c r="T11" s="60">
        <v>3129182</v>
      </c>
      <c r="U11" s="60">
        <v>3295484</v>
      </c>
      <c r="V11" s="60">
        <v>9684090</v>
      </c>
      <c r="W11" s="60">
        <v>13030186</v>
      </c>
      <c r="X11" s="60"/>
      <c r="Y11" s="60">
        <v>13030186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9369</v>
      </c>
      <c r="T12" s="60">
        <v>0</v>
      </c>
      <c r="U12" s="60">
        <v>0</v>
      </c>
      <c r="V12" s="60">
        <v>9369</v>
      </c>
      <c r="W12" s="60">
        <v>9369</v>
      </c>
      <c r="X12" s="60">
        <v>235764</v>
      </c>
      <c r="Y12" s="60">
        <v>-226395</v>
      </c>
      <c r="Z12" s="140">
        <v>-96.03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4127000</v>
      </c>
      <c r="F13" s="60">
        <v>4127000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102244</v>
      </c>
      <c r="N13" s="60">
        <v>102244</v>
      </c>
      <c r="O13" s="60">
        <v>102726</v>
      </c>
      <c r="P13" s="60">
        <v>93222</v>
      </c>
      <c r="Q13" s="60">
        <v>0</v>
      </c>
      <c r="R13" s="60">
        <v>195948</v>
      </c>
      <c r="S13" s="60">
        <v>101300</v>
      </c>
      <c r="T13" s="60">
        <v>352939</v>
      </c>
      <c r="U13" s="60">
        <v>0</v>
      </c>
      <c r="V13" s="60">
        <v>454239</v>
      </c>
      <c r="W13" s="60">
        <v>752431</v>
      </c>
      <c r="X13" s="60">
        <v>4127000</v>
      </c>
      <c r="Y13" s="60">
        <v>-3374569</v>
      </c>
      <c r="Z13" s="140">
        <v>-81.77</v>
      </c>
      <c r="AA13" s="155">
        <v>4127000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200856</v>
      </c>
      <c r="T14" s="60">
        <v>313215</v>
      </c>
      <c r="U14" s="60">
        <v>0</v>
      </c>
      <c r="V14" s="60">
        <v>514071</v>
      </c>
      <c r="W14" s="60">
        <v>514071</v>
      </c>
      <c r="X14" s="60"/>
      <c r="Y14" s="60">
        <v>514071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192240</v>
      </c>
      <c r="F16" s="60">
        <v>192240</v>
      </c>
      <c r="G16" s="60">
        <v>28700</v>
      </c>
      <c r="H16" s="60">
        <v>25820</v>
      </c>
      <c r="I16" s="60">
        <v>16000</v>
      </c>
      <c r="J16" s="60">
        <v>70520</v>
      </c>
      <c r="K16" s="60">
        <v>24000</v>
      </c>
      <c r="L16" s="60">
        <v>27750</v>
      </c>
      <c r="M16" s="60">
        <v>18800</v>
      </c>
      <c r="N16" s="60">
        <v>70550</v>
      </c>
      <c r="O16" s="60">
        <v>34475</v>
      </c>
      <c r="P16" s="60">
        <v>37400</v>
      </c>
      <c r="Q16" s="60">
        <v>21254</v>
      </c>
      <c r="R16" s="60">
        <v>93129</v>
      </c>
      <c r="S16" s="60">
        <v>15210</v>
      </c>
      <c r="T16" s="60">
        <v>15240</v>
      </c>
      <c r="U16" s="60">
        <v>5800</v>
      </c>
      <c r="V16" s="60">
        <v>36250</v>
      </c>
      <c r="W16" s="60">
        <v>270449</v>
      </c>
      <c r="X16" s="60">
        <v>192431</v>
      </c>
      <c r="Y16" s="60">
        <v>78018</v>
      </c>
      <c r="Z16" s="140">
        <v>40.54</v>
      </c>
      <c r="AA16" s="155">
        <v>192240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22483539</v>
      </c>
      <c r="F17" s="60">
        <v>22483539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1737605</v>
      </c>
      <c r="T17" s="60">
        <v>1145735</v>
      </c>
      <c r="U17" s="60">
        <v>885411</v>
      </c>
      <c r="V17" s="60">
        <v>3768751</v>
      </c>
      <c r="W17" s="60">
        <v>3768751</v>
      </c>
      <c r="X17" s="60">
        <v>22247775</v>
      </c>
      <c r="Y17" s="60">
        <v>-18479024</v>
      </c>
      <c r="Z17" s="140">
        <v>-83.06</v>
      </c>
      <c r="AA17" s="155">
        <v>22483539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126497000</v>
      </c>
      <c r="F19" s="60">
        <v>126497000</v>
      </c>
      <c r="G19" s="60">
        <v>37864000</v>
      </c>
      <c r="H19" s="60">
        <v>1446000</v>
      </c>
      <c r="I19" s="60">
        <v>0</v>
      </c>
      <c r="J19" s="60">
        <v>39310000</v>
      </c>
      <c r="K19" s="60">
        <v>0</v>
      </c>
      <c r="L19" s="60">
        <v>384000</v>
      </c>
      <c r="M19" s="60">
        <v>30359000</v>
      </c>
      <c r="N19" s="60">
        <v>30743000</v>
      </c>
      <c r="O19" s="60">
        <v>0</v>
      </c>
      <c r="P19" s="60">
        <v>383000</v>
      </c>
      <c r="Q19" s="60">
        <v>0</v>
      </c>
      <c r="R19" s="60">
        <v>383000</v>
      </c>
      <c r="S19" s="60">
        <v>0</v>
      </c>
      <c r="T19" s="60">
        <v>0</v>
      </c>
      <c r="U19" s="60">
        <v>0</v>
      </c>
      <c r="V19" s="60">
        <v>0</v>
      </c>
      <c r="W19" s="60">
        <v>70436000</v>
      </c>
      <c r="X19" s="60">
        <v>126497000</v>
      </c>
      <c r="Y19" s="60">
        <v>-56061000</v>
      </c>
      <c r="Z19" s="140">
        <v>-44.32</v>
      </c>
      <c r="AA19" s="155">
        <v>126497000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2109338</v>
      </c>
      <c r="F20" s="54">
        <v>2109338</v>
      </c>
      <c r="G20" s="54">
        <v>377698</v>
      </c>
      <c r="H20" s="54">
        <v>1540865</v>
      </c>
      <c r="I20" s="54">
        <v>1307704</v>
      </c>
      <c r="J20" s="54">
        <v>3226267</v>
      </c>
      <c r="K20" s="54">
        <v>1419620</v>
      </c>
      <c r="L20" s="54">
        <v>807919</v>
      </c>
      <c r="M20" s="54">
        <v>1208577</v>
      </c>
      <c r="N20" s="54">
        <v>3436116</v>
      </c>
      <c r="O20" s="54">
        <v>1068742</v>
      </c>
      <c r="P20" s="54">
        <v>2461498</v>
      </c>
      <c r="Q20" s="54">
        <v>72563</v>
      </c>
      <c r="R20" s="54">
        <v>3602803</v>
      </c>
      <c r="S20" s="54">
        <v>17142</v>
      </c>
      <c r="T20" s="54">
        <v>182954</v>
      </c>
      <c r="U20" s="54">
        <v>9992</v>
      </c>
      <c r="V20" s="54">
        <v>210088</v>
      </c>
      <c r="W20" s="54">
        <v>10475274</v>
      </c>
      <c r="X20" s="54">
        <v>2109147</v>
      </c>
      <c r="Y20" s="54">
        <v>8366127</v>
      </c>
      <c r="Z20" s="184">
        <v>396.66</v>
      </c>
      <c r="AA20" s="130">
        <v>2109338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223494460</v>
      </c>
      <c r="F22" s="190">
        <f t="shared" si="0"/>
        <v>223494460</v>
      </c>
      <c r="G22" s="190">
        <f t="shared" si="0"/>
        <v>44371827</v>
      </c>
      <c r="H22" s="190">
        <f t="shared" si="0"/>
        <v>9179997</v>
      </c>
      <c r="I22" s="190">
        <f t="shared" si="0"/>
        <v>9492437</v>
      </c>
      <c r="J22" s="190">
        <f t="shared" si="0"/>
        <v>63044261</v>
      </c>
      <c r="K22" s="190">
        <f t="shared" si="0"/>
        <v>6385491</v>
      </c>
      <c r="L22" s="190">
        <f t="shared" si="0"/>
        <v>7064617</v>
      </c>
      <c r="M22" s="190">
        <f t="shared" si="0"/>
        <v>36943345</v>
      </c>
      <c r="N22" s="190">
        <f t="shared" si="0"/>
        <v>50393453</v>
      </c>
      <c r="O22" s="190">
        <f t="shared" si="0"/>
        <v>7276168</v>
      </c>
      <c r="P22" s="190">
        <f t="shared" si="0"/>
        <v>8667353</v>
      </c>
      <c r="Q22" s="190">
        <f t="shared" si="0"/>
        <v>31229275</v>
      </c>
      <c r="R22" s="190">
        <f t="shared" si="0"/>
        <v>47172796</v>
      </c>
      <c r="S22" s="190">
        <f t="shared" si="0"/>
        <v>7191147</v>
      </c>
      <c r="T22" s="190">
        <f t="shared" si="0"/>
        <v>7562654</v>
      </c>
      <c r="U22" s="190">
        <f t="shared" si="0"/>
        <v>8591442</v>
      </c>
      <c r="V22" s="190">
        <f t="shared" si="0"/>
        <v>23345243</v>
      </c>
      <c r="W22" s="190">
        <f t="shared" si="0"/>
        <v>183955753</v>
      </c>
      <c r="X22" s="190">
        <f t="shared" si="0"/>
        <v>223494460</v>
      </c>
      <c r="Y22" s="190">
        <f t="shared" si="0"/>
        <v>-39538707</v>
      </c>
      <c r="Z22" s="191">
        <f>+IF(X22&lt;&gt;0,+(Y22/X22)*100,0)</f>
        <v>-17.69113516281343</v>
      </c>
      <c r="AA22" s="188">
        <f>SUM(AA5:AA21)</f>
        <v>223494460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47354523</v>
      </c>
      <c r="F25" s="60">
        <v>47354523</v>
      </c>
      <c r="G25" s="60">
        <v>4048393</v>
      </c>
      <c r="H25" s="60">
        <v>4009226</v>
      </c>
      <c r="I25" s="60">
        <v>3912202</v>
      </c>
      <c r="J25" s="60">
        <v>11969821</v>
      </c>
      <c r="K25" s="60">
        <v>3892702</v>
      </c>
      <c r="L25" s="60">
        <v>3877214</v>
      </c>
      <c r="M25" s="60">
        <v>3932635</v>
      </c>
      <c r="N25" s="60">
        <v>11702551</v>
      </c>
      <c r="O25" s="60">
        <v>4036763</v>
      </c>
      <c r="P25" s="60">
        <v>4068031</v>
      </c>
      <c r="Q25" s="60">
        <v>22327128</v>
      </c>
      <c r="R25" s="60">
        <v>30431922</v>
      </c>
      <c r="S25" s="60">
        <v>3899203</v>
      </c>
      <c r="T25" s="60">
        <v>3955405</v>
      </c>
      <c r="U25" s="60">
        <v>3680658</v>
      </c>
      <c r="V25" s="60">
        <v>11535266</v>
      </c>
      <c r="W25" s="60">
        <v>65639560</v>
      </c>
      <c r="X25" s="60">
        <v>47354523</v>
      </c>
      <c r="Y25" s="60">
        <v>18285037</v>
      </c>
      <c r="Z25" s="140">
        <v>38.61</v>
      </c>
      <c r="AA25" s="155">
        <v>47354523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10656093</v>
      </c>
      <c r="F26" s="60">
        <v>10656093</v>
      </c>
      <c r="G26" s="60">
        <v>789673</v>
      </c>
      <c r="H26" s="60">
        <v>789675</v>
      </c>
      <c r="I26" s="60">
        <v>789675</v>
      </c>
      <c r="J26" s="60">
        <v>2369023</v>
      </c>
      <c r="K26" s="60">
        <v>788938</v>
      </c>
      <c r="L26" s="60">
        <v>789674</v>
      </c>
      <c r="M26" s="60">
        <v>801674</v>
      </c>
      <c r="N26" s="60">
        <v>2380286</v>
      </c>
      <c r="O26" s="60">
        <v>789675</v>
      </c>
      <c r="P26" s="60">
        <v>789675</v>
      </c>
      <c r="Q26" s="60">
        <v>789427</v>
      </c>
      <c r="R26" s="60">
        <v>2368777</v>
      </c>
      <c r="S26" s="60">
        <v>1156009</v>
      </c>
      <c r="T26" s="60">
        <v>815148</v>
      </c>
      <c r="U26" s="60">
        <v>774924</v>
      </c>
      <c r="V26" s="60">
        <v>2746081</v>
      </c>
      <c r="W26" s="60">
        <v>9864167</v>
      </c>
      <c r="X26" s="60">
        <v>10656092</v>
      </c>
      <c r="Y26" s="60">
        <v>-791925</v>
      </c>
      <c r="Z26" s="140">
        <v>-7.43</v>
      </c>
      <c r="AA26" s="155">
        <v>10656093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636000</v>
      </c>
      <c r="F27" s="60">
        <v>636000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636000</v>
      </c>
      <c r="Y27" s="60">
        <v>-636000</v>
      </c>
      <c r="Z27" s="140">
        <v>-100</v>
      </c>
      <c r="AA27" s="155">
        <v>636000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27500000</v>
      </c>
      <c r="F28" s="60">
        <v>27500000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27500000</v>
      </c>
      <c r="Y28" s="60">
        <v>-27500000</v>
      </c>
      <c r="Z28" s="140">
        <v>-100</v>
      </c>
      <c r="AA28" s="155">
        <v>27500000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710200</v>
      </c>
      <c r="F29" s="60">
        <v>710200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710200</v>
      </c>
      <c r="Y29" s="60">
        <v>-710200</v>
      </c>
      <c r="Z29" s="140">
        <v>-100</v>
      </c>
      <c r="AA29" s="155">
        <v>710200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23827855</v>
      </c>
      <c r="F30" s="60">
        <v>23827855</v>
      </c>
      <c r="G30" s="60">
        <v>0</v>
      </c>
      <c r="H30" s="60">
        <v>3004534</v>
      </c>
      <c r="I30" s="60">
        <v>2771251</v>
      </c>
      <c r="J30" s="60">
        <v>5775785</v>
      </c>
      <c r="K30" s="60">
        <v>1696894</v>
      </c>
      <c r="L30" s="60">
        <v>1738710</v>
      </c>
      <c r="M30" s="60">
        <v>1655120</v>
      </c>
      <c r="N30" s="60">
        <v>5090724</v>
      </c>
      <c r="O30" s="60">
        <v>1626323</v>
      </c>
      <c r="P30" s="60">
        <v>1729054</v>
      </c>
      <c r="Q30" s="60">
        <v>0</v>
      </c>
      <c r="R30" s="60">
        <v>3355377</v>
      </c>
      <c r="S30" s="60">
        <v>0</v>
      </c>
      <c r="T30" s="60">
        <v>1547886</v>
      </c>
      <c r="U30" s="60">
        <v>4444441</v>
      </c>
      <c r="V30" s="60">
        <v>5992327</v>
      </c>
      <c r="W30" s="60">
        <v>20214213</v>
      </c>
      <c r="X30" s="60">
        <v>23827855</v>
      </c>
      <c r="Y30" s="60">
        <v>-3613642</v>
      </c>
      <c r="Z30" s="140">
        <v>-15.17</v>
      </c>
      <c r="AA30" s="155">
        <v>23827855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13027759</v>
      </c>
      <c r="F31" s="60">
        <v>13027759</v>
      </c>
      <c r="G31" s="60">
        <v>0</v>
      </c>
      <c r="H31" s="60">
        <v>53</v>
      </c>
      <c r="I31" s="60">
        <v>32270</v>
      </c>
      <c r="J31" s="60">
        <v>32323</v>
      </c>
      <c r="K31" s="60">
        <v>1384</v>
      </c>
      <c r="L31" s="60">
        <v>2828</v>
      </c>
      <c r="M31" s="60">
        <v>23785</v>
      </c>
      <c r="N31" s="60">
        <v>27997</v>
      </c>
      <c r="O31" s="60">
        <v>0</v>
      </c>
      <c r="P31" s="60">
        <v>4487</v>
      </c>
      <c r="Q31" s="60">
        <v>0</v>
      </c>
      <c r="R31" s="60">
        <v>4487</v>
      </c>
      <c r="S31" s="60">
        <v>2962</v>
      </c>
      <c r="T31" s="60">
        <v>190683</v>
      </c>
      <c r="U31" s="60">
        <v>0</v>
      </c>
      <c r="V31" s="60">
        <v>193645</v>
      </c>
      <c r="W31" s="60">
        <v>258452</v>
      </c>
      <c r="X31" s="60">
        <v>13027943</v>
      </c>
      <c r="Y31" s="60">
        <v>-12769491</v>
      </c>
      <c r="Z31" s="140">
        <v>-98.02</v>
      </c>
      <c r="AA31" s="155">
        <v>13027759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55197</v>
      </c>
      <c r="H32" s="60">
        <v>55518</v>
      </c>
      <c r="I32" s="60">
        <v>610838</v>
      </c>
      <c r="J32" s="60">
        <v>721553</v>
      </c>
      <c r="K32" s="60">
        <v>66433</v>
      </c>
      <c r="L32" s="60">
        <v>242727</v>
      </c>
      <c r="M32" s="60">
        <v>922859</v>
      </c>
      <c r="N32" s="60">
        <v>1232019</v>
      </c>
      <c r="O32" s="60">
        <v>634624</v>
      </c>
      <c r="P32" s="60">
        <v>488653</v>
      </c>
      <c r="Q32" s="60">
        <v>0</v>
      </c>
      <c r="R32" s="60">
        <v>1123277</v>
      </c>
      <c r="S32" s="60">
        <v>0</v>
      </c>
      <c r="T32" s="60">
        <v>0</v>
      </c>
      <c r="U32" s="60">
        <v>0</v>
      </c>
      <c r="V32" s="60">
        <v>0</v>
      </c>
      <c r="W32" s="60">
        <v>3076849</v>
      </c>
      <c r="X32" s="60"/>
      <c r="Y32" s="60">
        <v>3076849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42851613</v>
      </c>
      <c r="F34" s="60">
        <v>42851613</v>
      </c>
      <c r="G34" s="60">
        <v>1587954</v>
      </c>
      <c r="H34" s="60">
        <v>3446236</v>
      </c>
      <c r="I34" s="60">
        <v>4217617</v>
      </c>
      <c r="J34" s="60">
        <v>9251807</v>
      </c>
      <c r="K34" s="60">
        <v>3893367</v>
      </c>
      <c r="L34" s="60">
        <v>4555291</v>
      </c>
      <c r="M34" s="60">
        <v>3573779</v>
      </c>
      <c r="N34" s="60">
        <v>12022437</v>
      </c>
      <c r="O34" s="60">
        <v>5804152</v>
      </c>
      <c r="P34" s="60">
        <v>2847805</v>
      </c>
      <c r="Q34" s="60">
        <v>7300164</v>
      </c>
      <c r="R34" s="60">
        <v>15952121</v>
      </c>
      <c r="S34" s="60">
        <v>5911521</v>
      </c>
      <c r="T34" s="60">
        <v>2548611</v>
      </c>
      <c r="U34" s="60">
        <v>8666695</v>
      </c>
      <c r="V34" s="60">
        <v>17126827</v>
      </c>
      <c r="W34" s="60">
        <v>54353192</v>
      </c>
      <c r="X34" s="60">
        <v>42851853</v>
      </c>
      <c r="Y34" s="60">
        <v>11501339</v>
      </c>
      <c r="Z34" s="140">
        <v>26.84</v>
      </c>
      <c r="AA34" s="155">
        <v>42851613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166564043</v>
      </c>
      <c r="F36" s="190">
        <f t="shared" si="1"/>
        <v>166564043</v>
      </c>
      <c r="G36" s="190">
        <f t="shared" si="1"/>
        <v>6481217</v>
      </c>
      <c r="H36" s="190">
        <f t="shared" si="1"/>
        <v>11305242</v>
      </c>
      <c r="I36" s="190">
        <f t="shared" si="1"/>
        <v>12333853</v>
      </c>
      <c r="J36" s="190">
        <f t="shared" si="1"/>
        <v>30120312</v>
      </c>
      <c r="K36" s="190">
        <f t="shared" si="1"/>
        <v>10339718</v>
      </c>
      <c r="L36" s="190">
        <f t="shared" si="1"/>
        <v>11206444</v>
      </c>
      <c r="M36" s="190">
        <f t="shared" si="1"/>
        <v>10909852</v>
      </c>
      <c r="N36" s="190">
        <f t="shared" si="1"/>
        <v>32456014</v>
      </c>
      <c r="O36" s="190">
        <f t="shared" si="1"/>
        <v>12891537</v>
      </c>
      <c r="P36" s="190">
        <f t="shared" si="1"/>
        <v>9927705</v>
      </c>
      <c r="Q36" s="190">
        <f t="shared" si="1"/>
        <v>30416719</v>
      </c>
      <c r="R36" s="190">
        <f t="shared" si="1"/>
        <v>53235961</v>
      </c>
      <c r="S36" s="190">
        <f t="shared" si="1"/>
        <v>10969695</v>
      </c>
      <c r="T36" s="190">
        <f t="shared" si="1"/>
        <v>9057733</v>
      </c>
      <c r="U36" s="190">
        <f t="shared" si="1"/>
        <v>17566718</v>
      </c>
      <c r="V36" s="190">
        <f t="shared" si="1"/>
        <v>37594146</v>
      </c>
      <c r="W36" s="190">
        <f t="shared" si="1"/>
        <v>153406433</v>
      </c>
      <c r="X36" s="190">
        <f t="shared" si="1"/>
        <v>166564466</v>
      </c>
      <c r="Y36" s="190">
        <f t="shared" si="1"/>
        <v>-13158033</v>
      </c>
      <c r="Z36" s="191">
        <f>+IF(X36&lt;&gt;0,+(Y36/X36)*100,0)</f>
        <v>-7.899663905505512</v>
      </c>
      <c r="AA36" s="188">
        <f>SUM(AA25:AA35)</f>
        <v>166564043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56930417</v>
      </c>
      <c r="F38" s="106">
        <f t="shared" si="2"/>
        <v>56930417</v>
      </c>
      <c r="G38" s="106">
        <f t="shared" si="2"/>
        <v>37890610</v>
      </c>
      <c r="H38" s="106">
        <f t="shared" si="2"/>
        <v>-2125245</v>
      </c>
      <c r="I38" s="106">
        <f t="shared" si="2"/>
        <v>-2841416</v>
      </c>
      <c r="J38" s="106">
        <f t="shared" si="2"/>
        <v>32923949</v>
      </c>
      <c r="K38" s="106">
        <f t="shared" si="2"/>
        <v>-3954227</v>
      </c>
      <c r="L38" s="106">
        <f t="shared" si="2"/>
        <v>-4141827</v>
      </c>
      <c r="M38" s="106">
        <f t="shared" si="2"/>
        <v>26033493</v>
      </c>
      <c r="N38" s="106">
        <f t="shared" si="2"/>
        <v>17937439</v>
      </c>
      <c r="O38" s="106">
        <f t="shared" si="2"/>
        <v>-5615369</v>
      </c>
      <c r="P38" s="106">
        <f t="shared" si="2"/>
        <v>-1260352</v>
      </c>
      <c r="Q38" s="106">
        <f t="shared" si="2"/>
        <v>812556</v>
      </c>
      <c r="R38" s="106">
        <f t="shared" si="2"/>
        <v>-6063165</v>
      </c>
      <c r="S38" s="106">
        <f t="shared" si="2"/>
        <v>-3778548</v>
      </c>
      <c r="T38" s="106">
        <f t="shared" si="2"/>
        <v>-1495079</v>
      </c>
      <c r="U38" s="106">
        <f t="shared" si="2"/>
        <v>-8975276</v>
      </c>
      <c r="V38" s="106">
        <f t="shared" si="2"/>
        <v>-14248903</v>
      </c>
      <c r="W38" s="106">
        <f t="shared" si="2"/>
        <v>30549320</v>
      </c>
      <c r="X38" s="106">
        <f>IF(F22=F36,0,X22-X36)</f>
        <v>56929994</v>
      </c>
      <c r="Y38" s="106">
        <f t="shared" si="2"/>
        <v>-26380674</v>
      </c>
      <c r="Z38" s="201">
        <f>+IF(X38&lt;&gt;0,+(Y38/X38)*100,0)</f>
        <v>-46.33879638209693</v>
      </c>
      <c r="AA38" s="199">
        <f>+AA22-AA36</f>
        <v>56930417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10357000</v>
      </c>
      <c r="N39" s="60">
        <v>10357000</v>
      </c>
      <c r="O39" s="60">
        <v>0</v>
      </c>
      <c r="P39" s="60">
        <v>0</v>
      </c>
      <c r="Q39" s="60">
        <v>20713000</v>
      </c>
      <c r="R39" s="60">
        <v>20713000</v>
      </c>
      <c r="S39" s="60">
        <v>0</v>
      </c>
      <c r="T39" s="60">
        <v>0</v>
      </c>
      <c r="U39" s="60">
        <v>0</v>
      </c>
      <c r="V39" s="60">
        <v>0</v>
      </c>
      <c r="W39" s="60">
        <v>31070000</v>
      </c>
      <c r="X39" s="60">
        <v>31070000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56930417</v>
      </c>
      <c r="F42" s="88">
        <f t="shared" si="3"/>
        <v>56930417</v>
      </c>
      <c r="G42" s="88">
        <f t="shared" si="3"/>
        <v>37890610</v>
      </c>
      <c r="H42" s="88">
        <f t="shared" si="3"/>
        <v>-2125245</v>
      </c>
      <c r="I42" s="88">
        <f t="shared" si="3"/>
        <v>-2841416</v>
      </c>
      <c r="J42" s="88">
        <f t="shared" si="3"/>
        <v>32923949</v>
      </c>
      <c r="K42" s="88">
        <f t="shared" si="3"/>
        <v>-3954227</v>
      </c>
      <c r="L42" s="88">
        <f t="shared" si="3"/>
        <v>-4141827</v>
      </c>
      <c r="M42" s="88">
        <f t="shared" si="3"/>
        <v>36390493</v>
      </c>
      <c r="N42" s="88">
        <f t="shared" si="3"/>
        <v>28294439</v>
      </c>
      <c r="O42" s="88">
        <f t="shared" si="3"/>
        <v>-5615369</v>
      </c>
      <c r="P42" s="88">
        <f t="shared" si="3"/>
        <v>-1260352</v>
      </c>
      <c r="Q42" s="88">
        <f t="shared" si="3"/>
        <v>21525556</v>
      </c>
      <c r="R42" s="88">
        <f t="shared" si="3"/>
        <v>14649835</v>
      </c>
      <c r="S42" s="88">
        <f t="shared" si="3"/>
        <v>-3778548</v>
      </c>
      <c r="T42" s="88">
        <f t="shared" si="3"/>
        <v>-1495079</v>
      </c>
      <c r="U42" s="88">
        <f t="shared" si="3"/>
        <v>-8975276</v>
      </c>
      <c r="V42" s="88">
        <f t="shared" si="3"/>
        <v>-14248903</v>
      </c>
      <c r="W42" s="88">
        <f t="shared" si="3"/>
        <v>61619320</v>
      </c>
      <c r="X42" s="88">
        <f t="shared" si="3"/>
        <v>87999994</v>
      </c>
      <c r="Y42" s="88">
        <f t="shared" si="3"/>
        <v>-26380674</v>
      </c>
      <c r="Z42" s="208">
        <f>+IF(X42&lt;&gt;0,+(Y42/X42)*100,0)</f>
        <v>-29.978040680320955</v>
      </c>
      <c r="AA42" s="206">
        <f>SUM(AA38:AA41)</f>
        <v>56930417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56930417</v>
      </c>
      <c r="F44" s="77">
        <f t="shared" si="4"/>
        <v>56930417</v>
      </c>
      <c r="G44" s="77">
        <f t="shared" si="4"/>
        <v>37890610</v>
      </c>
      <c r="H44" s="77">
        <f t="shared" si="4"/>
        <v>-2125245</v>
      </c>
      <c r="I44" s="77">
        <f t="shared" si="4"/>
        <v>-2841416</v>
      </c>
      <c r="J44" s="77">
        <f t="shared" si="4"/>
        <v>32923949</v>
      </c>
      <c r="K44" s="77">
        <f t="shared" si="4"/>
        <v>-3954227</v>
      </c>
      <c r="L44" s="77">
        <f t="shared" si="4"/>
        <v>-4141827</v>
      </c>
      <c r="M44" s="77">
        <f t="shared" si="4"/>
        <v>36390493</v>
      </c>
      <c r="N44" s="77">
        <f t="shared" si="4"/>
        <v>28294439</v>
      </c>
      <c r="O44" s="77">
        <f t="shared" si="4"/>
        <v>-5615369</v>
      </c>
      <c r="P44" s="77">
        <f t="shared" si="4"/>
        <v>-1260352</v>
      </c>
      <c r="Q44" s="77">
        <f t="shared" si="4"/>
        <v>21525556</v>
      </c>
      <c r="R44" s="77">
        <f t="shared" si="4"/>
        <v>14649835</v>
      </c>
      <c r="S44" s="77">
        <f t="shared" si="4"/>
        <v>-3778548</v>
      </c>
      <c r="T44" s="77">
        <f t="shared" si="4"/>
        <v>-1495079</v>
      </c>
      <c r="U44" s="77">
        <f t="shared" si="4"/>
        <v>-8975276</v>
      </c>
      <c r="V44" s="77">
        <f t="shared" si="4"/>
        <v>-14248903</v>
      </c>
      <c r="W44" s="77">
        <f t="shared" si="4"/>
        <v>61619320</v>
      </c>
      <c r="X44" s="77">
        <f t="shared" si="4"/>
        <v>87999994</v>
      </c>
      <c r="Y44" s="77">
        <f t="shared" si="4"/>
        <v>-26380674</v>
      </c>
      <c r="Z44" s="212">
        <f>+IF(X44&lt;&gt;0,+(Y44/X44)*100,0)</f>
        <v>-29.978040680320955</v>
      </c>
      <c r="AA44" s="210">
        <f>+AA42-AA43</f>
        <v>56930417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56930417</v>
      </c>
      <c r="F46" s="88">
        <f t="shared" si="5"/>
        <v>56930417</v>
      </c>
      <c r="G46" s="88">
        <f t="shared" si="5"/>
        <v>37890610</v>
      </c>
      <c r="H46" s="88">
        <f t="shared" si="5"/>
        <v>-2125245</v>
      </c>
      <c r="I46" s="88">
        <f t="shared" si="5"/>
        <v>-2841416</v>
      </c>
      <c r="J46" s="88">
        <f t="shared" si="5"/>
        <v>32923949</v>
      </c>
      <c r="K46" s="88">
        <f t="shared" si="5"/>
        <v>-3954227</v>
      </c>
      <c r="L46" s="88">
        <f t="shared" si="5"/>
        <v>-4141827</v>
      </c>
      <c r="M46" s="88">
        <f t="shared" si="5"/>
        <v>36390493</v>
      </c>
      <c r="N46" s="88">
        <f t="shared" si="5"/>
        <v>28294439</v>
      </c>
      <c r="O46" s="88">
        <f t="shared" si="5"/>
        <v>-5615369</v>
      </c>
      <c r="P46" s="88">
        <f t="shared" si="5"/>
        <v>-1260352</v>
      </c>
      <c r="Q46" s="88">
        <f t="shared" si="5"/>
        <v>21525556</v>
      </c>
      <c r="R46" s="88">
        <f t="shared" si="5"/>
        <v>14649835</v>
      </c>
      <c r="S46" s="88">
        <f t="shared" si="5"/>
        <v>-3778548</v>
      </c>
      <c r="T46" s="88">
        <f t="shared" si="5"/>
        <v>-1495079</v>
      </c>
      <c r="U46" s="88">
        <f t="shared" si="5"/>
        <v>-8975276</v>
      </c>
      <c r="V46" s="88">
        <f t="shared" si="5"/>
        <v>-14248903</v>
      </c>
      <c r="W46" s="88">
        <f t="shared" si="5"/>
        <v>61619320</v>
      </c>
      <c r="X46" s="88">
        <f t="shared" si="5"/>
        <v>87999994</v>
      </c>
      <c r="Y46" s="88">
        <f t="shared" si="5"/>
        <v>-26380674</v>
      </c>
      <c r="Z46" s="208">
        <f>+IF(X46&lt;&gt;0,+(Y46/X46)*100,0)</f>
        <v>-29.978040680320955</v>
      </c>
      <c r="AA46" s="206">
        <f>SUM(AA44:AA45)</f>
        <v>56930417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56930417</v>
      </c>
      <c r="F48" s="219">
        <f t="shared" si="6"/>
        <v>56930417</v>
      </c>
      <c r="G48" s="219">
        <f t="shared" si="6"/>
        <v>37890610</v>
      </c>
      <c r="H48" s="220">
        <f t="shared" si="6"/>
        <v>-2125245</v>
      </c>
      <c r="I48" s="220">
        <f t="shared" si="6"/>
        <v>-2841416</v>
      </c>
      <c r="J48" s="220">
        <f t="shared" si="6"/>
        <v>32923949</v>
      </c>
      <c r="K48" s="220">
        <f t="shared" si="6"/>
        <v>-3954227</v>
      </c>
      <c r="L48" s="220">
        <f t="shared" si="6"/>
        <v>-4141827</v>
      </c>
      <c r="M48" s="219">
        <f t="shared" si="6"/>
        <v>36390493</v>
      </c>
      <c r="N48" s="219">
        <f t="shared" si="6"/>
        <v>28294439</v>
      </c>
      <c r="O48" s="220">
        <f t="shared" si="6"/>
        <v>-5615369</v>
      </c>
      <c r="P48" s="220">
        <f t="shared" si="6"/>
        <v>-1260352</v>
      </c>
      <c r="Q48" s="220">
        <f t="shared" si="6"/>
        <v>21525556</v>
      </c>
      <c r="R48" s="220">
        <f t="shared" si="6"/>
        <v>14649835</v>
      </c>
      <c r="S48" s="220">
        <f t="shared" si="6"/>
        <v>-3778548</v>
      </c>
      <c r="T48" s="219">
        <f t="shared" si="6"/>
        <v>-1495079</v>
      </c>
      <c r="U48" s="219">
        <f t="shared" si="6"/>
        <v>-8975276</v>
      </c>
      <c r="V48" s="220">
        <f t="shared" si="6"/>
        <v>-14248903</v>
      </c>
      <c r="W48" s="220">
        <f t="shared" si="6"/>
        <v>61619320</v>
      </c>
      <c r="X48" s="220">
        <f t="shared" si="6"/>
        <v>87999994</v>
      </c>
      <c r="Y48" s="220">
        <f t="shared" si="6"/>
        <v>-26380674</v>
      </c>
      <c r="Z48" s="221">
        <f>+IF(X48&lt;&gt;0,+(Y48/X48)*100,0)</f>
        <v>-29.978040680320955</v>
      </c>
      <c r="AA48" s="222">
        <f>SUM(AA46:AA47)</f>
        <v>56930417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1150000</v>
      </c>
      <c r="F5" s="100">
        <f t="shared" si="0"/>
        <v>3310000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284085</v>
      </c>
      <c r="M5" s="100">
        <f t="shared" si="0"/>
        <v>0</v>
      </c>
      <c r="N5" s="100">
        <f t="shared" si="0"/>
        <v>284085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83741</v>
      </c>
      <c r="V5" s="100">
        <f t="shared" si="0"/>
        <v>83741</v>
      </c>
      <c r="W5" s="100">
        <f t="shared" si="0"/>
        <v>367826</v>
      </c>
      <c r="X5" s="100">
        <f t="shared" si="0"/>
        <v>1150000</v>
      </c>
      <c r="Y5" s="100">
        <f t="shared" si="0"/>
        <v>-782174</v>
      </c>
      <c r="Z5" s="137">
        <f>+IF(X5&lt;&gt;0,+(Y5/X5)*100,0)</f>
        <v>-68.0151304347826</v>
      </c>
      <c r="AA5" s="153">
        <f>SUM(AA6:AA8)</f>
        <v>3310000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1150000</v>
      </c>
      <c r="F8" s="60">
        <v>3310000</v>
      </c>
      <c r="G8" s="60"/>
      <c r="H8" s="60"/>
      <c r="I8" s="60"/>
      <c r="J8" s="60"/>
      <c r="K8" s="60"/>
      <c r="L8" s="60">
        <v>284085</v>
      </c>
      <c r="M8" s="60"/>
      <c r="N8" s="60">
        <v>284085</v>
      </c>
      <c r="O8" s="60"/>
      <c r="P8" s="60"/>
      <c r="Q8" s="60"/>
      <c r="R8" s="60"/>
      <c r="S8" s="60"/>
      <c r="T8" s="60"/>
      <c r="U8" s="60">
        <v>83741</v>
      </c>
      <c r="V8" s="60">
        <v>83741</v>
      </c>
      <c r="W8" s="60">
        <v>367826</v>
      </c>
      <c r="X8" s="60">
        <v>1150000</v>
      </c>
      <c r="Y8" s="60">
        <v>-782174</v>
      </c>
      <c r="Z8" s="140">
        <v>-68.02</v>
      </c>
      <c r="AA8" s="62">
        <v>3310000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11820320</v>
      </c>
      <c r="F9" s="100">
        <f t="shared" si="1"/>
        <v>7655000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6873107</v>
      </c>
      <c r="V9" s="100">
        <f t="shared" si="1"/>
        <v>6873107</v>
      </c>
      <c r="W9" s="100">
        <f t="shared" si="1"/>
        <v>6873107</v>
      </c>
      <c r="X9" s="100">
        <f t="shared" si="1"/>
        <v>11820320</v>
      </c>
      <c r="Y9" s="100">
        <f t="shared" si="1"/>
        <v>-4947213</v>
      </c>
      <c r="Z9" s="137">
        <f>+IF(X9&lt;&gt;0,+(Y9/X9)*100,0)</f>
        <v>-41.85346082001164</v>
      </c>
      <c r="AA9" s="102">
        <f>SUM(AA10:AA14)</f>
        <v>7655000</v>
      </c>
    </row>
    <row r="10" spans="1:27" ht="13.5">
      <c r="A10" s="138" t="s">
        <v>79</v>
      </c>
      <c r="B10" s="136"/>
      <c r="C10" s="155"/>
      <c r="D10" s="155"/>
      <c r="E10" s="156">
        <v>4150320</v>
      </c>
      <c r="F10" s="60">
        <v>3005000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6873107</v>
      </c>
      <c r="V10" s="60">
        <v>6873107</v>
      </c>
      <c r="W10" s="60">
        <v>6873107</v>
      </c>
      <c r="X10" s="60">
        <v>4150320</v>
      </c>
      <c r="Y10" s="60">
        <v>2722787</v>
      </c>
      <c r="Z10" s="140">
        <v>65.6</v>
      </c>
      <c r="AA10" s="62">
        <v>3005000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1020000</v>
      </c>
      <c r="F12" s="60">
        <v>4650000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1020000</v>
      </c>
      <c r="Y12" s="60">
        <v>-1020000</v>
      </c>
      <c r="Z12" s="140">
        <v>-100</v>
      </c>
      <c r="AA12" s="62">
        <v>4650000</v>
      </c>
    </row>
    <row r="13" spans="1:27" ht="13.5">
      <c r="A13" s="138" t="s">
        <v>82</v>
      </c>
      <c r="B13" s="136"/>
      <c r="C13" s="155"/>
      <c r="D13" s="155"/>
      <c r="E13" s="156">
        <v>6650000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6650000</v>
      </c>
      <c r="Y13" s="60">
        <v>-6650000</v>
      </c>
      <c r="Z13" s="140">
        <v>-100</v>
      </c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61042000</v>
      </c>
      <c r="F15" s="100">
        <f t="shared" si="2"/>
        <v>54540000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2056690</v>
      </c>
      <c r="T15" s="100">
        <f t="shared" si="2"/>
        <v>2056690</v>
      </c>
      <c r="U15" s="100">
        <f t="shared" si="2"/>
        <v>26672232</v>
      </c>
      <c r="V15" s="100">
        <f t="shared" si="2"/>
        <v>30785612</v>
      </c>
      <c r="W15" s="100">
        <f t="shared" si="2"/>
        <v>30785612</v>
      </c>
      <c r="X15" s="100">
        <f t="shared" si="2"/>
        <v>61042000</v>
      </c>
      <c r="Y15" s="100">
        <f t="shared" si="2"/>
        <v>-30256388</v>
      </c>
      <c r="Z15" s="137">
        <f>+IF(X15&lt;&gt;0,+(Y15/X15)*100,0)</f>
        <v>-49.56650830575669</v>
      </c>
      <c r="AA15" s="102">
        <f>SUM(AA16:AA18)</f>
        <v>54540000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61042000</v>
      </c>
      <c r="F17" s="60">
        <v>54540000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>
        <v>2056690</v>
      </c>
      <c r="T17" s="60">
        <v>2056690</v>
      </c>
      <c r="U17" s="60">
        <v>26672232</v>
      </c>
      <c r="V17" s="60">
        <v>30785612</v>
      </c>
      <c r="W17" s="60">
        <v>30785612</v>
      </c>
      <c r="X17" s="60">
        <v>61042000</v>
      </c>
      <c r="Y17" s="60">
        <v>-30256388</v>
      </c>
      <c r="Z17" s="140">
        <v>-49.57</v>
      </c>
      <c r="AA17" s="62">
        <v>54540000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9795000</v>
      </c>
      <c r="F19" s="100">
        <f t="shared" si="3"/>
        <v>2750000</v>
      </c>
      <c r="G19" s="100">
        <f t="shared" si="3"/>
        <v>0</v>
      </c>
      <c r="H19" s="100">
        <f t="shared" si="3"/>
        <v>0</v>
      </c>
      <c r="I19" s="100">
        <f t="shared" si="3"/>
        <v>5127036</v>
      </c>
      <c r="J19" s="100">
        <f t="shared" si="3"/>
        <v>5127036</v>
      </c>
      <c r="K19" s="100">
        <f t="shared" si="3"/>
        <v>424295</v>
      </c>
      <c r="L19" s="100">
        <f t="shared" si="3"/>
        <v>0</v>
      </c>
      <c r="M19" s="100">
        <f t="shared" si="3"/>
        <v>10509014</v>
      </c>
      <c r="N19" s="100">
        <f t="shared" si="3"/>
        <v>10933309</v>
      </c>
      <c r="O19" s="100">
        <f t="shared" si="3"/>
        <v>554561</v>
      </c>
      <c r="P19" s="100">
        <f t="shared" si="3"/>
        <v>0</v>
      </c>
      <c r="Q19" s="100">
        <f t="shared" si="3"/>
        <v>0</v>
      </c>
      <c r="R19" s="100">
        <f t="shared" si="3"/>
        <v>554561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16614906</v>
      </c>
      <c r="X19" s="100">
        <f t="shared" si="3"/>
        <v>9795000</v>
      </c>
      <c r="Y19" s="100">
        <f t="shared" si="3"/>
        <v>6819906</v>
      </c>
      <c r="Z19" s="137">
        <f>+IF(X19&lt;&gt;0,+(Y19/X19)*100,0)</f>
        <v>69.62640122511485</v>
      </c>
      <c r="AA19" s="102">
        <f>SUM(AA20:AA23)</f>
        <v>2750000</v>
      </c>
    </row>
    <row r="20" spans="1:27" ht="13.5">
      <c r="A20" s="138" t="s">
        <v>89</v>
      </c>
      <c r="B20" s="136"/>
      <c r="C20" s="155"/>
      <c r="D20" s="155"/>
      <c r="E20" s="156">
        <v>3550000</v>
      </c>
      <c r="F20" s="60"/>
      <c r="G20" s="60"/>
      <c r="H20" s="60"/>
      <c r="I20" s="60">
        <v>1059300</v>
      </c>
      <c r="J20" s="60">
        <v>1059300</v>
      </c>
      <c r="K20" s="60">
        <v>333800</v>
      </c>
      <c r="L20" s="60"/>
      <c r="M20" s="60">
        <v>2661810</v>
      </c>
      <c r="N20" s="60">
        <v>2995610</v>
      </c>
      <c r="O20" s="60"/>
      <c r="P20" s="60"/>
      <c r="Q20" s="60"/>
      <c r="R20" s="60"/>
      <c r="S20" s="60"/>
      <c r="T20" s="60"/>
      <c r="U20" s="60"/>
      <c r="V20" s="60"/>
      <c r="W20" s="60">
        <v>4054910</v>
      </c>
      <c r="X20" s="60">
        <v>3550000</v>
      </c>
      <c r="Y20" s="60">
        <v>504910</v>
      </c>
      <c r="Z20" s="140">
        <v>14.22</v>
      </c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>
        <v>4067736</v>
      </c>
      <c r="J22" s="159">
        <v>4067736</v>
      </c>
      <c r="K22" s="159">
        <v>90495</v>
      </c>
      <c r="L22" s="159"/>
      <c r="M22" s="159">
        <v>2285634</v>
      </c>
      <c r="N22" s="159">
        <v>2376129</v>
      </c>
      <c r="O22" s="159">
        <v>391361</v>
      </c>
      <c r="P22" s="159"/>
      <c r="Q22" s="159"/>
      <c r="R22" s="159">
        <v>391361</v>
      </c>
      <c r="S22" s="159"/>
      <c r="T22" s="159"/>
      <c r="U22" s="159"/>
      <c r="V22" s="159"/>
      <c r="W22" s="159">
        <v>6835226</v>
      </c>
      <c r="X22" s="159"/>
      <c r="Y22" s="159">
        <v>6835226</v>
      </c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6245000</v>
      </c>
      <c r="F23" s="60">
        <v>2750000</v>
      </c>
      <c r="G23" s="60"/>
      <c r="H23" s="60"/>
      <c r="I23" s="60"/>
      <c r="J23" s="60"/>
      <c r="K23" s="60"/>
      <c r="L23" s="60"/>
      <c r="M23" s="60">
        <v>5561570</v>
      </c>
      <c r="N23" s="60">
        <v>5561570</v>
      </c>
      <c r="O23" s="60">
        <v>163200</v>
      </c>
      <c r="P23" s="60"/>
      <c r="Q23" s="60"/>
      <c r="R23" s="60">
        <v>163200</v>
      </c>
      <c r="S23" s="60"/>
      <c r="T23" s="60"/>
      <c r="U23" s="60"/>
      <c r="V23" s="60"/>
      <c r="W23" s="60">
        <v>5724770</v>
      </c>
      <c r="X23" s="60">
        <v>6245000</v>
      </c>
      <c r="Y23" s="60">
        <v>-520230</v>
      </c>
      <c r="Z23" s="140">
        <v>-8.33</v>
      </c>
      <c r="AA23" s="62">
        <v>2750000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83807320</v>
      </c>
      <c r="F25" s="219">
        <f t="shared" si="4"/>
        <v>68255000</v>
      </c>
      <c r="G25" s="219">
        <f t="shared" si="4"/>
        <v>0</v>
      </c>
      <c r="H25" s="219">
        <f t="shared" si="4"/>
        <v>0</v>
      </c>
      <c r="I25" s="219">
        <f t="shared" si="4"/>
        <v>5127036</v>
      </c>
      <c r="J25" s="219">
        <f t="shared" si="4"/>
        <v>5127036</v>
      </c>
      <c r="K25" s="219">
        <f t="shared" si="4"/>
        <v>424295</v>
      </c>
      <c r="L25" s="219">
        <f t="shared" si="4"/>
        <v>284085</v>
      </c>
      <c r="M25" s="219">
        <f t="shared" si="4"/>
        <v>10509014</v>
      </c>
      <c r="N25" s="219">
        <f t="shared" si="4"/>
        <v>11217394</v>
      </c>
      <c r="O25" s="219">
        <f t="shared" si="4"/>
        <v>554561</v>
      </c>
      <c r="P25" s="219">
        <f t="shared" si="4"/>
        <v>0</v>
      </c>
      <c r="Q25" s="219">
        <f t="shared" si="4"/>
        <v>0</v>
      </c>
      <c r="R25" s="219">
        <f t="shared" si="4"/>
        <v>554561</v>
      </c>
      <c r="S25" s="219">
        <f t="shared" si="4"/>
        <v>2056690</v>
      </c>
      <c r="T25" s="219">
        <f t="shared" si="4"/>
        <v>2056690</v>
      </c>
      <c r="U25" s="219">
        <f t="shared" si="4"/>
        <v>33629080</v>
      </c>
      <c r="V25" s="219">
        <f t="shared" si="4"/>
        <v>37742460</v>
      </c>
      <c r="W25" s="219">
        <f t="shared" si="4"/>
        <v>54641451</v>
      </c>
      <c r="X25" s="219">
        <f t="shared" si="4"/>
        <v>83807320</v>
      </c>
      <c r="Y25" s="219">
        <f t="shared" si="4"/>
        <v>-29165869</v>
      </c>
      <c r="Z25" s="231">
        <f>+IF(X25&lt;&gt;0,+(Y25/X25)*100,0)</f>
        <v>-34.80109971300836</v>
      </c>
      <c r="AA25" s="232">
        <f>+AA5+AA9+AA15+AA19+AA24</f>
        <v>68255000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31070000</v>
      </c>
      <c r="F28" s="60">
        <v>26727000</v>
      </c>
      <c r="G28" s="60"/>
      <c r="H28" s="60"/>
      <c r="I28" s="60">
        <v>4067736</v>
      </c>
      <c r="J28" s="60">
        <v>4067736</v>
      </c>
      <c r="K28" s="60">
        <v>90495</v>
      </c>
      <c r="L28" s="60"/>
      <c r="M28" s="60"/>
      <c r="N28" s="60">
        <v>90495</v>
      </c>
      <c r="O28" s="60">
        <v>391361</v>
      </c>
      <c r="P28" s="60"/>
      <c r="Q28" s="60"/>
      <c r="R28" s="60">
        <v>391361</v>
      </c>
      <c r="S28" s="60">
        <v>1154988</v>
      </c>
      <c r="T28" s="60">
        <v>1154988</v>
      </c>
      <c r="U28" s="60">
        <v>8112945</v>
      </c>
      <c r="V28" s="60">
        <v>10422921</v>
      </c>
      <c r="W28" s="60">
        <v>14972513</v>
      </c>
      <c r="X28" s="60"/>
      <c r="Y28" s="60">
        <v>14972513</v>
      </c>
      <c r="Z28" s="140"/>
      <c r="AA28" s="155">
        <v>26727000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31070000</v>
      </c>
      <c r="F32" s="77">
        <f t="shared" si="5"/>
        <v>26727000</v>
      </c>
      <c r="G32" s="77">
        <f t="shared" si="5"/>
        <v>0</v>
      </c>
      <c r="H32" s="77">
        <f t="shared" si="5"/>
        <v>0</v>
      </c>
      <c r="I32" s="77">
        <f t="shared" si="5"/>
        <v>4067736</v>
      </c>
      <c r="J32" s="77">
        <f t="shared" si="5"/>
        <v>4067736</v>
      </c>
      <c r="K32" s="77">
        <f t="shared" si="5"/>
        <v>90495</v>
      </c>
      <c r="L32" s="77">
        <f t="shared" si="5"/>
        <v>0</v>
      </c>
      <c r="M32" s="77">
        <f t="shared" si="5"/>
        <v>0</v>
      </c>
      <c r="N32" s="77">
        <f t="shared" si="5"/>
        <v>90495</v>
      </c>
      <c r="O32" s="77">
        <f t="shared" si="5"/>
        <v>391361</v>
      </c>
      <c r="P32" s="77">
        <f t="shared" si="5"/>
        <v>0</v>
      </c>
      <c r="Q32" s="77">
        <f t="shared" si="5"/>
        <v>0</v>
      </c>
      <c r="R32" s="77">
        <f t="shared" si="5"/>
        <v>391361</v>
      </c>
      <c r="S32" s="77">
        <f t="shared" si="5"/>
        <v>1154988</v>
      </c>
      <c r="T32" s="77">
        <f t="shared" si="5"/>
        <v>1154988</v>
      </c>
      <c r="U32" s="77">
        <f t="shared" si="5"/>
        <v>8112945</v>
      </c>
      <c r="V32" s="77">
        <f t="shared" si="5"/>
        <v>10422921</v>
      </c>
      <c r="W32" s="77">
        <f t="shared" si="5"/>
        <v>14972513</v>
      </c>
      <c r="X32" s="77">
        <f t="shared" si="5"/>
        <v>0</v>
      </c>
      <c r="Y32" s="77">
        <f t="shared" si="5"/>
        <v>14972513</v>
      </c>
      <c r="Z32" s="212">
        <f>+IF(X32&lt;&gt;0,+(Y32/X32)*100,0)</f>
        <v>0</v>
      </c>
      <c r="AA32" s="79">
        <f>SUM(AA28:AA31)</f>
        <v>26727000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52737320</v>
      </c>
      <c r="F35" s="60">
        <v>41528000</v>
      </c>
      <c r="G35" s="60"/>
      <c r="H35" s="60"/>
      <c r="I35" s="60">
        <v>1059300</v>
      </c>
      <c r="J35" s="60">
        <v>1059300</v>
      </c>
      <c r="K35" s="60">
        <v>333800</v>
      </c>
      <c r="L35" s="60">
        <v>284085</v>
      </c>
      <c r="M35" s="60">
        <v>10509014</v>
      </c>
      <c r="N35" s="60">
        <v>11126899</v>
      </c>
      <c r="O35" s="60">
        <v>163200</v>
      </c>
      <c r="P35" s="60"/>
      <c r="Q35" s="60"/>
      <c r="R35" s="60">
        <v>163200</v>
      </c>
      <c r="S35" s="60">
        <v>901702</v>
      </c>
      <c r="T35" s="60">
        <v>901702</v>
      </c>
      <c r="U35" s="60">
        <v>25516135</v>
      </c>
      <c r="V35" s="60">
        <v>27319539</v>
      </c>
      <c r="W35" s="60">
        <v>39668938</v>
      </c>
      <c r="X35" s="60"/>
      <c r="Y35" s="60">
        <v>39668938</v>
      </c>
      <c r="Z35" s="140"/>
      <c r="AA35" s="62">
        <v>41528000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83807320</v>
      </c>
      <c r="F36" s="220">
        <f t="shared" si="6"/>
        <v>68255000</v>
      </c>
      <c r="G36" s="220">
        <f t="shared" si="6"/>
        <v>0</v>
      </c>
      <c r="H36" s="220">
        <f t="shared" si="6"/>
        <v>0</v>
      </c>
      <c r="I36" s="220">
        <f t="shared" si="6"/>
        <v>5127036</v>
      </c>
      <c r="J36" s="220">
        <f t="shared" si="6"/>
        <v>5127036</v>
      </c>
      <c r="K36" s="220">
        <f t="shared" si="6"/>
        <v>424295</v>
      </c>
      <c r="L36" s="220">
        <f t="shared" si="6"/>
        <v>284085</v>
      </c>
      <c r="M36" s="220">
        <f t="shared" si="6"/>
        <v>10509014</v>
      </c>
      <c r="N36" s="220">
        <f t="shared" si="6"/>
        <v>11217394</v>
      </c>
      <c r="O36" s="220">
        <f t="shared" si="6"/>
        <v>554561</v>
      </c>
      <c r="P36" s="220">
        <f t="shared" si="6"/>
        <v>0</v>
      </c>
      <c r="Q36" s="220">
        <f t="shared" si="6"/>
        <v>0</v>
      </c>
      <c r="R36" s="220">
        <f t="shared" si="6"/>
        <v>554561</v>
      </c>
      <c r="S36" s="220">
        <f t="shared" si="6"/>
        <v>2056690</v>
      </c>
      <c r="T36" s="220">
        <f t="shared" si="6"/>
        <v>2056690</v>
      </c>
      <c r="U36" s="220">
        <f t="shared" si="6"/>
        <v>33629080</v>
      </c>
      <c r="V36" s="220">
        <f t="shared" si="6"/>
        <v>37742460</v>
      </c>
      <c r="W36" s="220">
        <f t="shared" si="6"/>
        <v>54641451</v>
      </c>
      <c r="X36" s="220">
        <f t="shared" si="6"/>
        <v>0</v>
      </c>
      <c r="Y36" s="220">
        <f t="shared" si="6"/>
        <v>54641451</v>
      </c>
      <c r="Z36" s="221">
        <f>+IF(X36&lt;&gt;0,+(Y36/X36)*100,0)</f>
        <v>0</v>
      </c>
      <c r="AA36" s="239">
        <f>SUM(AA32:AA35)</f>
        <v>68255000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13000000</v>
      </c>
      <c r="F6" s="60">
        <v>34051308</v>
      </c>
      <c r="G6" s="60">
        <v>25476392</v>
      </c>
      <c r="H6" s="60">
        <v>40531607</v>
      </c>
      <c r="I6" s="60"/>
      <c r="J6" s="60"/>
      <c r="K6" s="60">
        <v>3483015</v>
      </c>
      <c r="L6" s="60">
        <v>14873179</v>
      </c>
      <c r="M6" s="60">
        <v>42510792</v>
      </c>
      <c r="N6" s="60">
        <v>42510792</v>
      </c>
      <c r="O6" s="60">
        <v>34635322</v>
      </c>
      <c r="P6" s="60"/>
      <c r="Q6" s="60"/>
      <c r="R6" s="60"/>
      <c r="S6" s="60"/>
      <c r="T6" s="60"/>
      <c r="U6" s="60"/>
      <c r="V6" s="60"/>
      <c r="W6" s="60"/>
      <c r="X6" s="60">
        <v>34051308</v>
      </c>
      <c r="Y6" s="60">
        <v>-34051308</v>
      </c>
      <c r="Z6" s="140">
        <v>-100</v>
      </c>
      <c r="AA6" s="62">
        <v>34051308</v>
      </c>
    </row>
    <row r="7" spans="1:27" ht="13.5">
      <c r="A7" s="249" t="s">
        <v>144</v>
      </c>
      <c r="B7" s="182"/>
      <c r="C7" s="155"/>
      <c r="D7" s="155"/>
      <c r="E7" s="59">
        <v>10000000</v>
      </c>
      <c r="F7" s="60">
        <v>10000000</v>
      </c>
      <c r="G7" s="60">
        <v>21293137</v>
      </c>
      <c r="H7" s="60">
        <v>21393506</v>
      </c>
      <c r="I7" s="60"/>
      <c r="J7" s="60"/>
      <c r="K7" s="60">
        <v>21592398</v>
      </c>
      <c r="L7" s="60">
        <v>21690895</v>
      </c>
      <c r="M7" s="60">
        <v>21793139</v>
      </c>
      <c r="N7" s="60">
        <v>21793139</v>
      </c>
      <c r="O7" s="60">
        <v>21895865</v>
      </c>
      <c r="P7" s="60"/>
      <c r="Q7" s="60"/>
      <c r="R7" s="60"/>
      <c r="S7" s="60"/>
      <c r="T7" s="60"/>
      <c r="U7" s="60"/>
      <c r="V7" s="60"/>
      <c r="W7" s="60"/>
      <c r="X7" s="60">
        <v>10000000</v>
      </c>
      <c r="Y7" s="60">
        <v>-10000000</v>
      </c>
      <c r="Z7" s="140">
        <v>-100</v>
      </c>
      <c r="AA7" s="62">
        <v>10000000</v>
      </c>
    </row>
    <row r="8" spans="1:27" ht="13.5">
      <c r="A8" s="249" t="s">
        <v>145</v>
      </c>
      <c r="B8" s="182"/>
      <c r="C8" s="155"/>
      <c r="D8" s="155"/>
      <c r="E8" s="59">
        <v>3000000</v>
      </c>
      <c r="F8" s="60">
        <v>2866958</v>
      </c>
      <c r="G8" s="60">
        <v>6151432</v>
      </c>
      <c r="H8" s="60">
        <v>6508551</v>
      </c>
      <c r="I8" s="60"/>
      <c r="J8" s="60"/>
      <c r="K8" s="60">
        <v>6972517</v>
      </c>
      <c r="L8" s="60">
        <v>6406586</v>
      </c>
      <c r="M8" s="60">
        <v>6309991</v>
      </c>
      <c r="N8" s="60">
        <v>6309991</v>
      </c>
      <c r="O8" s="60">
        <v>6288974</v>
      </c>
      <c r="P8" s="60"/>
      <c r="Q8" s="60"/>
      <c r="R8" s="60"/>
      <c r="S8" s="60"/>
      <c r="T8" s="60"/>
      <c r="U8" s="60"/>
      <c r="V8" s="60"/>
      <c r="W8" s="60"/>
      <c r="X8" s="60">
        <v>2866958</v>
      </c>
      <c r="Y8" s="60">
        <v>-2866958</v>
      </c>
      <c r="Z8" s="140">
        <v>-100</v>
      </c>
      <c r="AA8" s="62">
        <v>2866958</v>
      </c>
    </row>
    <row r="9" spans="1:27" ht="13.5">
      <c r="A9" s="249" t="s">
        <v>146</v>
      </c>
      <c r="B9" s="182"/>
      <c r="C9" s="155"/>
      <c r="D9" s="155"/>
      <c r="E9" s="59"/>
      <c r="F9" s="60">
        <v>8054400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8054400</v>
      </c>
      <c r="Y9" s="60">
        <v>-8054400</v>
      </c>
      <c r="Z9" s="140">
        <v>-100</v>
      </c>
      <c r="AA9" s="62">
        <v>8054400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>
        <v>709126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709126</v>
      </c>
      <c r="Y11" s="60">
        <v>-709126</v>
      </c>
      <c r="Z11" s="140">
        <v>-100</v>
      </c>
      <c r="AA11" s="62">
        <v>709126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26000000</v>
      </c>
      <c r="F12" s="73">
        <f t="shared" si="0"/>
        <v>55681792</v>
      </c>
      <c r="G12" s="73">
        <f t="shared" si="0"/>
        <v>52920961</v>
      </c>
      <c r="H12" s="73">
        <f t="shared" si="0"/>
        <v>68433664</v>
      </c>
      <c r="I12" s="73">
        <f t="shared" si="0"/>
        <v>0</v>
      </c>
      <c r="J12" s="73">
        <f t="shared" si="0"/>
        <v>0</v>
      </c>
      <c r="K12" s="73">
        <f t="shared" si="0"/>
        <v>32047930</v>
      </c>
      <c r="L12" s="73">
        <f t="shared" si="0"/>
        <v>42970660</v>
      </c>
      <c r="M12" s="73">
        <f t="shared" si="0"/>
        <v>70613922</v>
      </c>
      <c r="N12" s="73">
        <f t="shared" si="0"/>
        <v>70613922</v>
      </c>
      <c r="O12" s="73">
        <f t="shared" si="0"/>
        <v>62820161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55681792</v>
      </c>
      <c r="Y12" s="73">
        <f t="shared" si="0"/>
        <v>-55681792</v>
      </c>
      <c r="Z12" s="170">
        <f>+IF(X12&lt;&gt;0,+(Y12/X12)*100,0)</f>
        <v>-100</v>
      </c>
      <c r="AA12" s="74">
        <f>SUM(AA6:AA11)</f>
        <v>55681792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>
        <v>118061900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118061900</v>
      </c>
      <c r="Y17" s="60">
        <v>-118061900</v>
      </c>
      <c r="Z17" s="140">
        <v>-100</v>
      </c>
      <c r="AA17" s="62">
        <v>118061900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83807000</v>
      </c>
      <c r="F19" s="60">
        <v>84841074</v>
      </c>
      <c r="G19" s="60"/>
      <c r="H19" s="60"/>
      <c r="I19" s="60"/>
      <c r="J19" s="60"/>
      <c r="K19" s="60"/>
      <c r="L19" s="60"/>
      <c r="M19" s="60"/>
      <c r="N19" s="60"/>
      <c r="O19" s="60">
        <v>554561</v>
      </c>
      <c r="P19" s="60"/>
      <c r="Q19" s="60"/>
      <c r="R19" s="60"/>
      <c r="S19" s="60"/>
      <c r="T19" s="60"/>
      <c r="U19" s="60"/>
      <c r="V19" s="60"/>
      <c r="W19" s="60"/>
      <c r="X19" s="60">
        <v>84841074</v>
      </c>
      <c r="Y19" s="60">
        <v>-84841074</v>
      </c>
      <c r="Z19" s="140">
        <v>-100</v>
      </c>
      <c r="AA19" s="62">
        <v>84841074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>
        <v>408288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408288</v>
      </c>
      <c r="Y22" s="60">
        <v>-408288</v>
      </c>
      <c r="Z22" s="140">
        <v>-100</v>
      </c>
      <c r="AA22" s="62">
        <v>408288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83807000</v>
      </c>
      <c r="F24" s="77">
        <f t="shared" si="1"/>
        <v>203311262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554561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203311262</v>
      </c>
      <c r="Y24" s="77">
        <f t="shared" si="1"/>
        <v>-203311262</v>
      </c>
      <c r="Z24" s="212">
        <f>+IF(X24&lt;&gt;0,+(Y24/X24)*100,0)</f>
        <v>-100</v>
      </c>
      <c r="AA24" s="79">
        <f>SUM(AA15:AA23)</f>
        <v>203311262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109807000</v>
      </c>
      <c r="F25" s="73">
        <f t="shared" si="2"/>
        <v>258993054</v>
      </c>
      <c r="G25" s="73">
        <f t="shared" si="2"/>
        <v>52920961</v>
      </c>
      <c r="H25" s="73">
        <f t="shared" si="2"/>
        <v>68433664</v>
      </c>
      <c r="I25" s="73">
        <f t="shared" si="2"/>
        <v>0</v>
      </c>
      <c r="J25" s="73">
        <f t="shared" si="2"/>
        <v>0</v>
      </c>
      <c r="K25" s="73">
        <f t="shared" si="2"/>
        <v>32047930</v>
      </c>
      <c r="L25" s="73">
        <f t="shared" si="2"/>
        <v>42970660</v>
      </c>
      <c r="M25" s="73">
        <f t="shared" si="2"/>
        <v>70613922</v>
      </c>
      <c r="N25" s="73">
        <f t="shared" si="2"/>
        <v>70613922</v>
      </c>
      <c r="O25" s="73">
        <f t="shared" si="2"/>
        <v>63374722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258993054</v>
      </c>
      <c r="Y25" s="73">
        <f t="shared" si="2"/>
        <v>-258993054</v>
      </c>
      <c r="Z25" s="170">
        <f>+IF(X25&lt;&gt;0,+(Y25/X25)*100,0)</f>
        <v>-100</v>
      </c>
      <c r="AA25" s="74">
        <f>+AA12+AA24</f>
        <v>258993054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>
        <v>1773380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1773380</v>
      </c>
      <c r="Y31" s="60">
        <v>-1773380</v>
      </c>
      <c r="Z31" s="140">
        <v>-100</v>
      </c>
      <c r="AA31" s="62">
        <v>1773380</v>
      </c>
    </row>
    <row r="32" spans="1:27" ht="13.5">
      <c r="A32" s="249" t="s">
        <v>164</v>
      </c>
      <c r="B32" s="182"/>
      <c r="C32" s="155"/>
      <c r="D32" s="155"/>
      <c r="E32" s="59">
        <v>4000000</v>
      </c>
      <c r="F32" s="60">
        <v>36991939</v>
      </c>
      <c r="G32" s="60">
        <v>3536641</v>
      </c>
      <c r="H32" s="60">
        <v>3373492</v>
      </c>
      <c r="I32" s="60"/>
      <c r="J32" s="60"/>
      <c r="K32" s="60">
        <v>2340348</v>
      </c>
      <c r="L32" s="60">
        <v>1975005</v>
      </c>
      <c r="M32" s="60">
        <v>70759</v>
      </c>
      <c r="N32" s="60">
        <v>70759</v>
      </c>
      <c r="O32" s="60">
        <v>2097971</v>
      </c>
      <c r="P32" s="60"/>
      <c r="Q32" s="60"/>
      <c r="R32" s="60"/>
      <c r="S32" s="60"/>
      <c r="T32" s="60"/>
      <c r="U32" s="60"/>
      <c r="V32" s="60"/>
      <c r="W32" s="60"/>
      <c r="X32" s="60">
        <v>36991939</v>
      </c>
      <c r="Y32" s="60">
        <v>-36991939</v>
      </c>
      <c r="Z32" s="140">
        <v>-100</v>
      </c>
      <c r="AA32" s="62">
        <v>36991939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4000000</v>
      </c>
      <c r="F34" s="73">
        <f t="shared" si="3"/>
        <v>38765319</v>
      </c>
      <c r="G34" s="73">
        <f t="shared" si="3"/>
        <v>3536641</v>
      </c>
      <c r="H34" s="73">
        <f t="shared" si="3"/>
        <v>3373492</v>
      </c>
      <c r="I34" s="73">
        <f t="shared" si="3"/>
        <v>0</v>
      </c>
      <c r="J34" s="73">
        <f t="shared" si="3"/>
        <v>0</v>
      </c>
      <c r="K34" s="73">
        <f t="shared" si="3"/>
        <v>2340348</v>
      </c>
      <c r="L34" s="73">
        <f t="shared" si="3"/>
        <v>1975005</v>
      </c>
      <c r="M34" s="73">
        <f t="shared" si="3"/>
        <v>70759</v>
      </c>
      <c r="N34" s="73">
        <f t="shared" si="3"/>
        <v>70759</v>
      </c>
      <c r="O34" s="73">
        <f t="shared" si="3"/>
        <v>2097971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38765319</v>
      </c>
      <c r="Y34" s="73">
        <f t="shared" si="3"/>
        <v>-38765319</v>
      </c>
      <c r="Z34" s="170">
        <f>+IF(X34&lt;&gt;0,+(Y34/X34)*100,0)</f>
        <v>-100</v>
      </c>
      <c r="AA34" s="74">
        <f>SUM(AA29:AA33)</f>
        <v>38765319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>
        <v>220227735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220227735</v>
      </c>
      <c r="Y38" s="60">
        <v>-220227735</v>
      </c>
      <c r="Z38" s="140">
        <v>-100</v>
      </c>
      <c r="AA38" s="62">
        <v>220227735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220227735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220227735</v>
      </c>
      <c r="Y39" s="77">
        <f t="shared" si="4"/>
        <v>-220227735</v>
      </c>
      <c r="Z39" s="212">
        <f>+IF(X39&lt;&gt;0,+(Y39/X39)*100,0)</f>
        <v>-100</v>
      </c>
      <c r="AA39" s="79">
        <f>SUM(AA37:AA38)</f>
        <v>220227735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4000000</v>
      </c>
      <c r="F40" s="73">
        <f t="shared" si="5"/>
        <v>258993054</v>
      </c>
      <c r="G40" s="73">
        <f t="shared" si="5"/>
        <v>3536641</v>
      </c>
      <c r="H40" s="73">
        <f t="shared" si="5"/>
        <v>3373492</v>
      </c>
      <c r="I40" s="73">
        <f t="shared" si="5"/>
        <v>0</v>
      </c>
      <c r="J40" s="73">
        <f t="shared" si="5"/>
        <v>0</v>
      </c>
      <c r="K40" s="73">
        <f t="shared" si="5"/>
        <v>2340348</v>
      </c>
      <c r="L40" s="73">
        <f t="shared" si="5"/>
        <v>1975005</v>
      </c>
      <c r="M40" s="73">
        <f t="shared" si="5"/>
        <v>70759</v>
      </c>
      <c r="N40" s="73">
        <f t="shared" si="5"/>
        <v>70759</v>
      </c>
      <c r="O40" s="73">
        <f t="shared" si="5"/>
        <v>2097971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258993054</v>
      </c>
      <c r="Y40" s="73">
        <f t="shared" si="5"/>
        <v>-258993054</v>
      </c>
      <c r="Z40" s="170">
        <f>+IF(X40&lt;&gt;0,+(Y40/X40)*100,0)</f>
        <v>-100</v>
      </c>
      <c r="AA40" s="74">
        <f>+AA34+AA39</f>
        <v>258993054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105807000</v>
      </c>
      <c r="F42" s="259">
        <f t="shared" si="6"/>
        <v>0</v>
      </c>
      <c r="G42" s="259">
        <f t="shared" si="6"/>
        <v>49384320</v>
      </c>
      <c r="H42" s="259">
        <f t="shared" si="6"/>
        <v>65060172</v>
      </c>
      <c r="I42" s="259">
        <f t="shared" si="6"/>
        <v>0</v>
      </c>
      <c r="J42" s="259">
        <f t="shared" si="6"/>
        <v>0</v>
      </c>
      <c r="K42" s="259">
        <f t="shared" si="6"/>
        <v>29707582</v>
      </c>
      <c r="L42" s="259">
        <f t="shared" si="6"/>
        <v>40995655</v>
      </c>
      <c r="M42" s="259">
        <f t="shared" si="6"/>
        <v>70543163</v>
      </c>
      <c r="N42" s="259">
        <f t="shared" si="6"/>
        <v>70543163</v>
      </c>
      <c r="O42" s="259">
        <f t="shared" si="6"/>
        <v>61276751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0</v>
      </c>
      <c r="Y42" s="259">
        <f t="shared" si="6"/>
        <v>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105807000</v>
      </c>
      <c r="F45" s="60"/>
      <c r="G45" s="60">
        <v>37890610</v>
      </c>
      <c r="H45" s="60">
        <v>-2125245</v>
      </c>
      <c r="I45" s="60"/>
      <c r="J45" s="60"/>
      <c r="K45" s="60">
        <v>-3954227</v>
      </c>
      <c r="L45" s="60">
        <v>-4141827</v>
      </c>
      <c r="M45" s="60">
        <v>36390493</v>
      </c>
      <c r="N45" s="60">
        <v>36390493</v>
      </c>
      <c r="O45" s="60">
        <v>-5615369</v>
      </c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11493710</v>
      </c>
      <c r="H46" s="60">
        <v>67185417</v>
      </c>
      <c r="I46" s="60"/>
      <c r="J46" s="60"/>
      <c r="K46" s="60">
        <v>33661809</v>
      </c>
      <c r="L46" s="60">
        <v>45137482</v>
      </c>
      <c r="M46" s="60">
        <v>34152670</v>
      </c>
      <c r="N46" s="60">
        <v>34152670</v>
      </c>
      <c r="O46" s="60">
        <v>66892120</v>
      </c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105807000</v>
      </c>
      <c r="F48" s="219">
        <f t="shared" si="7"/>
        <v>0</v>
      </c>
      <c r="G48" s="219">
        <f t="shared" si="7"/>
        <v>49384320</v>
      </c>
      <c r="H48" s="219">
        <f t="shared" si="7"/>
        <v>65060172</v>
      </c>
      <c r="I48" s="219">
        <f t="shared" si="7"/>
        <v>0</v>
      </c>
      <c r="J48" s="219">
        <f t="shared" si="7"/>
        <v>0</v>
      </c>
      <c r="K48" s="219">
        <f t="shared" si="7"/>
        <v>29707582</v>
      </c>
      <c r="L48" s="219">
        <f t="shared" si="7"/>
        <v>40995655</v>
      </c>
      <c r="M48" s="219">
        <f t="shared" si="7"/>
        <v>70543163</v>
      </c>
      <c r="N48" s="219">
        <f t="shared" si="7"/>
        <v>70543163</v>
      </c>
      <c r="O48" s="219">
        <f t="shared" si="7"/>
        <v>61276751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0</v>
      </c>
      <c r="Y48" s="219">
        <f t="shared" si="7"/>
        <v>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16863124</v>
      </c>
      <c r="D6" s="155"/>
      <c r="E6" s="59">
        <v>15204926</v>
      </c>
      <c r="F6" s="60">
        <v>14237004</v>
      </c>
      <c r="G6" s="60">
        <v>2404699</v>
      </c>
      <c r="H6" s="60">
        <v>2475993</v>
      </c>
      <c r="I6" s="60">
        <v>4437869</v>
      </c>
      <c r="J6" s="60">
        <v>9318561</v>
      </c>
      <c r="K6" s="60">
        <v>1489651</v>
      </c>
      <c r="L6" s="60">
        <v>2283620</v>
      </c>
      <c r="M6" s="60">
        <v>2066914</v>
      </c>
      <c r="N6" s="60">
        <v>5840185</v>
      </c>
      <c r="O6" s="60">
        <v>2357088</v>
      </c>
      <c r="P6" s="60">
        <v>2410025</v>
      </c>
      <c r="Q6" s="60">
        <v>2381131</v>
      </c>
      <c r="R6" s="60">
        <v>7148244</v>
      </c>
      <c r="S6" s="60">
        <v>1850241</v>
      </c>
      <c r="T6" s="60">
        <v>2423389</v>
      </c>
      <c r="U6" s="60">
        <v>4394775</v>
      </c>
      <c r="V6" s="60">
        <v>8668405</v>
      </c>
      <c r="W6" s="60">
        <v>30975395</v>
      </c>
      <c r="X6" s="60">
        <v>14237004</v>
      </c>
      <c r="Y6" s="60">
        <v>16738391</v>
      </c>
      <c r="Z6" s="140">
        <v>117.57</v>
      </c>
      <c r="AA6" s="62">
        <v>14237004</v>
      </c>
    </row>
    <row r="7" spans="1:27" ht="13.5">
      <c r="A7" s="249" t="s">
        <v>32</v>
      </c>
      <c r="B7" s="182"/>
      <c r="C7" s="155">
        <v>36351451</v>
      </c>
      <c r="D7" s="155"/>
      <c r="E7" s="59">
        <v>52880417</v>
      </c>
      <c r="F7" s="60">
        <v>47033916</v>
      </c>
      <c r="G7" s="60">
        <v>3696730</v>
      </c>
      <c r="H7" s="60">
        <v>3691319</v>
      </c>
      <c r="I7" s="60">
        <v>3730864</v>
      </c>
      <c r="J7" s="60">
        <v>11118913</v>
      </c>
      <c r="K7" s="60">
        <v>3452220</v>
      </c>
      <c r="L7" s="60">
        <v>3561328</v>
      </c>
      <c r="M7" s="60">
        <v>3187810</v>
      </c>
      <c r="N7" s="60">
        <v>10201358</v>
      </c>
      <c r="O7" s="60">
        <v>3713137</v>
      </c>
      <c r="P7" s="60">
        <v>3282208</v>
      </c>
      <c r="Q7" s="60">
        <v>3386719</v>
      </c>
      <c r="R7" s="60">
        <v>10382064</v>
      </c>
      <c r="S7" s="60">
        <v>3259425</v>
      </c>
      <c r="T7" s="60">
        <v>3129182</v>
      </c>
      <c r="U7" s="60">
        <v>3295484</v>
      </c>
      <c r="V7" s="60">
        <v>9684091</v>
      </c>
      <c r="W7" s="60">
        <v>41386426</v>
      </c>
      <c r="X7" s="60">
        <v>47033916</v>
      </c>
      <c r="Y7" s="60">
        <v>-5647490</v>
      </c>
      <c r="Z7" s="140">
        <v>-12.01</v>
      </c>
      <c r="AA7" s="62">
        <v>47033916</v>
      </c>
    </row>
    <row r="8" spans="1:27" ht="13.5">
      <c r="A8" s="249" t="s">
        <v>178</v>
      </c>
      <c r="B8" s="182"/>
      <c r="C8" s="155">
        <v>9949180</v>
      </c>
      <c r="D8" s="155"/>
      <c r="E8" s="59">
        <v>24785117</v>
      </c>
      <c r="F8" s="60">
        <v>20424100</v>
      </c>
      <c r="G8" s="60">
        <v>406398</v>
      </c>
      <c r="H8" s="60">
        <v>1054686</v>
      </c>
      <c r="I8" s="60">
        <v>3205829</v>
      </c>
      <c r="J8" s="60">
        <v>4666913</v>
      </c>
      <c r="K8" s="60">
        <v>1443620</v>
      </c>
      <c r="L8" s="60">
        <v>451669</v>
      </c>
      <c r="M8" s="60">
        <v>1227377</v>
      </c>
      <c r="N8" s="60">
        <v>3122666</v>
      </c>
      <c r="O8" s="60">
        <v>1073217</v>
      </c>
      <c r="P8" s="60">
        <v>2093808</v>
      </c>
      <c r="Q8" s="60">
        <v>491690</v>
      </c>
      <c r="R8" s="60">
        <v>3658715</v>
      </c>
      <c r="S8" s="60">
        <v>1769957</v>
      </c>
      <c r="T8" s="60">
        <v>1343929</v>
      </c>
      <c r="U8" s="60">
        <v>901233</v>
      </c>
      <c r="V8" s="60">
        <v>4015119</v>
      </c>
      <c r="W8" s="60">
        <v>15463413</v>
      </c>
      <c r="X8" s="60">
        <v>20424100</v>
      </c>
      <c r="Y8" s="60">
        <v>-4960687</v>
      </c>
      <c r="Z8" s="140">
        <v>-24.29</v>
      </c>
      <c r="AA8" s="62">
        <v>20424100</v>
      </c>
    </row>
    <row r="9" spans="1:27" ht="13.5">
      <c r="A9" s="249" t="s">
        <v>179</v>
      </c>
      <c r="B9" s="182"/>
      <c r="C9" s="155">
        <v>95736194</v>
      </c>
      <c r="D9" s="155"/>
      <c r="E9" s="59">
        <v>95427000</v>
      </c>
      <c r="F9" s="60">
        <v>80589000</v>
      </c>
      <c r="G9" s="60">
        <v>37864000</v>
      </c>
      <c r="H9" s="60">
        <v>1446000</v>
      </c>
      <c r="I9" s="60"/>
      <c r="J9" s="60">
        <v>39310000</v>
      </c>
      <c r="K9" s="60"/>
      <c r="L9" s="60">
        <v>384000</v>
      </c>
      <c r="M9" s="60">
        <v>40716000</v>
      </c>
      <c r="N9" s="60">
        <v>41100000</v>
      </c>
      <c r="O9" s="60"/>
      <c r="P9" s="60">
        <v>383000</v>
      </c>
      <c r="Q9" s="60">
        <v>24812000</v>
      </c>
      <c r="R9" s="60">
        <v>25195000</v>
      </c>
      <c r="S9" s="60"/>
      <c r="T9" s="60"/>
      <c r="U9" s="60"/>
      <c r="V9" s="60"/>
      <c r="W9" s="60">
        <v>105605000</v>
      </c>
      <c r="X9" s="60">
        <v>80589000</v>
      </c>
      <c r="Y9" s="60">
        <v>25016000</v>
      </c>
      <c r="Z9" s="140">
        <v>31.04</v>
      </c>
      <c r="AA9" s="62">
        <v>80589000</v>
      </c>
    </row>
    <row r="10" spans="1:27" ht="13.5">
      <c r="A10" s="249" t="s">
        <v>180</v>
      </c>
      <c r="B10" s="182"/>
      <c r="C10" s="155"/>
      <c r="D10" s="155"/>
      <c r="E10" s="59">
        <v>31070000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20713000</v>
      </c>
      <c r="R10" s="60">
        <v>20713000</v>
      </c>
      <c r="S10" s="60"/>
      <c r="T10" s="60"/>
      <c r="U10" s="60"/>
      <c r="V10" s="60"/>
      <c r="W10" s="60">
        <v>20713000</v>
      </c>
      <c r="X10" s="60"/>
      <c r="Y10" s="60">
        <v>20713000</v>
      </c>
      <c r="Z10" s="140"/>
      <c r="AA10" s="62"/>
    </row>
    <row r="11" spans="1:27" ht="13.5">
      <c r="A11" s="249" t="s">
        <v>181</v>
      </c>
      <c r="B11" s="182"/>
      <c r="C11" s="155">
        <v>1195694</v>
      </c>
      <c r="D11" s="155"/>
      <c r="E11" s="59">
        <v>4828000</v>
      </c>
      <c r="F11" s="60">
        <v>4520004</v>
      </c>
      <c r="G11" s="60"/>
      <c r="H11" s="60"/>
      <c r="I11" s="60"/>
      <c r="J11" s="60"/>
      <c r="K11" s="60"/>
      <c r="L11" s="60"/>
      <c r="M11" s="60">
        <v>102244</v>
      </c>
      <c r="N11" s="60">
        <v>102244</v>
      </c>
      <c r="O11" s="60">
        <v>102726</v>
      </c>
      <c r="P11" s="60">
        <v>93222</v>
      </c>
      <c r="Q11" s="60">
        <v>401741</v>
      </c>
      <c r="R11" s="60">
        <v>597689</v>
      </c>
      <c r="S11" s="60">
        <v>302156</v>
      </c>
      <c r="T11" s="60">
        <v>561540</v>
      </c>
      <c r="U11" s="60">
        <v>101716</v>
      </c>
      <c r="V11" s="60">
        <v>965412</v>
      </c>
      <c r="W11" s="60">
        <v>1665345</v>
      </c>
      <c r="X11" s="60">
        <v>4520004</v>
      </c>
      <c r="Y11" s="60">
        <v>-2854659</v>
      </c>
      <c r="Z11" s="140">
        <v>-63.16</v>
      </c>
      <c r="AA11" s="62">
        <v>4520004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-78484495</v>
      </c>
      <c r="D14" s="155"/>
      <c r="E14" s="59">
        <v>-136737266</v>
      </c>
      <c r="F14" s="60">
        <v>-127143721</v>
      </c>
      <c r="G14" s="60">
        <v>-6481217</v>
      </c>
      <c r="H14" s="60">
        <v>-11306242</v>
      </c>
      <c r="I14" s="60">
        <v>-12445763</v>
      </c>
      <c r="J14" s="60">
        <v>-30233222</v>
      </c>
      <c r="K14" s="60">
        <v>-10371904</v>
      </c>
      <c r="L14" s="60">
        <v>-10307651</v>
      </c>
      <c r="M14" s="60">
        <v>-10751468</v>
      </c>
      <c r="N14" s="60">
        <v>-31431023</v>
      </c>
      <c r="O14" s="60">
        <v>-11267714</v>
      </c>
      <c r="P14" s="60">
        <v>-9927704</v>
      </c>
      <c r="Q14" s="60">
        <v>-8891801</v>
      </c>
      <c r="R14" s="60">
        <v>-30087219</v>
      </c>
      <c r="S14" s="60">
        <v>-10969695</v>
      </c>
      <c r="T14" s="60">
        <v>-9057731</v>
      </c>
      <c r="U14" s="60">
        <v>-17566718</v>
      </c>
      <c r="V14" s="60">
        <v>-37594144</v>
      </c>
      <c r="W14" s="60">
        <v>-129345608</v>
      </c>
      <c r="X14" s="60">
        <v>-127143721</v>
      </c>
      <c r="Y14" s="60">
        <v>-2201887</v>
      </c>
      <c r="Z14" s="140">
        <v>1.73</v>
      </c>
      <c r="AA14" s="62">
        <v>-127143721</v>
      </c>
    </row>
    <row r="15" spans="1:27" ht="13.5">
      <c r="A15" s="249" t="s">
        <v>40</v>
      </c>
      <c r="B15" s="182"/>
      <c r="C15" s="155">
        <v>-692769</v>
      </c>
      <c r="D15" s="155"/>
      <c r="E15" s="59">
        <v>-710200</v>
      </c>
      <c r="F15" s="60">
        <v>-3170000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-3170000</v>
      </c>
      <c r="Y15" s="60">
        <v>3170000</v>
      </c>
      <c r="Z15" s="140">
        <v>-100</v>
      </c>
      <c r="AA15" s="62">
        <v>-3170000</v>
      </c>
    </row>
    <row r="16" spans="1:27" ht="13.5">
      <c r="A16" s="249" t="s">
        <v>42</v>
      </c>
      <c r="B16" s="182"/>
      <c r="C16" s="155"/>
      <c r="D16" s="155"/>
      <c r="E16" s="59">
        <v>-1617000</v>
      </c>
      <c r="F16" s="60">
        <v>-27499030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-27499030</v>
      </c>
      <c r="Y16" s="60">
        <v>27499030</v>
      </c>
      <c r="Z16" s="140">
        <v>-100</v>
      </c>
      <c r="AA16" s="62">
        <v>-27499030</v>
      </c>
    </row>
    <row r="17" spans="1:27" ht="13.5">
      <c r="A17" s="250" t="s">
        <v>185</v>
      </c>
      <c r="B17" s="251"/>
      <c r="C17" s="168">
        <f aca="true" t="shared" si="0" ref="C17:Y17">SUM(C6:C16)</f>
        <v>80918379</v>
      </c>
      <c r="D17" s="168">
        <f t="shared" si="0"/>
        <v>0</v>
      </c>
      <c r="E17" s="72">
        <f t="shared" si="0"/>
        <v>85130994</v>
      </c>
      <c r="F17" s="73">
        <f t="shared" si="0"/>
        <v>8991273</v>
      </c>
      <c r="G17" s="73">
        <f t="shared" si="0"/>
        <v>37890610</v>
      </c>
      <c r="H17" s="73">
        <f t="shared" si="0"/>
        <v>-2638244</v>
      </c>
      <c r="I17" s="73">
        <f t="shared" si="0"/>
        <v>-1071201</v>
      </c>
      <c r="J17" s="73">
        <f t="shared" si="0"/>
        <v>34181165</v>
      </c>
      <c r="K17" s="73">
        <f t="shared" si="0"/>
        <v>-3986413</v>
      </c>
      <c r="L17" s="73">
        <f t="shared" si="0"/>
        <v>-3627034</v>
      </c>
      <c r="M17" s="73">
        <f t="shared" si="0"/>
        <v>36548877</v>
      </c>
      <c r="N17" s="73">
        <f t="shared" si="0"/>
        <v>28935430</v>
      </c>
      <c r="O17" s="73">
        <f t="shared" si="0"/>
        <v>-4021546</v>
      </c>
      <c r="P17" s="73">
        <f t="shared" si="0"/>
        <v>-1665441</v>
      </c>
      <c r="Q17" s="73">
        <f t="shared" si="0"/>
        <v>43294480</v>
      </c>
      <c r="R17" s="73">
        <f t="shared" si="0"/>
        <v>37607493</v>
      </c>
      <c r="S17" s="73">
        <f t="shared" si="0"/>
        <v>-3787916</v>
      </c>
      <c r="T17" s="73">
        <f t="shared" si="0"/>
        <v>-1599691</v>
      </c>
      <c r="U17" s="73">
        <f t="shared" si="0"/>
        <v>-8873510</v>
      </c>
      <c r="V17" s="73">
        <f t="shared" si="0"/>
        <v>-14261117</v>
      </c>
      <c r="W17" s="73">
        <f t="shared" si="0"/>
        <v>86462971</v>
      </c>
      <c r="X17" s="73">
        <f t="shared" si="0"/>
        <v>8991273</v>
      </c>
      <c r="Y17" s="73">
        <f t="shared" si="0"/>
        <v>77471698</v>
      </c>
      <c r="Z17" s="170">
        <f>+IF(X17&lt;&gt;0,+(Y17/X17)*100,0)</f>
        <v>861.6321404099286</v>
      </c>
      <c r="AA17" s="74">
        <f>SUM(AA6:AA16)</f>
        <v>8991273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/>
      <c r="D26" s="155"/>
      <c r="E26" s="59">
        <v>-83807000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-83807000</v>
      </c>
      <c r="F27" s="73">
        <f t="shared" si="1"/>
        <v>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0</v>
      </c>
      <c r="Y27" s="73">
        <f t="shared" si="1"/>
        <v>0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80918379</v>
      </c>
      <c r="D38" s="153">
        <f>+D17+D27+D36</f>
        <v>0</v>
      </c>
      <c r="E38" s="99">
        <f t="shared" si="3"/>
        <v>1323994</v>
      </c>
      <c r="F38" s="100">
        <f t="shared" si="3"/>
        <v>8991273</v>
      </c>
      <c r="G38" s="100">
        <f t="shared" si="3"/>
        <v>37890610</v>
      </c>
      <c r="H38" s="100">
        <f t="shared" si="3"/>
        <v>-2638244</v>
      </c>
      <c r="I38" s="100">
        <f t="shared" si="3"/>
        <v>-1071201</v>
      </c>
      <c r="J38" s="100">
        <f t="shared" si="3"/>
        <v>34181165</v>
      </c>
      <c r="K38" s="100">
        <f t="shared" si="3"/>
        <v>-3986413</v>
      </c>
      <c r="L38" s="100">
        <f t="shared" si="3"/>
        <v>-3627034</v>
      </c>
      <c r="M38" s="100">
        <f t="shared" si="3"/>
        <v>36548877</v>
      </c>
      <c r="N38" s="100">
        <f t="shared" si="3"/>
        <v>28935430</v>
      </c>
      <c r="O38" s="100">
        <f t="shared" si="3"/>
        <v>-4021546</v>
      </c>
      <c r="P38" s="100">
        <f t="shared" si="3"/>
        <v>-1665441</v>
      </c>
      <c r="Q38" s="100">
        <f t="shared" si="3"/>
        <v>43294480</v>
      </c>
      <c r="R38" s="100">
        <f t="shared" si="3"/>
        <v>37607493</v>
      </c>
      <c r="S38" s="100">
        <f t="shared" si="3"/>
        <v>-3787916</v>
      </c>
      <c r="T38" s="100">
        <f t="shared" si="3"/>
        <v>-1599691</v>
      </c>
      <c r="U38" s="100">
        <f t="shared" si="3"/>
        <v>-8873510</v>
      </c>
      <c r="V38" s="100">
        <f t="shared" si="3"/>
        <v>-14261117</v>
      </c>
      <c r="W38" s="100">
        <f t="shared" si="3"/>
        <v>86462971</v>
      </c>
      <c r="X38" s="100">
        <f t="shared" si="3"/>
        <v>8991273</v>
      </c>
      <c r="Y38" s="100">
        <f t="shared" si="3"/>
        <v>77471698</v>
      </c>
      <c r="Z38" s="137">
        <f>+IF(X38&lt;&gt;0,+(Y38/X38)*100,0)</f>
        <v>861.6321404099286</v>
      </c>
      <c r="AA38" s="102">
        <f>+AA17+AA27+AA36</f>
        <v>8991273</v>
      </c>
    </row>
    <row r="39" spans="1:27" ht="13.5">
      <c r="A39" s="249" t="s">
        <v>200</v>
      </c>
      <c r="B39" s="182"/>
      <c r="C39" s="153"/>
      <c r="D39" s="153"/>
      <c r="E39" s="99"/>
      <c r="F39" s="100"/>
      <c r="G39" s="100"/>
      <c r="H39" s="100">
        <v>37890610</v>
      </c>
      <c r="I39" s="100">
        <v>35252366</v>
      </c>
      <c r="J39" s="100"/>
      <c r="K39" s="100">
        <v>34181165</v>
      </c>
      <c r="L39" s="100">
        <v>30194752</v>
      </c>
      <c r="M39" s="100">
        <v>26567718</v>
      </c>
      <c r="N39" s="100">
        <v>34181165</v>
      </c>
      <c r="O39" s="100">
        <v>63116595</v>
      </c>
      <c r="P39" s="100">
        <v>59095049</v>
      </c>
      <c r="Q39" s="100">
        <v>57429608</v>
      </c>
      <c r="R39" s="100">
        <v>63116595</v>
      </c>
      <c r="S39" s="100">
        <v>100724088</v>
      </c>
      <c r="T39" s="100">
        <v>96936172</v>
      </c>
      <c r="U39" s="100">
        <v>95336481</v>
      </c>
      <c r="V39" s="100">
        <v>100724088</v>
      </c>
      <c r="W39" s="100"/>
      <c r="X39" s="100"/>
      <c r="Y39" s="100"/>
      <c r="Z39" s="137"/>
      <c r="AA39" s="102"/>
    </row>
    <row r="40" spans="1:27" ht="13.5">
      <c r="A40" s="269" t="s">
        <v>201</v>
      </c>
      <c r="B40" s="256"/>
      <c r="C40" s="257">
        <v>80918380</v>
      </c>
      <c r="D40" s="257"/>
      <c r="E40" s="258">
        <v>1323994</v>
      </c>
      <c r="F40" s="259">
        <v>8991273</v>
      </c>
      <c r="G40" s="259">
        <v>37890610</v>
      </c>
      <c r="H40" s="259">
        <v>35252366</v>
      </c>
      <c r="I40" s="259">
        <v>34181165</v>
      </c>
      <c r="J40" s="259">
        <v>34181165</v>
      </c>
      <c r="K40" s="259">
        <v>30194752</v>
      </c>
      <c r="L40" s="259">
        <v>26567718</v>
      </c>
      <c r="M40" s="259">
        <v>63116595</v>
      </c>
      <c r="N40" s="259">
        <v>63116595</v>
      </c>
      <c r="O40" s="259">
        <v>59095049</v>
      </c>
      <c r="P40" s="259">
        <v>57429608</v>
      </c>
      <c r="Q40" s="259">
        <v>100724088</v>
      </c>
      <c r="R40" s="259">
        <v>59095049</v>
      </c>
      <c r="S40" s="259">
        <v>96936172</v>
      </c>
      <c r="T40" s="259">
        <v>95336481</v>
      </c>
      <c r="U40" s="259">
        <v>86462971</v>
      </c>
      <c r="V40" s="259">
        <v>86462971</v>
      </c>
      <c r="W40" s="259">
        <v>86462971</v>
      </c>
      <c r="X40" s="259">
        <v>8991273</v>
      </c>
      <c r="Y40" s="259">
        <v>77471698</v>
      </c>
      <c r="Z40" s="260">
        <v>861.63</v>
      </c>
      <c r="AA40" s="261">
        <v>8991273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83807320</v>
      </c>
      <c r="F5" s="106">
        <f t="shared" si="0"/>
        <v>68255000</v>
      </c>
      <c r="G5" s="106">
        <f t="shared" si="0"/>
        <v>0</v>
      </c>
      <c r="H5" s="106">
        <f t="shared" si="0"/>
        <v>0</v>
      </c>
      <c r="I5" s="106">
        <f t="shared" si="0"/>
        <v>5127036</v>
      </c>
      <c r="J5" s="106">
        <f t="shared" si="0"/>
        <v>5127036</v>
      </c>
      <c r="K5" s="106">
        <f t="shared" si="0"/>
        <v>424295</v>
      </c>
      <c r="L5" s="106">
        <f t="shared" si="0"/>
        <v>284085</v>
      </c>
      <c r="M5" s="106">
        <f t="shared" si="0"/>
        <v>10509014</v>
      </c>
      <c r="N5" s="106">
        <f t="shared" si="0"/>
        <v>11217394</v>
      </c>
      <c r="O5" s="106">
        <f t="shared" si="0"/>
        <v>554561</v>
      </c>
      <c r="P5" s="106">
        <f t="shared" si="0"/>
        <v>0</v>
      </c>
      <c r="Q5" s="106">
        <f t="shared" si="0"/>
        <v>0</v>
      </c>
      <c r="R5" s="106">
        <f t="shared" si="0"/>
        <v>554561</v>
      </c>
      <c r="S5" s="106">
        <f t="shared" si="0"/>
        <v>2056690</v>
      </c>
      <c r="T5" s="106">
        <f t="shared" si="0"/>
        <v>2056690</v>
      </c>
      <c r="U5" s="106">
        <f t="shared" si="0"/>
        <v>33629080</v>
      </c>
      <c r="V5" s="106">
        <f t="shared" si="0"/>
        <v>37742460</v>
      </c>
      <c r="W5" s="106">
        <f t="shared" si="0"/>
        <v>54641451</v>
      </c>
      <c r="X5" s="106">
        <f t="shared" si="0"/>
        <v>68255000</v>
      </c>
      <c r="Y5" s="106">
        <f t="shared" si="0"/>
        <v>-13613549</v>
      </c>
      <c r="Z5" s="201">
        <f>+IF(X5&lt;&gt;0,+(Y5/X5)*100,0)</f>
        <v>-19.94513075965131</v>
      </c>
      <c r="AA5" s="199">
        <f>SUM(AA11:AA18)</f>
        <v>68255000</v>
      </c>
    </row>
    <row r="6" spans="1:27" ht="13.5">
      <c r="A6" s="291" t="s">
        <v>205</v>
      </c>
      <c r="B6" s="142"/>
      <c r="C6" s="62"/>
      <c r="D6" s="156"/>
      <c r="E6" s="60">
        <v>61042000</v>
      </c>
      <c r="F6" s="60">
        <v>34390000</v>
      </c>
      <c r="G6" s="60"/>
      <c r="H6" s="60"/>
      <c r="I6" s="60">
        <v>4067736</v>
      </c>
      <c r="J6" s="60">
        <v>4067736</v>
      </c>
      <c r="K6" s="60">
        <v>90495</v>
      </c>
      <c r="L6" s="60"/>
      <c r="M6" s="60">
        <v>2285634</v>
      </c>
      <c r="N6" s="60">
        <v>2376129</v>
      </c>
      <c r="O6" s="60">
        <v>391361</v>
      </c>
      <c r="P6" s="60"/>
      <c r="Q6" s="60"/>
      <c r="R6" s="60">
        <v>391361</v>
      </c>
      <c r="S6" s="60">
        <v>1154988</v>
      </c>
      <c r="T6" s="60">
        <v>1154988</v>
      </c>
      <c r="U6" s="60">
        <v>19070641</v>
      </c>
      <c r="V6" s="60">
        <v>21380617</v>
      </c>
      <c r="W6" s="60">
        <v>28215843</v>
      </c>
      <c r="X6" s="60">
        <v>34390000</v>
      </c>
      <c r="Y6" s="60">
        <v>-6174157</v>
      </c>
      <c r="Z6" s="140">
        <v>-17.95</v>
      </c>
      <c r="AA6" s="155">
        <v>34390000</v>
      </c>
    </row>
    <row r="7" spans="1:27" ht="13.5">
      <c r="A7" s="291" t="s">
        <v>206</v>
      </c>
      <c r="B7" s="142"/>
      <c r="C7" s="62"/>
      <c r="D7" s="156"/>
      <c r="E7" s="60">
        <v>3550000</v>
      </c>
      <c r="F7" s="60">
        <v>10550000</v>
      </c>
      <c r="G7" s="60"/>
      <c r="H7" s="60"/>
      <c r="I7" s="60">
        <v>1059300</v>
      </c>
      <c r="J7" s="60">
        <v>1059300</v>
      </c>
      <c r="K7" s="60">
        <v>333800</v>
      </c>
      <c r="L7" s="60"/>
      <c r="M7" s="60">
        <v>2661810</v>
      </c>
      <c r="N7" s="60">
        <v>2995610</v>
      </c>
      <c r="O7" s="60"/>
      <c r="P7" s="60"/>
      <c r="Q7" s="60"/>
      <c r="R7" s="60"/>
      <c r="S7" s="60"/>
      <c r="T7" s="60"/>
      <c r="U7" s="60">
        <v>1936596</v>
      </c>
      <c r="V7" s="60">
        <v>1936596</v>
      </c>
      <c r="W7" s="60">
        <v>5991506</v>
      </c>
      <c r="X7" s="60">
        <v>10550000</v>
      </c>
      <c r="Y7" s="60">
        <v>-4558494</v>
      </c>
      <c r="Z7" s="140">
        <v>-43.21</v>
      </c>
      <c r="AA7" s="155">
        <v>10550000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>
        <v>15355000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83741</v>
      </c>
      <c r="V10" s="60">
        <v>83741</v>
      </c>
      <c r="W10" s="60">
        <v>83741</v>
      </c>
      <c r="X10" s="60">
        <v>15355000</v>
      </c>
      <c r="Y10" s="60">
        <v>-15271259</v>
      </c>
      <c r="Z10" s="140">
        <v>-99.45</v>
      </c>
      <c r="AA10" s="155">
        <v>15355000</v>
      </c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64592000</v>
      </c>
      <c r="F11" s="295">
        <f t="shared" si="1"/>
        <v>60295000</v>
      </c>
      <c r="G11" s="295">
        <f t="shared" si="1"/>
        <v>0</v>
      </c>
      <c r="H11" s="295">
        <f t="shared" si="1"/>
        <v>0</v>
      </c>
      <c r="I11" s="295">
        <f t="shared" si="1"/>
        <v>5127036</v>
      </c>
      <c r="J11" s="295">
        <f t="shared" si="1"/>
        <v>5127036</v>
      </c>
      <c r="K11" s="295">
        <f t="shared" si="1"/>
        <v>424295</v>
      </c>
      <c r="L11" s="295">
        <f t="shared" si="1"/>
        <v>0</v>
      </c>
      <c r="M11" s="295">
        <f t="shared" si="1"/>
        <v>4947444</v>
      </c>
      <c r="N11" s="295">
        <f t="shared" si="1"/>
        <v>5371739</v>
      </c>
      <c r="O11" s="295">
        <f t="shared" si="1"/>
        <v>391361</v>
      </c>
      <c r="P11" s="295">
        <f t="shared" si="1"/>
        <v>0</v>
      </c>
      <c r="Q11" s="295">
        <f t="shared" si="1"/>
        <v>0</v>
      </c>
      <c r="R11" s="295">
        <f t="shared" si="1"/>
        <v>391361</v>
      </c>
      <c r="S11" s="295">
        <f t="shared" si="1"/>
        <v>1154988</v>
      </c>
      <c r="T11" s="295">
        <f t="shared" si="1"/>
        <v>1154988</v>
      </c>
      <c r="U11" s="295">
        <f t="shared" si="1"/>
        <v>21090978</v>
      </c>
      <c r="V11" s="295">
        <f t="shared" si="1"/>
        <v>23400954</v>
      </c>
      <c r="W11" s="295">
        <f t="shared" si="1"/>
        <v>34291090</v>
      </c>
      <c r="X11" s="295">
        <f t="shared" si="1"/>
        <v>60295000</v>
      </c>
      <c r="Y11" s="295">
        <f t="shared" si="1"/>
        <v>-26003910</v>
      </c>
      <c r="Z11" s="296">
        <f>+IF(X11&lt;&gt;0,+(Y11/X11)*100,0)</f>
        <v>-43.12780495895182</v>
      </c>
      <c r="AA11" s="297">
        <f>SUM(AA6:AA10)</f>
        <v>60295000</v>
      </c>
    </row>
    <row r="12" spans="1:27" ht="13.5">
      <c r="A12" s="298" t="s">
        <v>211</v>
      </c>
      <c r="B12" s="136"/>
      <c r="C12" s="62"/>
      <c r="D12" s="156"/>
      <c r="E12" s="60"/>
      <c r="F12" s="60">
        <v>4650000</v>
      </c>
      <c r="G12" s="60"/>
      <c r="H12" s="60"/>
      <c r="I12" s="60"/>
      <c r="J12" s="60"/>
      <c r="K12" s="60"/>
      <c r="L12" s="60"/>
      <c r="M12" s="60"/>
      <c r="N12" s="60"/>
      <c r="O12" s="60">
        <v>163200</v>
      </c>
      <c r="P12" s="60"/>
      <c r="Q12" s="60"/>
      <c r="R12" s="60">
        <v>163200</v>
      </c>
      <c r="S12" s="60">
        <v>901702</v>
      </c>
      <c r="T12" s="60">
        <v>901702</v>
      </c>
      <c r="U12" s="60">
        <v>5664995</v>
      </c>
      <c r="V12" s="60">
        <v>7468399</v>
      </c>
      <c r="W12" s="60">
        <v>7631599</v>
      </c>
      <c r="X12" s="60">
        <v>4650000</v>
      </c>
      <c r="Y12" s="60">
        <v>2981599</v>
      </c>
      <c r="Z12" s="140">
        <v>64.12</v>
      </c>
      <c r="AA12" s="155">
        <v>4650000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>
        <v>19215320</v>
      </c>
      <c r="F15" s="60">
        <v>3310000</v>
      </c>
      <c r="G15" s="60"/>
      <c r="H15" s="60"/>
      <c r="I15" s="60"/>
      <c r="J15" s="60"/>
      <c r="K15" s="60"/>
      <c r="L15" s="60">
        <v>284085</v>
      </c>
      <c r="M15" s="60">
        <v>5561570</v>
      </c>
      <c r="N15" s="60">
        <v>5845655</v>
      </c>
      <c r="O15" s="60"/>
      <c r="P15" s="60"/>
      <c r="Q15" s="60"/>
      <c r="R15" s="60"/>
      <c r="S15" s="60"/>
      <c r="T15" s="60"/>
      <c r="U15" s="60">
        <v>6873107</v>
      </c>
      <c r="V15" s="60">
        <v>6873107</v>
      </c>
      <c r="W15" s="60">
        <v>12718762</v>
      </c>
      <c r="X15" s="60">
        <v>3310000</v>
      </c>
      <c r="Y15" s="60">
        <v>9408762</v>
      </c>
      <c r="Z15" s="140">
        <v>284.25</v>
      </c>
      <c r="AA15" s="155">
        <v>3310000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61042000</v>
      </c>
      <c r="F36" s="60">
        <f t="shared" si="4"/>
        <v>34390000</v>
      </c>
      <c r="G36" s="60">
        <f t="shared" si="4"/>
        <v>0</v>
      </c>
      <c r="H36" s="60">
        <f t="shared" si="4"/>
        <v>0</v>
      </c>
      <c r="I36" s="60">
        <f t="shared" si="4"/>
        <v>4067736</v>
      </c>
      <c r="J36" s="60">
        <f t="shared" si="4"/>
        <v>4067736</v>
      </c>
      <c r="K36" s="60">
        <f t="shared" si="4"/>
        <v>90495</v>
      </c>
      <c r="L36" s="60">
        <f t="shared" si="4"/>
        <v>0</v>
      </c>
      <c r="M36" s="60">
        <f t="shared" si="4"/>
        <v>2285634</v>
      </c>
      <c r="N36" s="60">
        <f t="shared" si="4"/>
        <v>2376129</v>
      </c>
      <c r="O36" s="60">
        <f t="shared" si="4"/>
        <v>391361</v>
      </c>
      <c r="P36" s="60">
        <f t="shared" si="4"/>
        <v>0</v>
      </c>
      <c r="Q36" s="60">
        <f t="shared" si="4"/>
        <v>0</v>
      </c>
      <c r="R36" s="60">
        <f t="shared" si="4"/>
        <v>391361</v>
      </c>
      <c r="S36" s="60">
        <f t="shared" si="4"/>
        <v>1154988</v>
      </c>
      <c r="T36" s="60">
        <f t="shared" si="4"/>
        <v>1154988</v>
      </c>
      <c r="U36" s="60">
        <f t="shared" si="4"/>
        <v>19070641</v>
      </c>
      <c r="V36" s="60">
        <f t="shared" si="4"/>
        <v>21380617</v>
      </c>
      <c r="W36" s="60">
        <f t="shared" si="4"/>
        <v>28215843</v>
      </c>
      <c r="X36" s="60">
        <f t="shared" si="4"/>
        <v>34390000</v>
      </c>
      <c r="Y36" s="60">
        <f t="shared" si="4"/>
        <v>-6174157</v>
      </c>
      <c r="Z36" s="140">
        <f aca="true" t="shared" si="5" ref="Z36:Z49">+IF(X36&lt;&gt;0,+(Y36/X36)*100,0)</f>
        <v>-17.95334981099157</v>
      </c>
      <c r="AA36" s="155">
        <f>AA6+AA21</f>
        <v>34390000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3550000</v>
      </c>
      <c r="F37" s="60">
        <f t="shared" si="4"/>
        <v>10550000</v>
      </c>
      <c r="G37" s="60">
        <f t="shared" si="4"/>
        <v>0</v>
      </c>
      <c r="H37" s="60">
        <f t="shared" si="4"/>
        <v>0</v>
      </c>
      <c r="I37" s="60">
        <f t="shared" si="4"/>
        <v>1059300</v>
      </c>
      <c r="J37" s="60">
        <f t="shared" si="4"/>
        <v>1059300</v>
      </c>
      <c r="K37" s="60">
        <f t="shared" si="4"/>
        <v>333800</v>
      </c>
      <c r="L37" s="60">
        <f t="shared" si="4"/>
        <v>0</v>
      </c>
      <c r="M37" s="60">
        <f t="shared" si="4"/>
        <v>2661810</v>
      </c>
      <c r="N37" s="60">
        <f t="shared" si="4"/>
        <v>2995610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1936596</v>
      </c>
      <c r="V37" s="60">
        <f t="shared" si="4"/>
        <v>1936596</v>
      </c>
      <c r="W37" s="60">
        <f t="shared" si="4"/>
        <v>5991506</v>
      </c>
      <c r="X37" s="60">
        <f t="shared" si="4"/>
        <v>10550000</v>
      </c>
      <c r="Y37" s="60">
        <f t="shared" si="4"/>
        <v>-4558494</v>
      </c>
      <c r="Z37" s="140">
        <f t="shared" si="5"/>
        <v>-43.20847393364929</v>
      </c>
      <c r="AA37" s="155">
        <f>AA7+AA22</f>
        <v>10550000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15355000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83741</v>
      </c>
      <c r="V40" s="60">
        <f t="shared" si="4"/>
        <v>83741</v>
      </c>
      <c r="W40" s="60">
        <f t="shared" si="4"/>
        <v>83741</v>
      </c>
      <c r="X40" s="60">
        <f t="shared" si="4"/>
        <v>15355000</v>
      </c>
      <c r="Y40" s="60">
        <f t="shared" si="4"/>
        <v>-15271259</v>
      </c>
      <c r="Z40" s="140">
        <f t="shared" si="5"/>
        <v>-99.4546336698144</v>
      </c>
      <c r="AA40" s="155">
        <f>AA10+AA25</f>
        <v>15355000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64592000</v>
      </c>
      <c r="F41" s="295">
        <f t="shared" si="6"/>
        <v>60295000</v>
      </c>
      <c r="G41" s="295">
        <f t="shared" si="6"/>
        <v>0</v>
      </c>
      <c r="H41" s="295">
        <f t="shared" si="6"/>
        <v>0</v>
      </c>
      <c r="I41" s="295">
        <f t="shared" si="6"/>
        <v>5127036</v>
      </c>
      <c r="J41" s="295">
        <f t="shared" si="6"/>
        <v>5127036</v>
      </c>
      <c r="K41" s="295">
        <f t="shared" si="6"/>
        <v>424295</v>
      </c>
      <c r="L41" s="295">
        <f t="shared" si="6"/>
        <v>0</v>
      </c>
      <c r="M41" s="295">
        <f t="shared" si="6"/>
        <v>4947444</v>
      </c>
      <c r="N41" s="295">
        <f t="shared" si="6"/>
        <v>5371739</v>
      </c>
      <c r="O41" s="295">
        <f t="shared" si="6"/>
        <v>391361</v>
      </c>
      <c r="P41" s="295">
        <f t="shared" si="6"/>
        <v>0</v>
      </c>
      <c r="Q41" s="295">
        <f t="shared" si="6"/>
        <v>0</v>
      </c>
      <c r="R41" s="295">
        <f t="shared" si="6"/>
        <v>391361</v>
      </c>
      <c r="S41" s="295">
        <f t="shared" si="6"/>
        <v>1154988</v>
      </c>
      <c r="T41" s="295">
        <f t="shared" si="6"/>
        <v>1154988</v>
      </c>
      <c r="U41" s="295">
        <f t="shared" si="6"/>
        <v>21090978</v>
      </c>
      <c r="V41" s="295">
        <f t="shared" si="6"/>
        <v>23400954</v>
      </c>
      <c r="W41" s="295">
        <f t="shared" si="6"/>
        <v>34291090</v>
      </c>
      <c r="X41" s="295">
        <f t="shared" si="6"/>
        <v>60295000</v>
      </c>
      <c r="Y41" s="295">
        <f t="shared" si="6"/>
        <v>-26003910</v>
      </c>
      <c r="Z41" s="296">
        <f t="shared" si="5"/>
        <v>-43.12780495895182</v>
      </c>
      <c r="AA41" s="297">
        <f>SUM(AA36:AA40)</f>
        <v>60295000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4650000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163200</v>
      </c>
      <c r="P42" s="54">
        <f t="shared" si="7"/>
        <v>0</v>
      </c>
      <c r="Q42" s="54">
        <f t="shared" si="7"/>
        <v>0</v>
      </c>
      <c r="R42" s="54">
        <f t="shared" si="7"/>
        <v>163200</v>
      </c>
      <c r="S42" s="54">
        <f t="shared" si="7"/>
        <v>901702</v>
      </c>
      <c r="T42" s="54">
        <f t="shared" si="7"/>
        <v>901702</v>
      </c>
      <c r="U42" s="54">
        <f t="shared" si="7"/>
        <v>5664995</v>
      </c>
      <c r="V42" s="54">
        <f t="shared" si="7"/>
        <v>7468399</v>
      </c>
      <c r="W42" s="54">
        <f t="shared" si="7"/>
        <v>7631599</v>
      </c>
      <c r="X42" s="54">
        <f t="shared" si="7"/>
        <v>4650000</v>
      </c>
      <c r="Y42" s="54">
        <f t="shared" si="7"/>
        <v>2981599</v>
      </c>
      <c r="Z42" s="184">
        <f t="shared" si="5"/>
        <v>64.12040860215053</v>
      </c>
      <c r="AA42" s="130">
        <f aca="true" t="shared" si="8" ref="AA42:AA48">AA12+AA27</f>
        <v>4650000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19215320</v>
      </c>
      <c r="F45" s="54">
        <f t="shared" si="7"/>
        <v>3310000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284085</v>
      </c>
      <c r="M45" s="54">
        <f t="shared" si="7"/>
        <v>5561570</v>
      </c>
      <c r="N45" s="54">
        <f t="shared" si="7"/>
        <v>5845655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6873107</v>
      </c>
      <c r="V45" s="54">
        <f t="shared" si="7"/>
        <v>6873107</v>
      </c>
      <c r="W45" s="54">
        <f t="shared" si="7"/>
        <v>12718762</v>
      </c>
      <c r="X45" s="54">
        <f t="shared" si="7"/>
        <v>3310000</v>
      </c>
      <c r="Y45" s="54">
        <f t="shared" si="7"/>
        <v>9408762</v>
      </c>
      <c r="Z45" s="184">
        <f t="shared" si="5"/>
        <v>284.25262839879156</v>
      </c>
      <c r="AA45" s="130">
        <f t="shared" si="8"/>
        <v>3310000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83807320</v>
      </c>
      <c r="F49" s="220">
        <f t="shared" si="9"/>
        <v>68255000</v>
      </c>
      <c r="G49" s="220">
        <f t="shared" si="9"/>
        <v>0</v>
      </c>
      <c r="H49" s="220">
        <f t="shared" si="9"/>
        <v>0</v>
      </c>
      <c r="I49" s="220">
        <f t="shared" si="9"/>
        <v>5127036</v>
      </c>
      <c r="J49" s="220">
        <f t="shared" si="9"/>
        <v>5127036</v>
      </c>
      <c r="K49" s="220">
        <f t="shared" si="9"/>
        <v>424295</v>
      </c>
      <c r="L49" s="220">
        <f t="shared" si="9"/>
        <v>284085</v>
      </c>
      <c r="M49" s="220">
        <f t="shared" si="9"/>
        <v>10509014</v>
      </c>
      <c r="N49" s="220">
        <f t="shared" si="9"/>
        <v>11217394</v>
      </c>
      <c r="O49" s="220">
        <f t="shared" si="9"/>
        <v>554561</v>
      </c>
      <c r="P49" s="220">
        <f t="shared" si="9"/>
        <v>0</v>
      </c>
      <c r="Q49" s="220">
        <f t="shared" si="9"/>
        <v>0</v>
      </c>
      <c r="R49" s="220">
        <f t="shared" si="9"/>
        <v>554561</v>
      </c>
      <c r="S49" s="220">
        <f t="shared" si="9"/>
        <v>2056690</v>
      </c>
      <c r="T49" s="220">
        <f t="shared" si="9"/>
        <v>2056690</v>
      </c>
      <c r="U49" s="220">
        <f t="shared" si="9"/>
        <v>33629080</v>
      </c>
      <c r="V49" s="220">
        <f t="shared" si="9"/>
        <v>37742460</v>
      </c>
      <c r="W49" s="220">
        <f t="shared" si="9"/>
        <v>54641451</v>
      </c>
      <c r="X49" s="220">
        <f t="shared" si="9"/>
        <v>68255000</v>
      </c>
      <c r="Y49" s="220">
        <f t="shared" si="9"/>
        <v>-13613549</v>
      </c>
      <c r="Z49" s="221">
        <f t="shared" si="5"/>
        <v>-19.94513075965131</v>
      </c>
      <c r="AA49" s="222">
        <f>SUM(AA41:AA48)</f>
        <v>68255000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13027940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2230810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>
        <v>4217590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6448400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6579540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114555</v>
      </c>
      <c r="H67" s="60">
        <v>80401</v>
      </c>
      <c r="I67" s="60">
        <v>643107</v>
      </c>
      <c r="J67" s="60">
        <v>838063</v>
      </c>
      <c r="K67" s="60">
        <v>71026</v>
      </c>
      <c r="L67" s="60">
        <v>252580</v>
      </c>
      <c r="M67" s="60">
        <v>946644</v>
      </c>
      <c r="N67" s="60">
        <v>1270250</v>
      </c>
      <c r="O67" s="60">
        <v>634624</v>
      </c>
      <c r="P67" s="60">
        <v>493140</v>
      </c>
      <c r="Q67" s="60"/>
      <c r="R67" s="60">
        <v>1127764</v>
      </c>
      <c r="S67" s="60"/>
      <c r="T67" s="60"/>
      <c r="U67" s="60"/>
      <c r="V67" s="60"/>
      <c r="W67" s="60">
        <v>3236077</v>
      </c>
      <c r="X67" s="60"/>
      <c r="Y67" s="60">
        <v>3236077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>
        <v>799868</v>
      </c>
      <c r="R68" s="60">
        <v>799868</v>
      </c>
      <c r="S68" s="60">
        <v>78589</v>
      </c>
      <c r="T68" s="60">
        <v>1319473</v>
      </c>
      <c r="U68" s="60">
        <v>1621205</v>
      </c>
      <c r="V68" s="60">
        <v>3019267</v>
      </c>
      <c r="W68" s="60">
        <v>3819135</v>
      </c>
      <c r="X68" s="60"/>
      <c r="Y68" s="60">
        <v>3819135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114555</v>
      </c>
      <c r="H69" s="220">
        <f t="shared" si="12"/>
        <v>80401</v>
      </c>
      <c r="I69" s="220">
        <f t="shared" si="12"/>
        <v>643107</v>
      </c>
      <c r="J69" s="220">
        <f t="shared" si="12"/>
        <v>838063</v>
      </c>
      <c r="K69" s="220">
        <f t="shared" si="12"/>
        <v>71026</v>
      </c>
      <c r="L69" s="220">
        <f t="shared" si="12"/>
        <v>252580</v>
      </c>
      <c r="M69" s="220">
        <f t="shared" si="12"/>
        <v>946644</v>
      </c>
      <c r="N69" s="220">
        <f t="shared" si="12"/>
        <v>1270250</v>
      </c>
      <c r="O69" s="220">
        <f t="shared" si="12"/>
        <v>634624</v>
      </c>
      <c r="P69" s="220">
        <f t="shared" si="12"/>
        <v>493140</v>
      </c>
      <c r="Q69" s="220">
        <f t="shared" si="12"/>
        <v>799868</v>
      </c>
      <c r="R69" s="220">
        <f t="shared" si="12"/>
        <v>1927632</v>
      </c>
      <c r="S69" s="220">
        <f t="shared" si="12"/>
        <v>78589</v>
      </c>
      <c r="T69" s="220">
        <f t="shared" si="12"/>
        <v>1319473</v>
      </c>
      <c r="U69" s="220">
        <f t="shared" si="12"/>
        <v>1621205</v>
      </c>
      <c r="V69" s="220">
        <f t="shared" si="12"/>
        <v>3019267</v>
      </c>
      <c r="W69" s="220">
        <f t="shared" si="12"/>
        <v>7055212</v>
      </c>
      <c r="X69" s="220">
        <f t="shared" si="12"/>
        <v>0</v>
      </c>
      <c r="Y69" s="220">
        <f t="shared" si="12"/>
        <v>7055212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64592000</v>
      </c>
      <c r="F5" s="345">
        <f t="shared" si="0"/>
        <v>60295000</v>
      </c>
      <c r="G5" s="345">
        <f t="shared" si="0"/>
        <v>0</v>
      </c>
      <c r="H5" s="343">
        <f t="shared" si="0"/>
        <v>0</v>
      </c>
      <c r="I5" s="343">
        <f t="shared" si="0"/>
        <v>5127036</v>
      </c>
      <c r="J5" s="345">
        <f t="shared" si="0"/>
        <v>5127036</v>
      </c>
      <c r="K5" s="345">
        <f t="shared" si="0"/>
        <v>424295</v>
      </c>
      <c r="L5" s="343">
        <f t="shared" si="0"/>
        <v>0</v>
      </c>
      <c r="M5" s="343">
        <f t="shared" si="0"/>
        <v>4947444</v>
      </c>
      <c r="N5" s="345">
        <f t="shared" si="0"/>
        <v>5371739</v>
      </c>
      <c r="O5" s="345">
        <f t="shared" si="0"/>
        <v>391361</v>
      </c>
      <c r="P5" s="343">
        <f t="shared" si="0"/>
        <v>0</v>
      </c>
      <c r="Q5" s="343">
        <f t="shared" si="0"/>
        <v>0</v>
      </c>
      <c r="R5" s="345">
        <f t="shared" si="0"/>
        <v>391361</v>
      </c>
      <c r="S5" s="345">
        <f t="shared" si="0"/>
        <v>1154988</v>
      </c>
      <c r="T5" s="343">
        <f t="shared" si="0"/>
        <v>1154988</v>
      </c>
      <c r="U5" s="343">
        <f t="shared" si="0"/>
        <v>21090978</v>
      </c>
      <c r="V5" s="345">
        <f t="shared" si="0"/>
        <v>23400954</v>
      </c>
      <c r="W5" s="345">
        <f t="shared" si="0"/>
        <v>34291090</v>
      </c>
      <c r="X5" s="343">
        <f t="shared" si="0"/>
        <v>60295000</v>
      </c>
      <c r="Y5" s="345">
        <f t="shared" si="0"/>
        <v>-26003910</v>
      </c>
      <c r="Z5" s="346">
        <f>+IF(X5&lt;&gt;0,+(Y5/X5)*100,0)</f>
        <v>-43.12780495895182</v>
      </c>
      <c r="AA5" s="347">
        <f>+AA6+AA8+AA11+AA13+AA15</f>
        <v>60295000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61042000</v>
      </c>
      <c r="F6" s="59">
        <f t="shared" si="1"/>
        <v>34390000</v>
      </c>
      <c r="G6" s="59">
        <f t="shared" si="1"/>
        <v>0</v>
      </c>
      <c r="H6" s="60">
        <f t="shared" si="1"/>
        <v>0</v>
      </c>
      <c r="I6" s="60">
        <f t="shared" si="1"/>
        <v>4067736</v>
      </c>
      <c r="J6" s="59">
        <f t="shared" si="1"/>
        <v>4067736</v>
      </c>
      <c r="K6" s="59">
        <f t="shared" si="1"/>
        <v>90495</v>
      </c>
      <c r="L6" s="60">
        <f t="shared" si="1"/>
        <v>0</v>
      </c>
      <c r="M6" s="60">
        <f t="shared" si="1"/>
        <v>2285634</v>
      </c>
      <c r="N6" s="59">
        <f t="shared" si="1"/>
        <v>2376129</v>
      </c>
      <c r="O6" s="59">
        <f t="shared" si="1"/>
        <v>391361</v>
      </c>
      <c r="P6" s="60">
        <f t="shared" si="1"/>
        <v>0</v>
      </c>
      <c r="Q6" s="60">
        <f t="shared" si="1"/>
        <v>0</v>
      </c>
      <c r="R6" s="59">
        <f t="shared" si="1"/>
        <v>391361</v>
      </c>
      <c r="S6" s="59">
        <f t="shared" si="1"/>
        <v>1154988</v>
      </c>
      <c r="T6" s="60">
        <f t="shared" si="1"/>
        <v>1154988</v>
      </c>
      <c r="U6" s="60">
        <f t="shared" si="1"/>
        <v>19070641</v>
      </c>
      <c r="V6" s="59">
        <f t="shared" si="1"/>
        <v>21380617</v>
      </c>
      <c r="W6" s="59">
        <f t="shared" si="1"/>
        <v>28215843</v>
      </c>
      <c r="X6" s="60">
        <f t="shared" si="1"/>
        <v>34390000</v>
      </c>
      <c r="Y6" s="59">
        <f t="shared" si="1"/>
        <v>-6174157</v>
      </c>
      <c r="Z6" s="61">
        <f>+IF(X6&lt;&gt;0,+(Y6/X6)*100,0)</f>
        <v>-17.95334981099157</v>
      </c>
      <c r="AA6" s="62">
        <f t="shared" si="1"/>
        <v>34390000</v>
      </c>
    </row>
    <row r="7" spans="1:27" ht="13.5">
      <c r="A7" s="291" t="s">
        <v>229</v>
      </c>
      <c r="B7" s="142"/>
      <c r="C7" s="60"/>
      <c r="D7" s="327"/>
      <c r="E7" s="60">
        <v>61042000</v>
      </c>
      <c r="F7" s="59">
        <v>34390000</v>
      </c>
      <c r="G7" s="59"/>
      <c r="H7" s="60"/>
      <c r="I7" s="60">
        <v>4067736</v>
      </c>
      <c r="J7" s="59">
        <v>4067736</v>
      </c>
      <c r="K7" s="59">
        <v>90495</v>
      </c>
      <c r="L7" s="60"/>
      <c r="M7" s="60">
        <v>2285634</v>
      </c>
      <c r="N7" s="59">
        <v>2376129</v>
      </c>
      <c r="O7" s="59">
        <v>391361</v>
      </c>
      <c r="P7" s="60"/>
      <c r="Q7" s="60"/>
      <c r="R7" s="59">
        <v>391361</v>
      </c>
      <c r="S7" s="59">
        <v>1154988</v>
      </c>
      <c r="T7" s="60">
        <v>1154988</v>
      </c>
      <c r="U7" s="60">
        <v>19070641</v>
      </c>
      <c r="V7" s="59">
        <v>21380617</v>
      </c>
      <c r="W7" s="59">
        <v>28215843</v>
      </c>
      <c r="X7" s="60">
        <v>34390000</v>
      </c>
      <c r="Y7" s="59">
        <v>-6174157</v>
      </c>
      <c r="Z7" s="61">
        <v>-17.95</v>
      </c>
      <c r="AA7" s="62">
        <v>34390000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3550000</v>
      </c>
      <c r="F8" s="59">
        <f t="shared" si="2"/>
        <v>10550000</v>
      </c>
      <c r="G8" s="59">
        <f t="shared" si="2"/>
        <v>0</v>
      </c>
      <c r="H8" s="60">
        <f t="shared" si="2"/>
        <v>0</v>
      </c>
      <c r="I8" s="60">
        <f t="shared" si="2"/>
        <v>1059300</v>
      </c>
      <c r="J8" s="59">
        <f t="shared" si="2"/>
        <v>1059300</v>
      </c>
      <c r="K8" s="59">
        <f t="shared" si="2"/>
        <v>333800</v>
      </c>
      <c r="L8" s="60">
        <f t="shared" si="2"/>
        <v>0</v>
      </c>
      <c r="M8" s="60">
        <f t="shared" si="2"/>
        <v>2661810</v>
      </c>
      <c r="N8" s="59">
        <f t="shared" si="2"/>
        <v>2995610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1936596</v>
      </c>
      <c r="V8" s="59">
        <f t="shared" si="2"/>
        <v>1936596</v>
      </c>
      <c r="W8" s="59">
        <f t="shared" si="2"/>
        <v>5991506</v>
      </c>
      <c r="X8" s="60">
        <f t="shared" si="2"/>
        <v>10550000</v>
      </c>
      <c r="Y8" s="59">
        <f t="shared" si="2"/>
        <v>-4558494</v>
      </c>
      <c r="Z8" s="61">
        <f>+IF(X8&lt;&gt;0,+(Y8/X8)*100,0)</f>
        <v>-43.20847393364929</v>
      </c>
      <c r="AA8" s="62">
        <f>SUM(AA9:AA10)</f>
        <v>10550000</v>
      </c>
    </row>
    <row r="9" spans="1:27" ht="13.5">
      <c r="A9" s="291" t="s">
        <v>230</v>
      </c>
      <c r="B9" s="142"/>
      <c r="C9" s="60"/>
      <c r="D9" s="327"/>
      <c r="E9" s="60"/>
      <c r="F9" s="59">
        <v>10550000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>
        <v>1936596</v>
      </c>
      <c r="V9" s="59">
        <v>1936596</v>
      </c>
      <c r="W9" s="59">
        <v>1936596</v>
      </c>
      <c r="X9" s="60">
        <v>10550000</v>
      </c>
      <c r="Y9" s="59">
        <v>-8613404</v>
      </c>
      <c r="Z9" s="61">
        <v>-81.64</v>
      </c>
      <c r="AA9" s="62">
        <v>10550000</v>
      </c>
    </row>
    <row r="10" spans="1:27" ht="13.5">
      <c r="A10" s="291" t="s">
        <v>231</v>
      </c>
      <c r="B10" s="142"/>
      <c r="C10" s="60"/>
      <c r="D10" s="327"/>
      <c r="E10" s="60">
        <v>3550000</v>
      </c>
      <c r="F10" s="59"/>
      <c r="G10" s="59"/>
      <c r="H10" s="60"/>
      <c r="I10" s="60">
        <v>1059300</v>
      </c>
      <c r="J10" s="59">
        <v>1059300</v>
      </c>
      <c r="K10" s="59">
        <v>333800</v>
      </c>
      <c r="L10" s="60"/>
      <c r="M10" s="60">
        <v>2661810</v>
      </c>
      <c r="N10" s="59">
        <v>2995610</v>
      </c>
      <c r="O10" s="59"/>
      <c r="P10" s="60"/>
      <c r="Q10" s="60"/>
      <c r="R10" s="59"/>
      <c r="S10" s="59"/>
      <c r="T10" s="60"/>
      <c r="U10" s="60"/>
      <c r="V10" s="59"/>
      <c r="W10" s="59">
        <v>4054910</v>
      </c>
      <c r="X10" s="60"/>
      <c r="Y10" s="59">
        <v>4054910</v>
      </c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15355000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83741</v>
      </c>
      <c r="V15" s="59">
        <f t="shared" si="5"/>
        <v>83741</v>
      </c>
      <c r="W15" s="59">
        <f t="shared" si="5"/>
        <v>83741</v>
      </c>
      <c r="X15" s="60">
        <f t="shared" si="5"/>
        <v>15355000</v>
      </c>
      <c r="Y15" s="59">
        <f t="shared" si="5"/>
        <v>-15271259</v>
      </c>
      <c r="Z15" s="61">
        <f>+IF(X15&lt;&gt;0,+(Y15/X15)*100,0)</f>
        <v>-99.4546336698144</v>
      </c>
      <c r="AA15" s="62">
        <f>SUM(AA16:AA20)</f>
        <v>15355000</v>
      </c>
    </row>
    <row r="16" spans="1:27" ht="13.5">
      <c r="A16" s="291" t="s">
        <v>234</v>
      </c>
      <c r="B16" s="300"/>
      <c r="C16" s="60"/>
      <c r="D16" s="327"/>
      <c r="E16" s="60"/>
      <c r="F16" s="59">
        <v>2750000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2750000</v>
      </c>
      <c r="Y16" s="59">
        <v>-2750000</v>
      </c>
      <c r="Z16" s="61">
        <v>-100</v>
      </c>
      <c r="AA16" s="62">
        <v>2750000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>
        <v>9600000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9600000</v>
      </c>
      <c r="Y18" s="59">
        <v>-9600000</v>
      </c>
      <c r="Z18" s="61">
        <v>-100</v>
      </c>
      <c r="AA18" s="62">
        <v>9600000</v>
      </c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>
        <v>3005000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>
        <v>83741</v>
      </c>
      <c r="V20" s="59">
        <v>83741</v>
      </c>
      <c r="W20" s="59">
        <v>83741</v>
      </c>
      <c r="X20" s="60">
        <v>3005000</v>
      </c>
      <c r="Y20" s="59">
        <v>-2921259</v>
      </c>
      <c r="Z20" s="61">
        <v>-97.21</v>
      </c>
      <c r="AA20" s="62">
        <v>3005000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4650000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163200</v>
      </c>
      <c r="P22" s="330">
        <f t="shared" si="6"/>
        <v>0</v>
      </c>
      <c r="Q22" s="330">
        <f t="shared" si="6"/>
        <v>0</v>
      </c>
      <c r="R22" s="332">
        <f t="shared" si="6"/>
        <v>163200</v>
      </c>
      <c r="S22" s="332">
        <f t="shared" si="6"/>
        <v>901702</v>
      </c>
      <c r="T22" s="330">
        <f t="shared" si="6"/>
        <v>901702</v>
      </c>
      <c r="U22" s="330">
        <f t="shared" si="6"/>
        <v>5664995</v>
      </c>
      <c r="V22" s="332">
        <f t="shared" si="6"/>
        <v>7468399</v>
      </c>
      <c r="W22" s="332">
        <f t="shared" si="6"/>
        <v>7631599</v>
      </c>
      <c r="X22" s="330">
        <f t="shared" si="6"/>
        <v>4650000</v>
      </c>
      <c r="Y22" s="332">
        <f t="shared" si="6"/>
        <v>2981599</v>
      </c>
      <c r="Z22" s="323">
        <f>+IF(X22&lt;&gt;0,+(Y22/X22)*100,0)</f>
        <v>64.12040860215053</v>
      </c>
      <c r="AA22" s="337">
        <f>SUM(AA23:AA32)</f>
        <v>4650000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>
        <v>901702</v>
      </c>
      <c r="T25" s="60">
        <v>901702</v>
      </c>
      <c r="U25" s="60">
        <v>5664995</v>
      </c>
      <c r="V25" s="59">
        <v>7468399</v>
      </c>
      <c r="W25" s="59">
        <v>7468399</v>
      </c>
      <c r="X25" s="60"/>
      <c r="Y25" s="59">
        <v>7468399</v>
      </c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>
        <v>4650000</v>
      </c>
      <c r="G32" s="59"/>
      <c r="H32" s="60"/>
      <c r="I32" s="60"/>
      <c r="J32" s="59"/>
      <c r="K32" s="59"/>
      <c r="L32" s="60"/>
      <c r="M32" s="60"/>
      <c r="N32" s="59"/>
      <c r="O32" s="59">
        <v>163200</v>
      </c>
      <c r="P32" s="60"/>
      <c r="Q32" s="60"/>
      <c r="R32" s="59">
        <v>163200</v>
      </c>
      <c r="S32" s="59"/>
      <c r="T32" s="60"/>
      <c r="U32" s="60"/>
      <c r="V32" s="59"/>
      <c r="W32" s="59">
        <v>163200</v>
      </c>
      <c r="X32" s="60">
        <v>4650000</v>
      </c>
      <c r="Y32" s="59">
        <v>-4486800</v>
      </c>
      <c r="Z32" s="61">
        <v>-96.49</v>
      </c>
      <c r="AA32" s="62">
        <v>4650000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19215320</v>
      </c>
      <c r="F40" s="332">
        <f t="shared" si="9"/>
        <v>3310000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284085</v>
      </c>
      <c r="M40" s="330">
        <f t="shared" si="9"/>
        <v>5561570</v>
      </c>
      <c r="N40" s="332">
        <f t="shared" si="9"/>
        <v>5845655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6873107</v>
      </c>
      <c r="V40" s="332">
        <f t="shared" si="9"/>
        <v>6873107</v>
      </c>
      <c r="W40" s="332">
        <f t="shared" si="9"/>
        <v>12718762</v>
      </c>
      <c r="X40" s="330">
        <f t="shared" si="9"/>
        <v>3310000</v>
      </c>
      <c r="Y40" s="332">
        <f t="shared" si="9"/>
        <v>9408762</v>
      </c>
      <c r="Z40" s="323">
        <f>+IF(X40&lt;&gt;0,+(Y40/X40)*100,0)</f>
        <v>284.25262839879156</v>
      </c>
      <c r="AA40" s="337">
        <f>SUM(AA41:AA49)</f>
        <v>3310000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>
        <v>39298</v>
      </c>
      <c r="V41" s="351">
        <v>39298</v>
      </c>
      <c r="W41" s="351">
        <v>39298</v>
      </c>
      <c r="X41" s="349"/>
      <c r="Y41" s="351">
        <v>39298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17045320</v>
      </c>
      <c r="F43" s="357"/>
      <c r="G43" s="357"/>
      <c r="H43" s="305"/>
      <c r="I43" s="305"/>
      <c r="J43" s="357"/>
      <c r="K43" s="357"/>
      <c r="L43" s="305"/>
      <c r="M43" s="305">
        <v>5561570</v>
      </c>
      <c r="N43" s="357">
        <v>5561570</v>
      </c>
      <c r="O43" s="357"/>
      <c r="P43" s="305"/>
      <c r="Q43" s="305"/>
      <c r="R43" s="357"/>
      <c r="S43" s="357"/>
      <c r="T43" s="305"/>
      <c r="U43" s="305"/>
      <c r="V43" s="357"/>
      <c r="W43" s="357">
        <v>5561570</v>
      </c>
      <c r="X43" s="305"/>
      <c r="Y43" s="357">
        <v>5561570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2170000</v>
      </c>
      <c r="F44" s="53"/>
      <c r="G44" s="53"/>
      <c r="H44" s="54"/>
      <c r="I44" s="54"/>
      <c r="J44" s="53"/>
      <c r="K44" s="53"/>
      <c r="L44" s="54">
        <v>284085</v>
      </c>
      <c r="M44" s="54"/>
      <c r="N44" s="53">
        <v>284085</v>
      </c>
      <c r="O44" s="53"/>
      <c r="P44" s="54"/>
      <c r="Q44" s="54"/>
      <c r="R44" s="53"/>
      <c r="S44" s="53"/>
      <c r="T44" s="54"/>
      <c r="U44" s="54"/>
      <c r="V44" s="53"/>
      <c r="W44" s="53">
        <v>284085</v>
      </c>
      <c r="X44" s="54"/>
      <c r="Y44" s="53">
        <v>284085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>
        <v>3310000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6833809</v>
      </c>
      <c r="V49" s="53">
        <v>6833809</v>
      </c>
      <c r="W49" s="53">
        <v>6833809</v>
      </c>
      <c r="X49" s="54">
        <v>3310000</v>
      </c>
      <c r="Y49" s="53">
        <v>3523809</v>
      </c>
      <c r="Z49" s="94">
        <v>106.46</v>
      </c>
      <c r="AA49" s="95">
        <v>3310000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83807320</v>
      </c>
      <c r="F60" s="264">
        <f t="shared" si="14"/>
        <v>68255000</v>
      </c>
      <c r="G60" s="264">
        <f t="shared" si="14"/>
        <v>0</v>
      </c>
      <c r="H60" s="219">
        <f t="shared" si="14"/>
        <v>0</v>
      </c>
      <c r="I60" s="219">
        <f t="shared" si="14"/>
        <v>5127036</v>
      </c>
      <c r="J60" s="264">
        <f t="shared" si="14"/>
        <v>5127036</v>
      </c>
      <c r="K60" s="264">
        <f t="shared" si="14"/>
        <v>424295</v>
      </c>
      <c r="L60" s="219">
        <f t="shared" si="14"/>
        <v>284085</v>
      </c>
      <c r="M60" s="219">
        <f t="shared" si="14"/>
        <v>10509014</v>
      </c>
      <c r="N60" s="264">
        <f t="shared" si="14"/>
        <v>11217394</v>
      </c>
      <c r="O60" s="264">
        <f t="shared" si="14"/>
        <v>554561</v>
      </c>
      <c r="P60" s="219">
        <f t="shared" si="14"/>
        <v>0</v>
      </c>
      <c r="Q60" s="219">
        <f t="shared" si="14"/>
        <v>0</v>
      </c>
      <c r="R60" s="264">
        <f t="shared" si="14"/>
        <v>554561</v>
      </c>
      <c r="S60" s="264">
        <f t="shared" si="14"/>
        <v>2056690</v>
      </c>
      <c r="T60" s="219">
        <f t="shared" si="14"/>
        <v>2056690</v>
      </c>
      <c r="U60" s="219">
        <f t="shared" si="14"/>
        <v>33629080</v>
      </c>
      <c r="V60" s="264">
        <f t="shared" si="14"/>
        <v>37742460</v>
      </c>
      <c r="W60" s="264">
        <f t="shared" si="14"/>
        <v>54641451</v>
      </c>
      <c r="X60" s="219">
        <f t="shared" si="14"/>
        <v>68255000</v>
      </c>
      <c r="Y60" s="264">
        <f t="shared" si="14"/>
        <v>-13613549</v>
      </c>
      <c r="Z60" s="324">
        <f>+IF(X60&lt;&gt;0,+(Y60/X60)*100,0)</f>
        <v>-19.94513075965131</v>
      </c>
      <c r="AA60" s="232">
        <f>+AA57+AA54+AA51+AA40+AA37+AA34+AA22+AA5</f>
        <v>68255000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2015-08-06T10:16:48Z</dcterms:created>
  <dcterms:modified xsi:type="dcterms:W3CDTF">2015-08-06T10:20:57Z</dcterms:modified>
  <cp:category/>
  <cp:version/>
  <cp:contentType/>
  <cp:contentStatus/>
</cp:coreProperties>
</file>