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<sst xmlns="http://schemas.openxmlformats.org/spreadsheetml/2006/main" count="857" uniqueCount="303">
  <si>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Mpumalanga: Thembisile Hani(MP315)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</si>
  <si>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</si>
  <si>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</si>
  <si>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</si>
  <si>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</si>
  <si>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</si>
  <si>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</si>
  <si>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</si>
  <si>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</si>
  <si>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</si>
  <si>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</si>
  <si>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</si>
  <si>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</si>
  <si>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</si>
  <si>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</si>
  <si>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</si>
  <si>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</si>
  <si>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</si>
  <si>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</si>
  <si>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</si>
  <si>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</si>
  <si>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</si>
  <si>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</si>
  <si>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</si>
  <si>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</si>
  <si>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</si>
  <si>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</si>
  <si>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</si>
  <si>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</si>
  <si>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</si>
  <si>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</si>
  <si>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</si>
  <si>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</si>
  <si>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</si>
  <si>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</si>
  <si>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</si>
  <si>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</si>
  <si>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</si>
  <si>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</si>
  <si>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</si>
  <si>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</si>
  <si>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</si>
  <si>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</si>
  <si>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</si>
  <si>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</si>
  <si>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</si>
  <si>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</si>
  <si>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</si>
  <si>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</si>
  <si>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</si>
  <si>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</si>
  <si>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</si>
  <si>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</si>
  <si>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</si>
  <si>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</si>
  <si>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</si>
  <si>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</si>
  <si>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</si>
  <si>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</si>
  <si>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</si>
  <si>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</si>
  <si>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</si>
  <si>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</si>
  <si>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</si>
  <si>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</si>
  <si>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</si>
  <si>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</si>
  <si>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</si>
  <si>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</si>
  <si>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</si>
  <si>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Thembisile Hani(MP315)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</si>
  <si>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</si>
  <si>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</si>
  <si>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</si>
  <si>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</si>
  <si>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</si>
  <si>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</si>
  <si>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</si>
  <si>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</si>
  <si>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</si>
  <si>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</si>
  <si>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</si>
  <si>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</si>
  <si>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</si>
  <si>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</si>
  <si>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</si>
  <si>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</si>
  <si>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</si>
  <si>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</si>
  <si>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</si>
  <si>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</si>
  <si>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</si>
  <si>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</si>
  <si>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</si>
  <si>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</si>
  <si>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</si>
  <si>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</si>
  <si>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</si>
  <si>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</si>
  <si>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</si>
  <si>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Thembisile Hani(MP315)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</si>
  <si>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</si>
  <si>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</si>
  <si>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</si>
  <si>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</si>
  <si>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</si>
  <si>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</si>
  <si>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</si>
  <si>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</si>
  <si>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</si>
  <si>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</si>
  <si>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</si>
  <si>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</si>
  <si>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</si>
  <si>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</si>
  <si>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</si>
  <si>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</si>
  <si>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</si>
  <si>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</si>
  <si>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</si>
  <si>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</si>
  <si>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</si>
  <si>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</si>
  <si>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</si>
  <si>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</si>
  <si>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</si>
  <si>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</si>
  <si>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</si>
  <si>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</si>
  <si>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Mpumalanga: Thembisile Hani(MP315)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</si>
  <si>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</si>
  <si>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</si>
  <si>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</si>
  <si>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</si>
  <si>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</si>
  <si>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</si>
  <si>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</si>
  <si>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</si>
  <si>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</si>
  <si>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</si>
  <si>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Mpumalanga: Thembisile Hani(MP315)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</si>
  <si>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</si>
  <si>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</si>
  <si>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</si>
  <si>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</si>
  <si>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</si>
  <si>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</si>
  <si>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</si>
  <si>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</si>
  <si>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</si>
  <si>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</si>
  <si>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</si>
  <si>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</si>
  <si>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</si>
  <si>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</si>
  <si>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</si>
  <si>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</si>
  <si>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</si>
  <si>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</si>
  <si>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</si>
  <si>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</si>
  <si>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</si>
  <si>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</si>
  <si>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</si>
  <si>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</si>
  <si>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</si>
  <si>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</si>
  <si>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</si>
  <si>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</si>
  <si>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</si>
  <si>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</si>
  <si>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</si>
  <si>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</si>
  <si>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</si>
  <si>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Thembisile Hani(MP315)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</si>
  <si>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</si>
  <si>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</si>
  <si>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</si>
  <si>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</si>
  <si>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</si>
  <si>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</si>
  <si>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</si>
  <si>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</si>
  <si>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</si>
  <si>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</si>
  <si>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</si>
  <si>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</si>
  <si>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</si>
  <si>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</si>
  <si>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</si>
  <si>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</si>
  <si>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</si>
  <si>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</si>
  <si>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</si>
  <si>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</si>
  <si>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</si>
  <si>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</si>
  <si>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</si>
  <si>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</si>
  <si>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</si>
  <si>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</si>
  <si>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</si>
  <si>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Thembisile Hani(MP315)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</si>
  <si>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</si>
  <si>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</si>
  <si>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</si>
  <si>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</si>
  <si>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</si>
  <si>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</si>
  <si>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</si>
  <si>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</si>
  <si>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</si>
  <si>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</si>
  <si>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</si>
  <si>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</si>
  <si>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</si>
  <si>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</si>
  <si>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</si>
  <si>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</si>
  <si>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</si>
  <si>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</si>
  <si>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</si>
  <si>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</si>
  <si>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</si>
  <si>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</si>
  <si>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</si>
  <si>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</si>
  <si>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Mpumalanga: Thembisile Hani(MP315)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</si>
  <si>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</si>
  <si>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</si>
  <si>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</si>
  <si>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</si>
  <si>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</si>
  <si>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</si>
  <si>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</si>
  <si>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</si>
  <si>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</si>
  <si>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</si>
  <si>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</si>
  <si>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</si>
  <si>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</si>
  <si>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</si>
  <si>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</si>
  <si>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</si>
  <si>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</si>
  <si>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</si>
  <si>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</si>
  <si>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</si>
  <si>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</si>
  <si>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</si>
  <si>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</si>
  <si>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</si>
  <si>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</si>
  <si>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</si>
  <si>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</si>
  <si>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</si>
  <si>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</si>
  <si>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</si>
  <si>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</si>
  <si>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</si>
  <si>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</si>
  <si>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</si>
  <si>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</si>
  <si>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Thembisile Hani(MP315)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</si>
  <si>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</si>
  <si>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</si>
  <si>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Mpumalanga: Thembisile Hani(MP315)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</si>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</sst>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13186995</v>
      </c>
      <c r="C5" s="19">
        <v>0</v>
      </c>
      <c r="D5" s="59">
        <v>6656525</v>
      </c>
      <c r="E5" s="60">
        <v>22086221</v>
      </c>
      <c r="F5" s="60">
        <v>1125927</v>
      </c>
      <c r="G5" s="60">
        <v>1125927</v>
      </c>
      <c r="H5" s="60">
        <v>1125927</v>
      </c>
      <c r="I5" s="60">
        <v>3377781</v>
      </c>
      <c r="J5" s="60">
        <v>1126180</v>
      </c>
      <c r="K5" s="60">
        <v>1126180</v>
      </c>
      <c r="L5" s="60">
        <v>1126180</v>
      </c>
      <c r="M5" s="60">
        <v>3378540</v>
      </c>
      <c r="N5" s="60">
        <v>1126180</v>
      </c>
      <c r="O5" s="60">
        <v>65769255</v>
      </c>
      <c r="P5" s="60">
        <v>0</v>
      </c>
      <c r="Q5" s="60">
        <v>66895435</v>
      </c>
      <c r="R5" s="60">
        <v>64002955</v>
      </c>
      <c r="S5" s="60">
        <v>2342858</v>
      </c>
      <c r="T5" s="60">
        <v>33419994</v>
      </c>
      <c r="U5" s="60">
        <v>99765807</v>
      </c>
      <c r="V5" s="60">
        <v>173417563</v>
      </c>
      <c r="W5" s="60">
        <v>6656525</v>
      </c>
      <c r="X5" s="60">
        <v>166761038</v>
      </c>
      <c r="Y5" s="61">
        <v>2505.23</v>
      </c>
      <c r="Z5" s="62">
        <v>22086221</v>
      </c>
    </row>
    <row r="6" spans="1:26" ht="13.5">
      <c r="A6" s="58" t="s">
        <v>32</v>
      </c>
      <c r="B6" s="19">
        <v>51735491</v>
      </c>
      <c r="C6" s="19">
        <v>0</v>
      </c>
      <c r="D6" s="59">
        <v>44650459</v>
      </c>
      <c r="E6" s="60">
        <v>53773715</v>
      </c>
      <c r="F6" s="60">
        <v>4372011</v>
      </c>
      <c r="G6" s="60">
        <v>4372243</v>
      </c>
      <c r="H6" s="60">
        <v>6463715</v>
      </c>
      <c r="I6" s="60">
        <v>15207969</v>
      </c>
      <c r="J6" s="60">
        <v>4357603</v>
      </c>
      <c r="K6" s="60">
        <v>4357603</v>
      </c>
      <c r="L6" s="60">
        <v>4410820</v>
      </c>
      <c r="M6" s="60">
        <v>13126026</v>
      </c>
      <c r="N6" s="60">
        <v>4376700</v>
      </c>
      <c r="O6" s="60">
        <v>4504497</v>
      </c>
      <c r="P6" s="60">
        <v>0</v>
      </c>
      <c r="Q6" s="60">
        <v>8881197</v>
      </c>
      <c r="R6" s="60">
        <v>4504497</v>
      </c>
      <c r="S6" s="60">
        <v>4378799</v>
      </c>
      <c r="T6" s="60">
        <v>10671178</v>
      </c>
      <c r="U6" s="60">
        <v>19554474</v>
      </c>
      <c r="V6" s="60">
        <v>56769666</v>
      </c>
      <c r="W6" s="60">
        <v>44650459</v>
      </c>
      <c r="X6" s="60">
        <v>12119207</v>
      </c>
      <c r="Y6" s="61">
        <v>27.14</v>
      </c>
      <c r="Z6" s="62">
        <v>53773715</v>
      </c>
    </row>
    <row r="7" spans="1:26" ht="13.5">
      <c r="A7" s="58" t="s">
        <v>33</v>
      </c>
      <c r="B7" s="19">
        <v>2636558</v>
      </c>
      <c r="C7" s="19">
        <v>0</v>
      </c>
      <c r="D7" s="59">
        <v>500000</v>
      </c>
      <c r="E7" s="60">
        <v>1454904</v>
      </c>
      <c r="F7" s="60">
        <v>61440</v>
      </c>
      <c r="G7" s="60">
        <v>157792</v>
      </c>
      <c r="H7" s="60">
        <v>33628</v>
      </c>
      <c r="I7" s="60">
        <v>252860</v>
      </c>
      <c r="J7" s="60">
        <v>1063095</v>
      </c>
      <c r="K7" s="60">
        <v>1063095</v>
      </c>
      <c r="L7" s="60">
        <v>65666</v>
      </c>
      <c r="M7" s="60">
        <v>2191856</v>
      </c>
      <c r="N7" s="60">
        <v>1286013</v>
      </c>
      <c r="O7" s="60">
        <v>284701</v>
      </c>
      <c r="P7" s="60">
        <v>0</v>
      </c>
      <c r="Q7" s="60">
        <v>1570714</v>
      </c>
      <c r="R7" s="60">
        <v>284701</v>
      </c>
      <c r="S7" s="60">
        <v>587521</v>
      </c>
      <c r="T7" s="60">
        <v>319551</v>
      </c>
      <c r="U7" s="60">
        <v>1191773</v>
      </c>
      <c r="V7" s="60">
        <v>5207203</v>
      </c>
      <c r="W7" s="60">
        <v>500000</v>
      </c>
      <c r="X7" s="60">
        <v>4707203</v>
      </c>
      <c r="Y7" s="61">
        <v>941.44</v>
      </c>
      <c r="Z7" s="62">
        <v>1454904</v>
      </c>
    </row>
    <row r="8" spans="1:26" ht="13.5">
      <c r="A8" s="58" t="s">
        <v>34</v>
      </c>
      <c r="B8" s="19">
        <v>247290000</v>
      </c>
      <c r="C8" s="19">
        <v>0</v>
      </c>
      <c r="D8" s="59">
        <v>280980000</v>
      </c>
      <c r="E8" s="60">
        <v>279699497</v>
      </c>
      <c r="F8" s="60">
        <v>104486000</v>
      </c>
      <c r="G8" s="60">
        <v>4937000</v>
      </c>
      <c r="H8" s="60">
        <v>0</v>
      </c>
      <c r="I8" s="60">
        <v>109423000</v>
      </c>
      <c r="J8" s="60">
        <v>85881000</v>
      </c>
      <c r="K8" s="60">
        <v>85881000</v>
      </c>
      <c r="L8" s="60">
        <v>0</v>
      </c>
      <c r="M8" s="60">
        <v>171762000</v>
      </c>
      <c r="N8" s="60">
        <v>0</v>
      </c>
      <c r="O8" s="60">
        <v>1127000</v>
      </c>
      <c r="P8" s="60">
        <v>0</v>
      </c>
      <c r="Q8" s="60">
        <v>1127000</v>
      </c>
      <c r="R8" s="60">
        <v>1127000</v>
      </c>
      <c r="S8" s="60">
        <v>0</v>
      </c>
      <c r="T8" s="60">
        <v>0</v>
      </c>
      <c r="U8" s="60">
        <v>1127000</v>
      </c>
      <c r="V8" s="60">
        <v>283439000</v>
      </c>
      <c r="W8" s="60">
        <v>280980250</v>
      </c>
      <c r="X8" s="60">
        <v>2458750</v>
      </c>
      <c r="Y8" s="61">
        <v>0.88</v>
      </c>
      <c r="Z8" s="62">
        <v>279699497</v>
      </c>
    </row>
    <row r="9" spans="1:26" ht="13.5">
      <c r="A9" s="58" t="s">
        <v>35</v>
      </c>
      <c r="B9" s="19">
        <v>94871838</v>
      </c>
      <c r="C9" s="19">
        <v>0</v>
      </c>
      <c r="D9" s="59">
        <v>30152852</v>
      </c>
      <c r="E9" s="60">
        <v>33215867</v>
      </c>
      <c r="F9" s="60">
        <v>3548143</v>
      </c>
      <c r="G9" s="60">
        <v>2341243</v>
      </c>
      <c r="H9" s="60">
        <v>3006568</v>
      </c>
      <c r="I9" s="60">
        <v>8895954</v>
      </c>
      <c r="J9" s="60">
        <v>3729637</v>
      </c>
      <c r="K9" s="60">
        <v>3729637</v>
      </c>
      <c r="L9" s="60">
        <v>4101859</v>
      </c>
      <c r="M9" s="60">
        <v>11561133</v>
      </c>
      <c r="N9" s="60">
        <v>6100464</v>
      </c>
      <c r="O9" s="60">
        <v>5360666</v>
      </c>
      <c r="P9" s="60">
        <v>0</v>
      </c>
      <c r="Q9" s="60">
        <v>11461130</v>
      </c>
      <c r="R9" s="60">
        <v>5428631</v>
      </c>
      <c r="S9" s="60">
        <v>3847255</v>
      </c>
      <c r="T9" s="60">
        <v>9150583</v>
      </c>
      <c r="U9" s="60">
        <v>18426469</v>
      </c>
      <c r="V9" s="60">
        <v>50344686</v>
      </c>
      <c r="W9" s="60">
        <v>30153139</v>
      </c>
      <c r="X9" s="60">
        <v>20191547</v>
      </c>
      <c r="Y9" s="61">
        <v>66.96</v>
      </c>
      <c r="Z9" s="62">
        <v>33215867</v>
      </c>
    </row>
    <row r="10" spans="1:26" ht="25.5">
      <c r="A10" s="63" t="s">
        <v>278</v>
      </c>
      <c r="B10" s="64">
        <f>SUM(B5:B9)</f>
        <v>409720882</v>
      </c>
      <c r="C10" s="64">
        <f>SUM(C5:C9)</f>
        <v>0</v>
      </c>
      <c r="D10" s="65">
        <f aca="true" t="shared" si="0" ref="D10:Z10">SUM(D5:D9)</f>
        <v>362939836</v>
      </c>
      <c r="E10" s="66">
        <f t="shared" si="0"/>
        <v>390230204</v>
      </c>
      <c r="F10" s="66">
        <f t="shared" si="0"/>
        <v>113593521</v>
      </c>
      <c r="G10" s="66">
        <f t="shared" si="0"/>
        <v>12934205</v>
      </c>
      <c r="H10" s="66">
        <f t="shared" si="0"/>
        <v>10629838</v>
      </c>
      <c r="I10" s="66">
        <f t="shared" si="0"/>
        <v>137157564</v>
      </c>
      <c r="J10" s="66">
        <f t="shared" si="0"/>
        <v>96157515</v>
      </c>
      <c r="K10" s="66">
        <f t="shared" si="0"/>
        <v>96157515</v>
      </c>
      <c r="L10" s="66">
        <f t="shared" si="0"/>
        <v>9704525</v>
      </c>
      <c r="M10" s="66">
        <f t="shared" si="0"/>
        <v>202019555</v>
      </c>
      <c r="N10" s="66">
        <f t="shared" si="0"/>
        <v>12889357</v>
      </c>
      <c r="O10" s="66">
        <f t="shared" si="0"/>
        <v>77046119</v>
      </c>
      <c r="P10" s="66">
        <f t="shared" si="0"/>
        <v>0</v>
      </c>
      <c r="Q10" s="66">
        <f t="shared" si="0"/>
        <v>89935476</v>
      </c>
      <c r="R10" s="66">
        <f t="shared" si="0"/>
        <v>75347784</v>
      </c>
      <c r="S10" s="66">
        <f t="shared" si="0"/>
        <v>11156433</v>
      </c>
      <c r="T10" s="66">
        <f t="shared" si="0"/>
        <v>53561306</v>
      </c>
      <c r="U10" s="66">
        <f t="shared" si="0"/>
        <v>140065523</v>
      </c>
      <c r="V10" s="66">
        <f t="shared" si="0"/>
        <v>569178118</v>
      </c>
      <c r="W10" s="66">
        <f t="shared" si="0"/>
        <v>362940373</v>
      </c>
      <c r="X10" s="66">
        <f t="shared" si="0"/>
        <v>206237745</v>
      </c>
      <c r="Y10" s="67">
        <f>+IF(W10&lt;&gt;0,(X10/W10)*100,0)</f>
        <v>56.824139815385045</v>
      </c>
      <c r="Z10" s="68">
        <f t="shared" si="0"/>
        <v>390230204</v>
      </c>
    </row>
    <row r="11" spans="1:26" ht="13.5">
      <c r="A11" s="58" t="s">
        <v>37</v>
      </c>
      <c r="B11" s="19">
        <v>96797188</v>
      </c>
      <c r="C11" s="19">
        <v>0</v>
      </c>
      <c r="D11" s="59">
        <v>101035795</v>
      </c>
      <c r="E11" s="60">
        <v>99603081</v>
      </c>
      <c r="F11" s="60">
        <v>7996917</v>
      </c>
      <c r="G11" s="60">
        <v>8547568</v>
      </c>
      <c r="H11" s="60">
        <v>7814669</v>
      </c>
      <c r="I11" s="60">
        <v>24359154</v>
      </c>
      <c r="J11" s="60">
        <v>7564700</v>
      </c>
      <c r="K11" s="60">
        <v>8122653</v>
      </c>
      <c r="L11" s="60">
        <v>8334732</v>
      </c>
      <c r="M11" s="60">
        <v>24022085</v>
      </c>
      <c r="N11" s="60">
        <v>8534706</v>
      </c>
      <c r="O11" s="60">
        <v>7783263</v>
      </c>
      <c r="P11" s="60">
        <v>0</v>
      </c>
      <c r="Q11" s="60">
        <v>16317969</v>
      </c>
      <c r="R11" s="60">
        <v>8630296</v>
      </c>
      <c r="S11" s="60">
        <v>7757068</v>
      </c>
      <c r="T11" s="60">
        <v>8045302</v>
      </c>
      <c r="U11" s="60">
        <v>24432666</v>
      </c>
      <c r="V11" s="60">
        <v>89131874</v>
      </c>
      <c r="W11" s="60">
        <v>101035795</v>
      </c>
      <c r="X11" s="60">
        <v>-11903921</v>
      </c>
      <c r="Y11" s="61">
        <v>-11.78</v>
      </c>
      <c r="Z11" s="62">
        <v>99603081</v>
      </c>
    </row>
    <row r="12" spans="1:26" ht="13.5">
      <c r="A12" s="58" t="s">
        <v>38</v>
      </c>
      <c r="B12" s="19">
        <v>17836258</v>
      </c>
      <c r="C12" s="19">
        <v>0</v>
      </c>
      <c r="D12" s="59">
        <v>19092000</v>
      </c>
      <c r="E12" s="60">
        <v>18354089</v>
      </c>
      <c r="F12" s="60">
        <v>1458121</v>
      </c>
      <c r="G12" s="60">
        <v>1418235</v>
      </c>
      <c r="H12" s="60">
        <v>1488842</v>
      </c>
      <c r="I12" s="60">
        <v>4365198</v>
      </c>
      <c r="J12" s="60">
        <v>1543817</v>
      </c>
      <c r="K12" s="60">
        <v>1484542</v>
      </c>
      <c r="L12" s="60">
        <v>1469888</v>
      </c>
      <c r="M12" s="60">
        <v>4498247</v>
      </c>
      <c r="N12" s="60">
        <v>1559809</v>
      </c>
      <c r="O12" s="60">
        <v>1503287</v>
      </c>
      <c r="P12" s="60">
        <v>0</v>
      </c>
      <c r="Q12" s="60">
        <v>3063096</v>
      </c>
      <c r="R12" s="60">
        <v>1531387</v>
      </c>
      <c r="S12" s="60">
        <v>1879086</v>
      </c>
      <c r="T12" s="60">
        <v>1525325</v>
      </c>
      <c r="U12" s="60">
        <v>4935798</v>
      </c>
      <c r="V12" s="60">
        <v>16862339</v>
      </c>
      <c r="W12" s="60">
        <v>19091720</v>
      </c>
      <c r="X12" s="60">
        <v>-2229381</v>
      </c>
      <c r="Y12" s="61">
        <v>-11.68</v>
      </c>
      <c r="Z12" s="62">
        <v>18354089</v>
      </c>
    </row>
    <row r="13" spans="1:26" ht="13.5">
      <c r="A13" s="58" t="s">
        <v>279</v>
      </c>
      <c r="B13" s="19">
        <v>130728341</v>
      </c>
      <c r="C13" s="19">
        <v>0</v>
      </c>
      <c r="D13" s="59">
        <v>174084397</v>
      </c>
      <c r="E13" s="60">
        <v>43650000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174084397</v>
      </c>
      <c r="X13" s="60">
        <v>-174084397</v>
      </c>
      <c r="Y13" s="61">
        <v>-100</v>
      </c>
      <c r="Z13" s="62">
        <v>43650000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110950867</v>
      </c>
      <c r="C15" s="19">
        <v>0</v>
      </c>
      <c r="D15" s="59">
        <v>102550000</v>
      </c>
      <c r="E15" s="60">
        <v>63301227</v>
      </c>
      <c r="F15" s="60">
        <v>0</v>
      </c>
      <c r="G15" s="60">
        <v>11452559</v>
      </c>
      <c r="H15" s="60">
        <v>6534867</v>
      </c>
      <c r="I15" s="60">
        <v>17987426</v>
      </c>
      <c r="J15" s="60">
        <v>4578875</v>
      </c>
      <c r="K15" s="60">
        <v>4578875</v>
      </c>
      <c r="L15" s="60">
        <v>9236863</v>
      </c>
      <c r="M15" s="60">
        <v>18394613</v>
      </c>
      <c r="N15" s="60">
        <v>9515718</v>
      </c>
      <c r="O15" s="60">
        <v>0</v>
      </c>
      <c r="P15" s="60">
        <v>0</v>
      </c>
      <c r="Q15" s="60">
        <v>9515718</v>
      </c>
      <c r="R15" s="60">
        <v>4838659</v>
      </c>
      <c r="S15" s="60">
        <v>5263158</v>
      </c>
      <c r="T15" s="60">
        <v>5734235</v>
      </c>
      <c r="U15" s="60">
        <v>15836052</v>
      </c>
      <c r="V15" s="60">
        <v>61733809</v>
      </c>
      <c r="W15" s="60">
        <v>102550000</v>
      </c>
      <c r="X15" s="60">
        <v>-40816191</v>
      </c>
      <c r="Y15" s="61">
        <v>-39.8</v>
      </c>
      <c r="Z15" s="62">
        <v>63301227</v>
      </c>
    </row>
    <row r="16" spans="1:26" ht="13.5">
      <c r="A16" s="69" t="s">
        <v>42</v>
      </c>
      <c r="B16" s="19">
        <v>2842000</v>
      </c>
      <c r="C16" s="19">
        <v>0</v>
      </c>
      <c r="D16" s="59">
        <v>20101000</v>
      </c>
      <c r="E16" s="60">
        <v>19224237</v>
      </c>
      <c r="F16" s="60">
        <v>1411256</v>
      </c>
      <c r="G16" s="60">
        <v>46000</v>
      </c>
      <c r="H16" s="60">
        <v>295398</v>
      </c>
      <c r="I16" s="60">
        <v>1752654</v>
      </c>
      <c r="J16" s="60">
        <v>1411555</v>
      </c>
      <c r="K16" s="60">
        <v>2281584</v>
      </c>
      <c r="L16" s="60">
        <v>305000</v>
      </c>
      <c r="M16" s="60">
        <v>3998139</v>
      </c>
      <c r="N16" s="60">
        <v>1433472</v>
      </c>
      <c r="O16" s="60">
        <v>531910</v>
      </c>
      <c r="P16" s="60">
        <v>0</v>
      </c>
      <c r="Q16" s="60">
        <v>1965382</v>
      </c>
      <c r="R16" s="60">
        <v>824315</v>
      </c>
      <c r="S16" s="60">
        <v>2863558</v>
      </c>
      <c r="T16" s="60">
        <v>2803334</v>
      </c>
      <c r="U16" s="60">
        <v>6491207</v>
      </c>
      <c r="V16" s="60">
        <v>14207382</v>
      </c>
      <c r="W16" s="60">
        <v>20100544</v>
      </c>
      <c r="X16" s="60">
        <v>-5893162</v>
      </c>
      <c r="Y16" s="61">
        <v>-29.32</v>
      </c>
      <c r="Z16" s="62">
        <v>19224237</v>
      </c>
    </row>
    <row r="17" spans="1:26" ht="13.5">
      <c r="A17" s="58" t="s">
        <v>43</v>
      </c>
      <c r="B17" s="19">
        <v>273123419</v>
      </c>
      <c r="C17" s="19">
        <v>0</v>
      </c>
      <c r="D17" s="59">
        <v>125340733</v>
      </c>
      <c r="E17" s="60">
        <v>116384649</v>
      </c>
      <c r="F17" s="60">
        <v>1162945</v>
      </c>
      <c r="G17" s="60">
        <v>3044197</v>
      </c>
      <c r="H17" s="60">
        <v>11897781</v>
      </c>
      <c r="I17" s="60">
        <v>16104923</v>
      </c>
      <c r="J17" s="60">
        <v>5245557</v>
      </c>
      <c r="K17" s="60">
        <v>18918502</v>
      </c>
      <c r="L17" s="60">
        <v>3597892</v>
      </c>
      <c r="M17" s="60">
        <v>27761951</v>
      </c>
      <c r="N17" s="60">
        <v>2114364</v>
      </c>
      <c r="O17" s="60">
        <v>2740372</v>
      </c>
      <c r="P17" s="60">
        <v>0</v>
      </c>
      <c r="Q17" s="60">
        <v>4854736</v>
      </c>
      <c r="R17" s="60">
        <v>4736994</v>
      </c>
      <c r="S17" s="60">
        <v>8519917</v>
      </c>
      <c r="T17" s="60">
        <v>14501505</v>
      </c>
      <c r="U17" s="60">
        <v>27758416</v>
      </c>
      <c r="V17" s="60">
        <v>76480026</v>
      </c>
      <c r="W17" s="60">
        <v>125341258</v>
      </c>
      <c r="X17" s="60">
        <v>-48861232</v>
      </c>
      <c r="Y17" s="61">
        <v>-38.98</v>
      </c>
      <c r="Z17" s="62">
        <v>116384649</v>
      </c>
    </row>
    <row r="18" spans="1:26" ht="13.5">
      <c r="A18" s="70" t="s">
        <v>44</v>
      </c>
      <c r="B18" s="71">
        <f>SUM(B11:B17)</f>
        <v>632278073</v>
      </c>
      <c r="C18" s="71">
        <f>SUM(C11:C17)</f>
        <v>0</v>
      </c>
      <c r="D18" s="72">
        <f aca="true" t="shared" si="1" ref="D18:Z18">SUM(D11:D17)</f>
        <v>542203925</v>
      </c>
      <c r="E18" s="73">
        <f t="shared" si="1"/>
        <v>360517283</v>
      </c>
      <c r="F18" s="73">
        <f t="shared" si="1"/>
        <v>12029239</v>
      </c>
      <c r="G18" s="73">
        <f t="shared" si="1"/>
        <v>24508559</v>
      </c>
      <c r="H18" s="73">
        <f t="shared" si="1"/>
        <v>28031557</v>
      </c>
      <c r="I18" s="73">
        <f t="shared" si="1"/>
        <v>64569355</v>
      </c>
      <c r="J18" s="73">
        <f t="shared" si="1"/>
        <v>20344504</v>
      </c>
      <c r="K18" s="73">
        <f t="shared" si="1"/>
        <v>35386156</v>
      </c>
      <c r="L18" s="73">
        <f t="shared" si="1"/>
        <v>22944375</v>
      </c>
      <c r="M18" s="73">
        <f t="shared" si="1"/>
        <v>78675035</v>
      </c>
      <c r="N18" s="73">
        <f t="shared" si="1"/>
        <v>23158069</v>
      </c>
      <c r="O18" s="73">
        <f t="shared" si="1"/>
        <v>12558832</v>
      </c>
      <c r="P18" s="73">
        <f t="shared" si="1"/>
        <v>0</v>
      </c>
      <c r="Q18" s="73">
        <f t="shared" si="1"/>
        <v>35716901</v>
      </c>
      <c r="R18" s="73">
        <f t="shared" si="1"/>
        <v>20561651</v>
      </c>
      <c r="S18" s="73">
        <f t="shared" si="1"/>
        <v>26282787</v>
      </c>
      <c r="T18" s="73">
        <f t="shared" si="1"/>
        <v>32609701</v>
      </c>
      <c r="U18" s="73">
        <f t="shared" si="1"/>
        <v>79454139</v>
      </c>
      <c r="V18" s="73">
        <f t="shared" si="1"/>
        <v>258415430</v>
      </c>
      <c r="W18" s="73">
        <f t="shared" si="1"/>
        <v>542203714</v>
      </c>
      <c r="X18" s="73">
        <f t="shared" si="1"/>
        <v>-283788284</v>
      </c>
      <c r="Y18" s="67">
        <f>+IF(W18&lt;&gt;0,(X18/W18)*100,0)</f>
        <v>-52.33978976396314</v>
      </c>
      <c r="Z18" s="74">
        <f t="shared" si="1"/>
        <v>360517283</v>
      </c>
    </row>
    <row r="19" spans="1:26" ht="13.5">
      <c r="A19" s="70" t="s">
        <v>45</v>
      </c>
      <c r="B19" s="75">
        <f>+B10-B18</f>
        <v>-222557191</v>
      </c>
      <c r="C19" s="75">
        <f>+C10-C18</f>
        <v>0</v>
      </c>
      <c r="D19" s="76">
        <f aca="true" t="shared" si="2" ref="D19:Z19">+D10-D18</f>
        <v>-179264089</v>
      </c>
      <c r="E19" s="77">
        <f t="shared" si="2"/>
        <v>29712921</v>
      </c>
      <c r="F19" s="77">
        <f t="shared" si="2"/>
        <v>101564282</v>
      </c>
      <c r="G19" s="77">
        <f t="shared" si="2"/>
        <v>-11574354</v>
      </c>
      <c r="H19" s="77">
        <f t="shared" si="2"/>
        <v>-17401719</v>
      </c>
      <c r="I19" s="77">
        <f t="shared" si="2"/>
        <v>72588209</v>
      </c>
      <c r="J19" s="77">
        <f t="shared" si="2"/>
        <v>75813011</v>
      </c>
      <c r="K19" s="77">
        <f t="shared" si="2"/>
        <v>60771359</v>
      </c>
      <c r="L19" s="77">
        <f t="shared" si="2"/>
        <v>-13239850</v>
      </c>
      <c r="M19" s="77">
        <f t="shared" si="2"/>
        <v>123344520</v>
      </c>
      <c r="N19" s="77">
        <f t="shared" si="2"/>
        <v>-10268712</v>
      </c>
      <c r="O19" s="77">
        <f t="shared" si="2"/>
        <v>64487287</v>
      </c>
      <c r="P19" s="77">
        <f t="shared" si="2"/>
        <v>0</v>
      </c>
      <c r="Q19" s="77">
        <f t="shared" si="2"/>
        <v>54218575</v>
      </c>
      <c r="R19" s="77">
        <f t="shared" si="2"/>
        <v>54786133</v>
      </c>
      <c r="S19" s="77">
        <f t="shared" si="2"/>
        <v>-15126354</v>
      </c>
      <c r="T19" s="77">
        <f t="shared" si="2"/>
        <v>20951605</v>
      </c>
      <c r="U19" s="77">
        <f t="shared" si="2"/>
        <v>60611384</v>
      </c>
      <c r="V19" s="77">
        <f t="shared" si="2"/>
        <v>310762688</v>
      </c>
      <c r="W19" s="77">
        <f>IF(E10=E18,0,W10-W18)</f>
        <v>-179263341</v>
      </c>
      <c r="X19" s="77">
        <f t="shared" si="2"/>
        <v>490026029</v>
      </c>
      <c r="Y19" s="78">
        <f>+IF(W19&lt;&gt;0,(X19/W19)*100,0)</f>
        <v>-273.355403434102</v>
      </c>
      <c r="Z19" s="79">
        <f t="shared" si="2"/>
        <v>29712921</v>
      </c>
    </row>
    <row r="20" spans="1:26" ht="13.5">
      <c r="A20" s="58" t="s">
        <v>46</v>
      </c>
      <c r="B20" s="19">
        <v>90210744</v>
      </c>
      <c r="C20" s="19">
        <v>0</v>
      </c>
      <c r="D20" s="59">
        <v>110820000</v>
      </c>
      <c r="E20" s="60">
        <v>111340503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110819750</v>
      </c>
      <c r="X20" s="60">
        <v>-110819750</v>
      </c>
      <c r="Y20" s="61">
        <v>-100</v>
      </c>
      <c r="Z20" s="62">
        <v>111340503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-132346447</v>
      </c>
      <c r="C22" s="86">
        <f>SUM(C19:C21)</f>
        <v>0</v>
      </c>
      <c r="D22" s="87">
        <f aca="true" t="shared" si="3" ref="D22:Z22">SUM(D19:D21)</f>
        <v>-68444089</v>
      </c>
      <c r="E22" s="88">
        <f t="shared" si="3"/>
        <v>141053424</v>
      </c>
      <c r="F22" s="88">
        <f t="shared" si="3"/>
        <v>101564282</v>
      </c>
      <c r="G22" s="88">
        <f t="shared" si="3"/>
        <v>-11574354</v>
      </c>
      <c r="H22" s="88">
        <f t="shared" si="3"/>
        <v>-17401719</v>
      </c>
      <c r="I22" s="88">
        <f t="shared" si="3"/>
        <v>72588209</v>
      </c>
      <c r="J22" s="88">
        <f t="shared" si="3"/>
        <v>75813011</v>
      </c>
      <c r="K22" s="88">
        <f t="shared" si="3"/>
        <v>60771359</v>
      </c>
      <c r="L22" s="88">
        <f t="shared" si="3"/>
        <v>-13239850</v>
      </c>
      <c r="M22" s="88">
        <f t="shared" si="3"/>
        <v>123344520</v>
      </c>
      <c r="N22" s="88">
        <f t="shared" si="3"/>
        <v>-10268712</v>
      </c>
      <c r="O22" s="88">
        <f t="shared" si="3"/>
        <v>64487287</v>
      </c>
      <c r="P22" s="88">
        <f t="shared" si="3"/>
        <v>0</v>
      </c>
      <c r="Q22" s="88">
        <f t="shared" si="3"/>
        <v>54218575</v>
      </c>
      <c r="R22" s="88">
        <f t="shared" si="3"/>
        <v>54786133</v>
      </c>
      <c r="S22" s="88">
        <f t="shared" si="3"/>
        <v>-15126354</v>
      </c>
      <c r="T22" s="88">
        <f t="shared" si="3"/>
        <v>20951605</v>
      </c>
      <c r="U22" s="88">
        <f t="shared" si="3"/>
        <v>60611384</v>
      </c>
      <c r="V22" s="88">
        <f t="shared" si="3"/>
        <v>310762688</v>
      </c>
      <c r="W22" s="88">
        <f t="shared" si="3"/>
        <v>-68443591</v>
      </c>
      <c r="X22" s="88">
        <f t="shared" si="3"/>
        <v>379206279</v>
      </c>
      <c r="Y22" s="89">
        <f>+IF(W22&lt;&gt;0,(X22/W22)*100,0)</f>
        <v>-554.042056326355</v>
      </c>
      <c r="Z22" s="90">
        <f t="shared" si="3"/>
        <v>141053424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-132346447</v>
      </c>
      <c r="C24" s="75">
        <f>SUM(C22:C23)</f>
        <v>0</v>
      </c>
      <c r="D24" s="76">
        <f aca="true" t="shared" si="4" ref="D24:Z24">SUM(D22:D23)</f>
        <v>-68444089</v>
      </c>
      <c r="E24" s="77">
        <f t="shared" si="4"/>
        <v>141053424</v>
      </c>
      <c r="F24" s="77">
        <f t="shared" si="4"/>
        <v>101564282</v>
      </c>
      <c r="G24" s="77">
        <f t="shared" si="4"/>
        <v>-11574354</v>
      </c>
      <c r="H24" s="77">
        <f t="shared" si="4"/>
        <v>-17401719</v>
      </c>
      <c r="I24" s="77">
        <f t="shared" si="4"/>
        <v>72588209</v>
      </c>
      <c r="J24" s="77">
        <f t="shared" si="4"/>
        <v>75813011</v>
      </c>
      <c r="K24" s="77">
        <f t="shared" si="4"/>
        <v>60771359</v>
      </c>
      <c r="L24" s="77">
        <f t="shared" si="4"/>
        <v>-13239850</v>
      </c>
      <c r="M24" s="77">
        <f t="shared" si="4"/>
        <v>123344520</v>
      </c>
      <c r="N24" s="77">
        <f t="shared" si="4"/>
        <v>-10268712</v>
      </c>
      <c r="O24" s="77">
        <f t="shared" si="4"/>
        <v>64487287</v>
      </c>
      <c r="P24" s="77">
        <f t="shared" si="4"/>
        <v>0</v>
      </c>
      <c r="Q24" s="77">
        <f t="shared" si="4"/>
        <v>54218575</v>
      </c>
      <c r="R24" s="77">
        <f t="shared" si="4"/>
        <v>54786133</v>
      </c>
      <c r="S24" s="77">
        <f t="shared" si="4"/>
        <v>-15126354</v>
      </c>
      <c r="T24" s="77">
        <f t="shared" si="4"/>
        <v>20951605</v>
      </c>
      <c r="U24" s="77">
        <f t="shared" si="4"/>
        <v>60611384</v>
      </c>
      <c r="V24" s="77">
        <f t="shared" si="4"/>
        <v>310762688</v>
      </c>
      <c r="W24" s="77">
        <f t="shared" si="4"/>
        <v>-68443591</v>
      </c>
      <c r="X24" s="77">
        <f t="shared" si="4"/>
        <v>379206279</v>
      </c>
      <c r="Y24" s="78">
        <f>+IF(W24&lt;&gt;0,(X24/W24)*100,0)</f>
        <v>-554.042056326355</v>
      </c>
      <c r="Z24" s="79">
        <f t="shared" si="4"/>
        <v>141053424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113650291</v>
      </c>
      <c r="C27" s="22">
        <v>0</v>
      </c>
      <c r="D27" s="99">
        <v>110819752</v>
      </c>
      <c r="E27" s="100">
        <v>111340502</v>
      </c>
      <c r="F27" s="100">
        <v>106795</v>
      </c>
      <c r="G27" s="100">
        <v>0</v>
      </c>
      <c r="H27" s="100">
        <v>950394</v>
      </c>
      <c r="I27" s="100">
        <v>1057189</v>
      </c>
      <c r="J27" s="100">
        <v>283799</v>
      </c>
      <c r="K27" s="100">
        <v>1888251</v>
      </c>
      <c r="L27" s="100">
        <v>6295669</v>
      </c>
      <c r="M27" s="100">
        <v>8467719</v>
      </c>
      <c r="N27" s="100">
        <v>643880</v>
      </c>
      <c r="O27" s="100">
        <v>16223656</v>
      </c>
      <c r="P27" s="100">
        <v>0</v>
      </c>
      <c r="Q27" s="100">
        <v>16867536</v>
      </c>
      <c r="R27" s="100">
        <v>1962851</v>
      </c>
      <c r="S27" s="100">
        <v>13782937</v>
      </c>
      <c r="T27" s="100">
        <v>27732928</v>
      </c>
      <c r="U27" s="100">
        <v>43478716</v>
      </c>
      <c r="V27" s="100">
        <v>69871160</v>
      </c>
      <c r="W27" s="100">
        <v>111340502</v>
      </c>
      <c r="X27" s="100">
        <v>-41469342</v>
      </c>
      <c r="Y27" s="101">
        <v>-37.25</v>
      </c>
      <c r="Z27" s="102">
        <v>111340502</v>
      </c>
    </row>
    <row r="28" spans="1:26" ht="13.5">
      <c r="A28" s="103" t="s">
        <v>46</v>
      </c>
      <c r="B28" s="19">
        <v>113650291</v>
      </c>
      <c r="C28" s="19">
        <v>0</v>
      </c>
      <c r="D28" s="59">
        <v>110819752</v>
      </c>
      <c r="E28" s="60">
        <v>111340502</v>
      </c>
      <c r="F28" s="60">
        <v>106795</v>
      </c>
      <c r="G28" s="60">
        <v>0</v>
      </c>
      <c r="H28" s="60">
        <v>950394</v>
      </c>
      <c r="I28" s="60">
        <v>1057189</v>
      </c>
      <c r="J28" s="60">
        <v>283799</v>
      </c>
      <c r="K28" s="60">
        <v>1888251</v>
      </c>
      <c r="L28" s="60">
        <v>6295669</v>
      </c>
      <c r="M28" s="60">
        <v>8467719</v>
      </c>
      <c r="N28" s="60">
        <v>643880</v>
      </c>
      <c r="O28" s="60">
        <v>16223656</v>
      </c>
      <c r="P28" s="60">
        <v>0</v>
      </c>
      <c r="Q28" s="60">
        <v>16867536</v>
      </c>
      <c r="R28" s="60">
        <v>1962851</v>
      </c>
      <c r="S28" s="60">
        <v>13782937</v>
      </c>
      <c r="T28" s="60">
        <v>27732928</v>
      </c>
      <c r="U28" s="60">
        <v>43478716</v>
      </c>
      <c r="V28" s="60">
        <v>69871160</v>
      </c>
      <c r="W28" s="60">
        <v>111340502</v>
      </c>
      <c r="X28" s="60">
        <v>-41469342</v>
      </c>
      <c r="Y28" s="61">
        <v>-37.25</v>
      </c>
      <c r="Z28" s="62">
        <v>111340502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113650291</v>
      </c>
      <c r="C32" s="22">
        <f>SUM(C28:C31)</f>
        <v>0</v>
      </c>
      <c r="D32" s="99">
        <f aca="true" t="shared" si="5" ref="D32:Z32">SUM(D28:D31)</f>
        <v>110819752</v>
      </c>
      <c r="E32" s="100">
        <f t="shared" si="5"/>
        <v>111340502</v>
      </c>
      <c r="F32" s="100">
        <f t="shared" si="5"/>
        <v>106795</v>
      </c>
      <c r="G32" s="100">
        <f t="shared" si="5"/>
        <v>0</v>
      </c>
      <c r="H32" s="100">
        <f t="shared" si="5"/>
        <v>950394</v>
      </c>
      <c r="I32" s="100">
        <f t="shared" si="5"/>
        <v>1057189</v>
      </c>
      <c r="J32" s="100">
        <f t="shared" si="5"/>
        <v>283799</v>
      </c>
      <c r="K32" s="100">
        <f t="shared" si="5"/>
        <v>1888251</v>
      </c>
      <c r="L32" s="100">
        <f t="shared" si="5"/>
        <v>6295669</v>
      </c>
      <c r="M32" s="100">
        <f t="shared" si="5"/>
        <v>8467719</v>
      </c>
      <c r="N32" s="100">
        <f t="shared" si="5"/>
        <v>643880</v>
      </c>
      <c r="O32" s="100">
        <f t="shared" si="5"/>
        <v>16223656</v>
      </c>
      <c r="P32" s="100">
        <f t="shared" si="5"/>
        <v>0</v>
      </c>
      <c r="Q32" s="100">
        <f t="shared" si="5"/>
        <v>16867536</v>
      </c>
      <c r="R32" s="100">
        <f t="shared" si="5"/>
        <v>1962851</v>
      </c>
      <c r="S32" s="100">
        <f t="shared" si="5"/>
        <v>13782937</v>
      </c>
      <c r="T32" s="100">
        <f t="shared" si="5"/>
        <v>27732928</v>
      </c>
      <c r="U32" s="100">
        <f t="shared" si="5"/>
        <v>43478716</v>
      </c>
      <c r="V32" s="100">
        <f t="shared" si="5"/>
        <v>69871160</v>
      </c>
      <c r="W32" s="100">
        <f t="shared" si="5"/>
        <v>111340502</v>
      </c>
      <c r="X32" s="100">
        <f t="shared" si="5"/>
        <v>-41469342</v>
      </c>
      <c r="Y32" s="101">
        <f>+IF(W32&lt;&gt;0,(X32/W32)*100,0)</f>
        <v>-37.24551376641</v>
      </c>
      <c r="Z32" s="102">
        <f t="shared" si="5"/>
        <v>111340502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50518651</v>
      </c>
      <c r="C35" s="19">
        <v>0</v>
      </c>
      <c r="D35" s="59">
        <v>231651809</v>
      </c>
      <c r="E35" s="60">
        <v>37526789</v>
      </c>
      <c r="F35" s="60">
        <v>380750821</v>
      </c>
      <c r="G35" s="60">
        <v>708377012</v>
      </c>
      <c r="H35" s="60">
        <v>882816517</v>
      </c>
      <c r="I35" s="60">
        <v>882816517</v>
      </c>
      <c r="J35" s="60">
        <v>558969823</v>
      </c>
      <c r="K35" s="60">
        <v>757412079</v>
      </c>
      <c r="L35" s="60">
        <v>752303278</v>
      </c>
      <c r="M35" s="60">
        <v>752303278</v>
      </c>
      <c r="N35" s="60">
        <v>763202677</v>
      </c>
      <c r="O35" s="60">
        <v>485744866</v>
      </c>
      <c r="P35" s="60">
        <v>520468069</v>
      </c>
      <c r="Q35" s="60">
        <v>520468069</v>
      </c>
      <c r="R35" s="60">
        <v>513834281</v>
      </c>
      <c r="S35" s="60">
        <v>460362608</v>
      </c>
      <c r="T35" s="60">
        <v>457854721</v>
      </c>
      <c r="U35" s="60">
        <v>457854721</v>
      </c>
      <c r="V35" s="60">
        <v>457854721</v>
      </c>
      <c r="W35" s="60">
        <v>37526789</v>
      </c>
      <c r="X35" s="60">
        <v>420327932</v>
      </c>
      <c r="Y35" s="61">
        <v>1120.07</v>
      </c>
      <c r="Z35" s="62">
        <v>37526789</v>
      </c>
    </row>
    <row r="36" spans="1:26" ht="13.5">
      <c r="A36" s="58" t="s">
        <v>57</v>
      </c>
      <c r="B36" s="19">
        <v>1603584350</v>
      </c>
      <c r="C36" s="19">
        <v>0</v>
      </c>
      <c r="D36" s="59">
        <v>2018998554</v>
      </c>
      <c r="E36" s="60">
        <v>2019519305</v>
      </c>
      <c r="F36" s="60">
        <v>1233731225</v>
      </c>
      <c r="G36" s="60">
        <v>2530261976</v>
      </c>
      <c r="H36" s="60">
        <v>2531212370</v>
      </c>
      <c r="I36" s="60">
        <v>2531212370</v>
      </c>
      <c r="J36" s="60">
        <v>2883198349</v>
      </c>
      <c r="K36" s="60">
        <v>2437732744</v>
      </c>
      <c r="L36" s="60">
        <v>1581714945</v>
      </c>
      <c r="M36" s="60">
        <v>1581714945</v>
      </c>
      <c r="N36" s="60">
        <v>1606747230</v>
      </c>
      <c r="O36" s="60">
        <v>1622970885</v>
      </c>
      <c r="P36" s="60">
        <v>3612272698</v>
      </c>
      <c r="Q36" s="60">
        <v>3612272698</v>
      </c>
      <c r="R36" s="60">
        <v>1608662191</v>
      </c>
      <c r="S36" s="60">
        <v>1607973010</v>
      </c>
      <c r="T36" s="60">
        <v>2463577481</v>
      </c>
      <c r="U36" s="60">
        <v>2463577481</v>
      </c>
      <c r="V36" s="60">
        <v>2463577481</v>
      </c>
      <c r="W36" s="60">
        <v>2019519305</v>
      </c>
      <c r="X36" s="60">
        <v>444058176</v>
      </c>
      <c r="Y36" s="61">
        <v>21.99</v>
      </c>
      <c r="Z36" s="62">
        <v>2019519305</v>
      </c>
    </row>
    <row r="37" spans="1:26" ht="13.5">
      <c r="A37" s="58" t="s">
        <v>58</v>
      </c>
      <c r="B37" s="19">
        <v>150858073</v>
      </c>
      <c r="C37" s="19">
        <v>0</v>
      </c>
      <c r="D37" s="59">
        <v>64913083</v>
      </c>
      <c r="E37" s="60">
        <v>64913083</v>
      </c>
      <c r="F37" s="60">
        <v>115632511</v>
      </c>
      <c r="G37" s="60">
        <v>65722481</v>
      </c>
      <c r="H37" s="60">
        <v>69654184</v>
      </c>
      <c r="I37" s="60">
        <v>69654184</v>
      </c>
      <c r="J37" s="60">
        <v>98601975</v>
      </c>
      <c r="K37" s="60">
        <v>109715988</v>
      </c>
      <c r="L37" s="60">
        <v>114444018</v>
      </c>
      <c r="M37" s="60">
        <v>114444018</v>
      </c>
      <c r="N37" s="60">
        <v>132265610</v>
      </c>
      <c r="O37" s="60">
        <v>111047222</v>
      </c>
      <c r="P37" s="60">
        <v>158798019</v>
      </c>
      <c r="Q37" s="60">
        <v>158798019</v>
      </c>
      <c r="R37" s="60">
        <v>155586327</v>
      </c>
      <c r="S37" s="60">
        <v>156441576</v>
      </c>
      <c r="T37" s="60">
        <v>156255775</v>
      </c>
      <c r="U37" s="60">
        <v>156255775</v>
      </c>
      <c r="V37" s="60">
        <v>156255775</v>
      </c>
      <c r="W37" s="60">
        <v>64913083</v>
      </c>
      <c r="X37" s="60">
        <v>91342692</v>
      </c>
      <c r="Y37" s="61">
        <v>140.72</v>
      </c>
      <c r="Z37" s="62">
        <v>64913083</v>
      </c>
    </row>
    <row r="38" spans="1:26" ht="13.5">
      <c r="A38" s="58" t="s">
        <v>59</v>
      </c>
      <c r="B38" s="19">
        <v>20858137</v>
      </c>
      <c r="C38" s="19">
        <v>0</v>
      </c>
      <c r="D38" s="59">
        <v>15293890</v>
      </c>
      <c r="E38" s="60">
        <v>15293890</v>
      </c>
      <c r="F38" s="60">
        <v>168413815</v>
      </c>
      <c r="G38" s="60">
        <v>0</v>
      </c>
      <c r="H38" s="60">
        <v>0</v>
      </c>
      <c r="I38" s="60">
        <v>0</v>
      </c>
      <c r="J38" s="60">
        <v>4222000</v>
      </c>
      <c r="K38" s="60">
        <v>0</v>
      </c>
      <c r="L38" s="60">
        <v>20858137</v>
      </c>
      <c r="M38" s="60">
        <v>20858137</v>
      </c>
      <c r="N38" s="60">
        <v>20858137</v>
      </c>
      <c r="O38" s="60">
        <v>20858137</v>
      </c>
      <c r="P38" s="60">
        <v>20858137</v>
      </c>
      <c r="Q38" s="60">
        <v>20858137</v>
      </c>
      <c r="R38" s="60">
        <v>20858137</v>
      </c>
      <c r="S38" s="60">
        <v>20858137</v>
      </c>
      <c r="T38" s="60">
        <v>20858137</v>
      </c>
      <c r="U38" s="60">
        <v>20858137</v>
      </c>
      <c r="V38" s="60">
        <v>20858137</v>
      </c>
      <c r="W38" s="60">
        <v>15293890</v>
      </c>
      <c r="X38" s="60">
        <v>5564247</v>
      </c>
      <c r="Y38" s="61">
        <v>36.38</v>
      </c>
      <c r="Z38" s="62">
        <v>15293890</v>
      </c>
    </row>
    <row r="39" spans="1:26" ht="13.5">
      <c r="A39" s="58" t="s">
        <v>60</v>
      </c>
      <c r="B39" s="19">
        <v>1482386791</v>
      </c>
      <c r="C39" s="19">
        <v>0</v>
      </c>
      <c r="D39" s="59">
        <v>2170443390</v>
      </c>
      <c r="E39" s="60">
        <v>1976839121</v>
      </c>
      <c r="F39" s="60">
        <v>1330435720</v>
      </c>
      <c r="G39" s="60">
        <v>3172916507</v>
      </c>
      <c r="H39" s="60">
        <v>3344374703</v>
      </c>
      <c r="I39" s="60">
        <v>3344374703</v>
      </c>
      <c r="J39" s="60">
        <v>3339344197</v>
      </c>
      <c r="K39" s="60">
        <v>3085428835</v>
      </c>
      <c r="L39" s="60">
        <v>2198716068</v>
      </c>
      <c r="M39" s="60">
        <v>2198716068</v>
      </c>
      <c r="N39" s="60">
        <v>2216826160</v>
      </c>
      <c r="O39" s="60">
        <v>1976810392</v>
      </c>
      <c r="P39" s="60">
        <v>3953084611</v>
      </c>
      <c r="Q39" s="60">
        <v>3953084611</v>
      </c>
      <c r="R39" s="60">
        <v>1946052008</v>
      </c>
      <c r="S39" s="60">
        <v>1891035905</v>
      </c>
      <c r="T39" s="60">
        <v>2744318290</v>
      </c>
      <c r="U39" s="60">
        <v>2744318290</v>
      </c>
      <c r="V39" s="60">
        <v>2744318290</v>
      </c>
      <c r="W39" s="60">
        <v>1976839121</v>
      </c>
      <c r="X39" s="60">
        <v>767479169</v>
      </c>
      <c r="Y39" s="61">
        <v>38.82</v>
      </c>
      <c r="Z39" s="62">
        <v>1976839121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150169872</v>
      </c>
      <c r="C42" s="19">
        <v>0</v>
      </c>
      <c r="D42" s="59">
        <v>117372471</v>
      </c>
      <c r="E42" s="60">
        <v>-93443215</v>
      </c>
      <c r="F42" s="60">
        <v>68664426</v>
      </c>
      <c r="G42" s="60">
        <v>-18737896</v>
      </c>
      <c r="H42" s="60">
        <v>-20299199</v>
      </c>
      <c r="I42" s="60">
        <v>29627331</v>
      </c>
      <c r="J42" s="60">
        <v>-15717514</v>
      </c>
      <c r="K42" s="60">
        <v>53655594</v>
      </c>
      <c r="L42" s="60">
        <v>-4482304</v>
      </c>
      <c r="M42" s="60">
        <v>33455776</v>
      </c>
      <c r="N42" s="60">
        <v>-13242881</v>
      </c>
      <c r="O42" s="60">
        <v>-7477591</v>
      </c>
      <c r="P42" s="60">
        <v>95551239</v>
      </c>
      <c r="Q42" s="60">
        <v>74830767</v>
      </c>
      <c r="R42" s="60">
        <v>-6231016</v>
      </c>
      <c r="S42" s="60">
        <v>-19500129</v>
      </c>
      <c r="T42" s="60">
        <v>-21136416</v>
      </c>
      <c r="U42" s="60">
        <v>-46867561</v>
      </c>
      <c r="V42" s="60">
        <v>91046313</v>
      </c>
      <c r="W42" s="60">
        <v>-93443215</v>
      </c>
      <c r="X42" s="60">
        <v>184489528</v>
      </c>
      <c r="Y42" s="61">
        <v>-197.43</v>
      </c>
      <c r="Z42" s="62">
        <v>-93443215</v>
      </c>
    </row>
    <row r="43" spans="1:26" ht="13.5">
      <c r="A43" s="58" t="s">
        <v>63</v>
      </c>
      <c r="B43" s="19">
        <v>-112147693</v>
      </c>
      <c r="C43" s="19">
        <v>0</v>
      </c>
      <c r="D43" s="59">
        <v>-110819752</v>
      </c>
      <c r="E43" s="60">
        <v>-111340502</v>
      </c>
      <c r="F43" s="60">
        <v>0</v>
      </c>
      <c r="G43" s="60">
        <v>-74915</v>
      </c>
      <c r="H43" s="60">
        <v>-1828641</v>
      </c>
      <c r="I43" s="60">
        <v>-1903556</v>
      </c>
      <c r="J43" s="60">
        <v>-808739</v>
      </c>
      <c r="K43" s="60">
        <v>-2356218</v>
      </c>
      <c r="L43" s="60">
        <v>-6295669</v>
      </c>
      <c r="M43" s="60">
        <v>-9460626</v>
      </c>
      <c r="N43" s="60">
        <v>-643880</v>
      </c>
      <c r="O43" s="60">
        <v>-18503457</v>
      </c>
      <c r="P43" s="60">
        <v>0</v>
      </c>
      <c r="Q43" s="60">
        <v>-19147337</v>
      </c>
      <c r="R43" s="60">
        <v>-1962851</v>
      </c>
      <c r="S43" s="60">
        <v>-13782937</v>
      </c>
      <c r="T43" s="60">
        <v>0</v>
      </c>
      <c r="U43" s="60">
        <v>-15745788</v>
      </c>
      <c r="V43" s="60">
        <v>-46257307</v>
      </c>
      <c r="W43" s="60">
        <v>-111340502</v>
      </c>
      <c r="X43" s="60">
        <v>65083195</v>
      </c>
      <c r="Y43" s="61">
        <v>-58.45</v>
      </c>
      <c r="Z43" s="62">
        <v>-111340502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41211431</v>
      </c>
      <c r="C45" s="22">
        <v>0</v>
      </c>
      <c r="D45" s="99">
        <v>30552719</v>
      </c>
      <c r="E45" s="100">
        <v>-163572287</v>
      </c>
      <c r="F45" s="100">
        <v>109875856</v>
      </c>
      <c r="G45" s="100">
        <v>91063045</v>
      </c>
      <c r="H45" s="100">
        <v>68935205</v>
      </c>
      <c r="I45" s="100">
        <v>68935205</v>
      </c>
      <c r="J45" s="100">
        <v>52408952</v>
      </c>
      <c r="K45" s="100">
        <v>103708328</v>
      </c>
      <c r="L45" s="100">
        <v>92930355</v>
      </c>
      <c r="M45" s="100">
        <v>92930355</v>
      </c>
      <c r="N45" s="100">
        <v>79043594</v>
      </c>
      <c r="O45" s="100">
        <v>53062546</v>
      </c>
      <c r="P45" s="100">
        <v>148613785</v>
      </c>
      <c r="Q45" s="100">
        <v>79043594</v>
      </c>
      <c r="R45" s="100">
        <v>140419918</v>
      </c>
      <c r="S45" s="100">
        <v>107136852</v>
      </c>
      <c r="T45" s="100">
        <v>86000436</v>
      </c>
      <c r="U45" s="100">
        <v>86000436</v>
      </c>
      <c r="V45" s="100">
        <v>86000436</v>
      </c>
      <c r="W45" s="100">
        <v>-163572287</v>
      </c>
      <c r="X45" s="100">
        <v>249572723</v>
      </c>
      <c r="Y45" s="101">
        <v>-152.58</v>
      </c>
      <c r="Z45" s="102">
        <v>-163572287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19912072</v>
      </c>
      <c r="C49" s="52">
        <v>0</v>
      </c>
      <c r="D49" s="129">
        <v>7371026</v>
      </c>
      <c r="E49" s="54">
        <v>7292910</v>
      </c>
      <c r="F49" s="54">
        <v>0</v>
      </c>
      <c r="G49" s="54">
        <v>0</v>
      </c>
      <c r="H49" s="54">
        <v>0</v>
      </c>
      <c r="I49" s="54">
        <v>10152632</v>
      </c>
      <c r="J49" s="54">
        <v>0</v>
      </c>
      <c r="K49" s="54">
        <v>0</v>
      </c>
      <c r="L49" s="54">
        <v>0</v>
      </c>
      <c r="M49" s="54">
        <v>6874103</v>
      </c>
      <c r="N49" s="54">
        <v>0</v>
      </c>
      <c r="O49" s="54">
        <v>0</v>
      </c>
      <c r="P49" s="54">
        <v>0</v>
      </c>
      <c r="Q49" s="54">
        <v>342633975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394236718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10142632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10142632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3.023965714119271</v>
      </c>
      <c r="C58" s="5">
        <f>IF(C67=0,0,+(C76/C67)*100)</f>
        <v>0</v>
      </c>
      <c r="D58" s="6">
        <f aca="true" t="shared" si="6" ref="D58:Z58">IF(D67=0,0,+(D76/D67)*100)</f>
        <v>3.5213000722400807</v>
      </c>
      <c r="E58" s="7">
        <f t="shared" si="6"/>
        <v>4.257930291051445</v>
      </c>
      <c r="F58" s="7">
        <f t="shared" si="6"/>
        <v>2.7613231329836645</v>
      </c>
      <c r="G58" s="7">
        <f t="shared" si="6"/>
        <v>2.9403020621362748</v>
      </c>
      <c r="H58" s="7">
        <f t="shared" si="6"/>
        <v>23.51163185172496</v>
      </c>
      <c r="I58" s="7">
        <f t="shared" si="6"/>
        <v>10.949719902655625</v>
      </c>
      <c r="J58" s="7">
        <f t="shared" si="6"/>
        <v>53.64245647264515</v>
      </c>
      <c r="K58" s="7">
        <f t="shared" si="6"/>
        <v>5.059105193876083</v>
      </c>
      <c r="L58" s="7">
        <f t="shared" si="6"/>
        <v>2.94825464182367</v>
      </c>
      <c r="M58" s="7">
        <f t="shared" si="6"/>
        <v>20.53569115392004</v>
      </c>
      <c r="N58" s="7">
        <f t="shared" si="6"/>
        <v>2.4026455875302193</v>
      </c>
      <c r="O58" s="7">
        <f t="shared" si="6"/>
        <v>0.5270350070675441</v>
      </c>
      <c r="P58" s="7">
        <f t="shared" si="6"/>
        <v>0</v>
      </c>
      <c r="Q58" s="7">
        <f t="shared" si="6"/>
        <v>1.1330748160653685</v>
      </c>
      <c r="R58" s="7">
        <f t="shared" si="6"/>
        <v>0.4688379130380016</v>
      </c>
      <c r="S58" s="7">
        <f t="shared" si="6"/>
        <v>51.09106966895427</v>
      </c>
      <c r="T58" s="7">
        <f t="shared" si="6"/>
        <v>3.1687630265733735</v>
      </c>
      <c r="U58" s="7">
        <f t="shared" si="6"/>
        <v>5.05797478280746</v>
      </c>
      <c r="V58" s="7">
        <f t="shared" si="6"/>
        <v>5.760768218880187</v>
      </c>
      <c r="W58" s="7">
        <f t="shared" si="6"/>
        <v>5.8239292208205375</v>
      </c>
      <c r="X58" s="7">
        <f t="shared" si="6"/>
        <v>0</v>
      </c>
      <c r="Y58" s="7">
        <f t="shared" si="6"/>
        <v>0</v>
      </c>
      <c r="Z58" s="8">
        <f t="shared" si="6"/>
        <v>4.257930291051445</v>
      </c>
    </row>
    <row r="59" spans="1:26" ht="13.5">
      <c r="A59" s="37" t="s">
        <v>31</v>
      </c>
      <c r="B59" s="9">
        <f aca="true" t="shared" si="7" ref="B59:Z66">IF(B68=0,0,+(B77/B68)*100)</f>
        <v>1.7294387386967234</v>
      </c>
      <c r="C59" s="9">
        <f t="shared" si="7"/>
        <v>0</v>
      </c>
      <c r="D59" s="2">
        <f t="shared" si="7"/>
        <v>3.6074678604827595</v>
      </c>
      <c r="E59" s="10">
        <f t="shared" si="7"/>
        <v>5.568372244396178</v>
      </c>
      <c r="F59" s="10">
        <f t="shared" si="7"/>
        <v>1.3114526963115725</v>
      </c>
      <c r="G59" s="10">
        <f t="shared" si="7"/>
        <v>1.407373657439603</v>
      </c>
      <c r="H59" s="10">
        <f t="shared" si="7"/>
        <v>169.29205889902278</v>
      </c>
      <c r="I59" s="10">
        <f t="shared" si="7"/>
        <v>57.336961750924644</v>
      </c>
      <c r="J59" s="10">
        <f t="shared" si="7"/>
        <v>344.75581168196913</v>
      </c>
      <c r="K59" s="10">
        <f t="shared" si="7"/>
        <v>1.387966399687439</v>
      </c>
      <c r="L59" s="10">
        <f t="shared" si="7"/>
        <v>1.2524640821183115</v>
      </c>
      <c r="M59" s="10">
        <f t="shared" si="7"/>
        <v>115.79874738792498</v>
      </c>
      <c r="N59" s="10">
        <f t="shared" si="7"/>
        <v>1.9175442646823777</v>
      </c>
      <c r="O59" s="10">
        <f t="shared" si="7"/>
        <v>0.03716630209662554</v>
      </c>
      <c r="P59" s="10">
        <f t="shared" si="7"/>
        <v>0</v>
      </c>
      <c r="Q59" s="10">
        <f t="shared" si="7"/>
        <v>0.2104149558187341</v>
      </c>
      <c r="R59" s="10">
        <f t="shared" si="7"/>
        <v>0.054649039251390814</v>
      </c>
      <c r="S59" s="10">
        <f t="shared" si="7"/>
        <v>184.2688716089494</v>
      </c>
      <c r="T59" s="10">
        <f t="shared" si="7"/>
        <v>3.3134685781212285</v>
      </c>
      <c r="U59" s="10">
        <f t="shared" si="7"/>
        <v>5.4723117711061064</v>
      </c>
      <c r="V59" s="10">
        <f t="shared" si="7"/>
        <v>6.602144443697436</v>
      </c>
      <c r="W59" s="10">
        <f t="shared" si="7"/>
        <v>18.47575123656863</v>
      </c>
      <c r="X59" s="10">
        <f t="shared" si="7"/>
        <v>0</v>
      </c>
      <c r="Y59" s="10">
        <f t="shared" si="7"/>
        <v>0</v>
      </c>
      <c r="Z59" s="11">
        <f t="shared" si="7"/>
        <v>5.568372244396178</v>
      </c>
    </row>
    <row r="60" spans="1:26" ht="13.5">
      <c r="A60" s="38" t="s">
        <v>32</v>
      </c>
      <c r="B60" s="12">
        <f t="shared" si="7"/>
        <v>3.992879858818775</v>
      </c>
      <c r="C60" s="12">
        <f t="shared" si="7"/>
        <v>0</v>
      </c>
      <c r="D60" s="3">
        <f t="shared" si="7"/>
        <v>4.591589976712221</v>
      </c>
      <c r="E60" s="13">
        <f t="shared" si="7"/>
        <v>4.881139419138142</v>
      </c>
      <c r="F60" s="13">
        <f t="shared" si="7"/>
        <v>3.8674879820750676</v>
      </c>
      <c r="G60" s="13">
        <f t="shared" si="7"/>
        <v>3.9241185816982265</v>
      </c>
      <c r="H60" s="13">
        <f t="shared" si="7"/>
        <v>4.718880705600418</v>
      </c>
      <c r="I60" s="13">
        <f t="shared" si="7"/>
        <v>4.2456293802282215</v>
      </c>
      <c r="J60" s="13">
        <f t="shared" si="7"/>
        <v>2.7408416966850813</v>
      </c>
      <c r="K60" s="13">
        <f t="shared" si="7"/>
        <v>7.043597133561732</v>
      </c>
      <c r="L60" s="13">
        <f t="shared" si="7"/>
        <v>4.317315147750305</v>
      </c>
      <c r="M60" s="13">
        <f t="shared" si="7"/>
        <v>4.699030765290272</v>
      </c>
      <c r="N60" s="13">
        <f t="shared" si="7"/>
        <v>3.22311330454452</v>
      </c>
      <c r="O60" s="13">
        <f t="shared" si="7"/>
        <v>6.6712665143300125</v>
      </c>
      <c r="P60" s="13">
        <f t="shared" si="7"/>
        <v>0</v>
      </c>
      <c r="Q60" s="13">
        <f t="shared" si="7"/>
        <v>7.4292350456813425</v>
      </c>
      <c r="R60" s="13">
        <f t="shared" si="7"/>
        <v>5.588481910410863</v>
      </c>
      <c r="S60" s="13">
        <f t="shared" si="7"/>
        <v>4.941788832965386</v>
      </c>
      <c r="T60" s="13">
        <f t="shared" si="7"/>
        <v>2.861258616433912</v>
      </c>
      <c r="U60" s="13">
        <f t="shared" si="7"/>
        <v>3.955381259552162</v>
      </c>
      <c r="V60" s="13">
        <f t="shared" si="7"/>
        <v>4.748537713785387</v>
      </c>
      <c r="W60" s="13">
        <f t="shared" si="7"/>
        <v>5.878483802372558</v>
      </c>
      <c r="X60" s="13">
        <f t="shared" si="7"/>
        <v>0</v>
      </c>
      <c r="Y60" s="13">
        <f t="shared" si="7"/>
        <v>0</v>
      </c>
      <c r="Z60" s="14">
        <f t="shared" si="7"/>
        <v>4.881139419138142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5.391726458771057</v>
      </c>
      <c r="C62" s="12">
        <f t="shared" si="7"/>
        <v>0</v>
      </c>
      <c r="D62" s="3">
        <f t="shared" si="7"/>
        <v>4.340540730055696</v>
      </c>
      <c r="E62" s="13">
        <f t="shared" si="7"/>
        <v>4.797584345073527</v>
      </c>
      <c r="F62" s="13">
        <f t="shared" si="7"/>
        <v>3.866041670092276</v>
      </c>
      <c r="G62" s="13">
        <f t="shared" si="7"/>
        <v>3.7252553230896956</v>
      </c>
      <c r="H62" s="13">
        <f t="shared" si="7"/>
        <v>4.558534125079097</v>
      </c>
      <c r="I62" s="13">
        <f t="shared" si="7"/>
        <v>4.140382166493257</v>
      </c>
      <c r="J62" s="13">
        <f t="shared" si="7"/>
        <v>2.5971134660950597</v>
      </c>
      <c r="K62" s="13">
        <f t="shared" si="7"/>
        <v>5.587448345062001</v>
      </c>
      <c r="L62" s="13">
        <f t="shared" si="7"/>
        <v>4.859518775155499</v>
      </c>
      <c r="M62" s="13">
        <f t="shared" si="7"/>
        <v>4.350822411553403</v>
      </c>
      <c r="N62" s="13">
        <f t="shared" si="7"/>
        <v>2.8808148373365765</v>
      </c>
      <c r="O62" s="13">
        <f t="shared" si="7"/>
        <v>6.248959572296758</v>
      </c>
      <c r="P62" s="13">
        <f t="shared" si="7"/>
        <v>0</v>
      </c>
      <c r="Q62" s="13">
        <f t="shared" si="7"/>
        <v>6.9803571221030705</v>
      </c>
      <c r="R62" s="13">
        <f t="shared" si="7"/>
        <v>4.422812930495811</v>
      </c>
      <c r="S62" s="13">
        <f t="shared" si="7"/>
        <v>4.3792464656658705</v>
      </c>
      <c r="T62" s="13">
        <f t="shared" si="7"/>
        <v>2.356344301930389</v>
      </c>
      <c r="U62" s="13">
        <f t="shared" si="7"/>
        <v>3.2616633628918796</v>
      </c>
      <c r="V62" s="13">
        <f t="shared" si="7"/>
        <v>4.318756161246096</v>
      </c>
      <c r="W62" s="13">
        <f t="shared" si="7"/>
        <v>4.797584345073527</v>
      </c>
      <c r="X62" s="13">
        <f t="shared" si="7"/>
        <v>0</v>
      </c>
      <c r="Y62" s="13">
        <f t="shared" si="7"/>
        <v>0</v>
      </c>
      <c r="Z62" s="14">
        <f t="shared" si="7"/>
        <v>4.797584345073527</v>
      </c>
    </row>
    <row r="63" spans="1:26" ht="13.5">
      <c r="A63" s="39" t="s">
        <v>105</v>
      </c>
      <c r="B63" s="12">
        <f t="shared" si="7"/>
        <v>8.564074102979902</v>
      </c>
      <c r="C63" s="12">
        <f t="shared" si="7"/>
        <v>0</v>
      </c>
      <c r="D63" s="3">
        <f t="shared" si="7"/>
        <v>8.005562008766946</v>
      </c>
      <c r="E63" s="13">
        <f t="shared" si="7"/>
        <v>11.343223812806578</v>
      </c>
      <c r="F63" s="13">
        <f t="shared" si="7"/>
        <v>5.327658207516865</v>
      </c>
      <c r="G63" s="13">
        <f t="shared" si="7"/>
        <v>9.571956312238997</v>
      </c>
      <c r="H63" s="13">
        <f t="shared" si="7"/>
        <v>11.79091179091179</v>
      </c>
      <c r="I63" s="13">
        <f t="shared" si="7"/>
        <v>8.897299120226755</v>
      </c>
      <c r="J63" s="13">
        <f t="shared" si="7"/>
        <v>5.692773260340828</v>
      </c>
      <c r="K63" s="13">
        <f t="shared" si="7"/>
        <v>30.710633413336115</v>
      </c>
      <c r="L63" s="13">
        <f t="shared" si="7"/>
        <v>6.70740509069913</v>
      </c>
      <c r="M63" s="13">
        <f t="shared" si="7"/>
        <v>14.3678314645211</v>
      </c>
      <c r="N63" s="13">
        <f t="shared" si="7"/>
        <v>11.580750762103163</v>
      </c>
      <c r="O63" s="13">
        <f t="shared" si="7"/>
        <v>15.066241800513858</v>
      </c>
      <c r="P63" s="13">
        <f t="shared" si="7"/>
        <v>0</v>
      </c>
      <c r="Q63" s="13">
        <f t="shared" si="7"/>
        <v>18.531469857584433</v>
      </c>
      <c r="R63" s="13">
        <f t="shared" si="7"/>
        <v>25.844349710775237</v>
      </c>
      <c r="S63" s="13">
        <f t="shared" si="7"/>
        <v>11.741069280248952</v>
      </c>
      <c r="T63" s="13">
        <f t="shared" si="7"/>
        <v>13.597701887276928</v>
      </c>
      <c r="U63" s="13">
        <f t="shared" si="7"/>
        <v>17.392781054126655</v>
      </c>
      <c r="V63" s="13">
        <f t="shared" si="7"/>
        <v>14.531813479794026</v>
      </c>
      <c r="W63" s="13">
        <f t="shared" si="7"/>
        <v>11.343223812806578</v>
      </c>
      <c r="X63" s="13">
        <f t="shared" si="7"/>
        <v>0</v>
      </c>
      <c r="Y63" s="13">
        <f t="shared" si="7"/>
        <v>0</v>
      </c>
      <c r="Z63" s="14">
        <f t="shared" si="7"/>
        <v>11.343223812806578</v>
      </c>
    </row>
    <row r="64" spans="1:26" ht="13.5">
      <c r="A64" s="39" t="s">
        <v>106</v>
      </c>
      <c r="B64" s="12">
        <f t="shared" si="7"/>
        <v>1.0547197342196446</v>
      </c>
      <c r="C64" s="12">
        <f t="shared" si="7"/>
        <v>0</v>
      </c>
      <c r="D64" s="3">
        <f t="shared" si="7"/>
        <v>6.095103578154426</v>
      </c>
      <c r="E64" s="13">
        <f t="shared" si="7"/>
        <v>4.347265179958886</v>
      </c>
      <c r="F64" s="13">
        <f t="shared" si="7"/>
        <v>3.6945187557360724</v>
      </c>
      <c r="G64" s="13">
        <f t="shared" si="7"/>
        <v>3.863326220601413</v>
      </c>
      <c r="H64" s="13">
        <f t="shared" si="7"/>
        <v>4.690731863495847</v>
      </c>
      <c r="I64" s="13">
        <f t="shared" si="7"/>
        <v>4.082891087652666</v>
      </c>
      <c r="J64" s="13">
        <f t="shared" si="7"/>
        <v>2.8316884762531376</v>
      </c>
      <c r="K64" s="13">
        <f t="shared" si="7"/>
        <v>8.72169018203085</v>
      </c>
      <c r="L64" s="13">
        <f t="shared" si="7"/>
        <v>2.3043437161659757</v>
      </c>
      <c r="M64" s="13">
        <f t="shared" si="7"/>
        <v>4.619072325884447</v>
      </c>
      <c r="N64" s="13">
        <f t="shared" si="7"/>
        <v>3.285517313752183</v>
      </c>
      <c r="O64" s="13">
        <f t="shared" si="7"/>
        <v>6.891056647112364</v>
      </c>
      <c r="P64" s="13">
        <f t="shared" si="7"/>
        <v>0</v>
      </c>
      <c r="Q64" s="13">
        <f t="shared" si="7"/>
        <v>7.433091733513988</v>
      </c>
      <c r="R64" s="13">
        <f t="shared" si="7"/>
        <v>6.582444970763857</v>
      </c>
      <c r="S64" s="13">
        <f t="shared" si="7"/>
        <v>5.879873919469265</v>
      </c>
      <c r="T64" s="13">
        <f t="shared" si="7"/>
        <v>4.079899986685641</v>
      </c>
      <c r="U64" s="13">
        <f t="shared" si="7"/>
        <v>5.099713705156153</v>
      </c>
      <c r="V64" s="13">
        <f t="shared" si="7"/>
        <v>5.119153454177376</v>
      </c>
      <c r="W64" s="13">
        <f t="shared" si="7"/>
        <v>16.795856873822977</v>
      </c>
      <c r="X64" s="13">
        <f t="shared" si="7"/>
        <v>0</v>
      </c>
      <c r="Y64" s="13">
        <f t="shared" si="7"/>
        <v>0</v>
      </c>
      <c r="Z64" s="14">
        <f t="shared" si="7"/>
        <v>4.347265179958886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1.4056385237552123</v>
      </c>
      <c r="C66" s="15">
        <f t="shared" si="7"/>
        <v>0</v>
      </c>
      <c r="D66" s="4">
        <f t="shared" si="7"/>
        <v>1.2443455743879472</v>
      </c>
      <c r="E66" s="16">
        <f t="shared" si="7"/>
        <v>1.5853360608024256</v>
      </c>
      <c r="F66" s="16">
        <f t="shared" si="7"/>
        <v>1.0505382987506002</v>
      </c>
      <c r="G66" s="16">
        <f t="shared" si="7"/>
        <v>1.59081549139175</v>
      </c>
      <c r="H66" s="16">
        <f t="shared" si="7"/>
        <v>1.487635897758842</v>
      </c>
      <c r="I66" s="16">
        <f t="shared" si="7"/>
        <v>1.3789331044146529</v>
      </c>
      <c r="J66" s="16">
        <f t="shared" si="7"/>
        <v>0.9181273086812133</v>
      </c>
      <c r="K66" s="16">
        <f t="shared" si="7"/>
        <v>2.8149937424141998</v>
      </c>
      <c r="L66" s="16">
        <f t="shared" si="7"/>
        <v>0.8588892481720835</v>
      </c>
      <c r="M66" s="16">
        <f t="shared" si="7"/>
        <v>1.5345900416355824</v>
      </c>
      <c r="N66" s="16">
        <f t="shared" si="7"/>
        <v>0.9409073865406746</v>
      </c>
      <c r="O66" s="16">
        <f t="shared" si="7"/>
        <v>2.6730412660491156</v>
      </c>
      <c r="P66" s="16">
        <f t="shared" si="7"/>
        <v>0</v>
      </c>
      <c r="Q66" s="16">
        <f t="shared" si="7"/>
        <v>2.515313039463002</v>
      </c>
      <c r="R66" s="16">
        <f t="shared" si="7"/>
        <v>2.098032618947265</v>
      </c>
      <c r="S66" s="16">
        <f t="shared" si="7"/>
        <v>1.592410745440752</v>
      </c>
      <c r="T66" s="16">
        <f t="shared" si="7"/>
        <v>2.479337743469166</v>
      </c>
      <c r="U66" s="16">
        <f t="shared" si="7"/>
        <v>2.0581107557474563</v>
      </c>
      <c r="V66" s="16">
        <f t="shared" si="7"/>
        <v>1.831338002185045</v>
      </c>
      <c r="W66" s="16">
        <f t="shared" si="7"/>
        <v>1.7442184557438796</v>
      </c>
      <c r="X66" s="16">
        <f t="shared" si="7"/>
        <v>0</v>
      </c>
      <c r="Y66" s="16">
        <f t="shared" si="7"/>
        <v>0</v>
      </c>
      <c r="Z66" s="17">
        <f t="shared" si="7"/>
        <v>1.5853360608024256</v>
      </c>
    </row>
    <row r="67" spans="1:26" ht="13.5" hidden="1">
      <c r="A67" s="41" t="s">
        <v>286</v>
      </c>
      <c r="B67" s="24">
        <v>85348719</v>
      </c>
      <c r="C67" s="24"/>
      <c r="D67" s="25">
        <v>72546984</v>
      </c>
      <c r="E67" s="26">
        <v>99228609</v>
      </c>
      <c r="F67" s="26">
        <v>7370597</v>
      </c>
      <c r="G67" s="26">
        <v>7406688</v>
      </c>
      <c r="H67" s="26">
        <v>9526944</v>
      </c>
      <c r="I67" s="26">
        <v>24304229</v>
      </c>
      <c r="J67" s="26">
        <v>7494942</v>
      </c>
      <c r="K67" s="26">
        <v>7494942</v>
      </c>
      <c r="L67" s="26">
        <v>7513157</v>
      </c>
      <c r="M67" s="26">
        <v>22503041</v>
      </c>
      <c r="N67" s="26">
        <v>7585763</v>
      </c>
      <c r="O67" s="26">
        <v>72390068</v>
      </c>
      <c r="P67" s="26"/>
      <c r="Q67" s="26">
        <v>79975831</v>
      </c>
      <c r="R67" s="26">
        <v>70623768</v>
      </c>
      <c r="S67" s="26">
        <v>8942692</v>
      </c>
      <c r="T67" s="26">
        <v>46346129</v>
      </c>
      <c r="U67" s="26">
        <v>125912589</v>
      </c>
      <c r="V67" s="26">
        <v>252695690</v>
      </c>
      <c r="W67" s="26">
        <v>72546984</v>
      </c>
      <c r="X67" s="26"/>
      <c r="Y67" s="25"/>
      <c r="Z67" s="27">
        <v>99228609</v>
      </c>
    </row>
    <row r="68" spans="1:26" ht="13.5" hidden="1">
      <c r="A68" s="37" t="s">
        <v>31</v>
      </c>
      <c r="B68" s="19">
        <v>13186995</v>
      </c>
      <c r="C68" s="19"/>
      <c r="D68" s="20">
        <v>6656525</v>
      </c>
      <c r="E68" s="21">
        <v>22086221</v>
      </c>
      <c r="F68" s="21">
        <v>1125927</v>
      </c>
      <c r="G68" s="21">
        <v>1125927</v>
      </c>
      <c r="H68" s="21">
        <v>1125927</v>
      </c>
      <c r="I68" s="21">
        <v>3377781</v>
      </c>
      <c r="J68" s="21">
        <v>1126180</v>
      </c>
      <c r="K68" s="21">
        <v>1126180</v>
      </c>
      <c r="L68" s="21">
        <v>1126180</v>
      </c>
      <c r="M68" s="21">
        <v>3378540</v>
      </c>
      <c r="N68" s="21">
        <v>1126180</v>
      </c>
      <c r="O68" s="21">
        <v>65769255</v>
      </c>
      <c r="P68" s="21"/>
      <c r="Q68" s="21">
        <v>66895435</v>
      </c>
      <c r="R68" s="21">
        <v>64002955</v>
      </c>
      <c r="S68" s="21">
        <v>2342858</v>
      </c>
      <c r="T68" s="21">
        <v>33419994</v>
      </c>
      <c r="U68" s="21">
        <v>99765807</v>
      </c>
      <c r="V68" s="21">
        <v>173417563</v>
      </c>
      <c r="W68" s="21">
        <v>6656525</v>
      </c>
      <c r="X68" s="21"/>
      <c r="Y68" s="20"/>
      <c r="Z68" s="23">
        <v>22086221</v>
      </c>
    </row>
    <row r="69" spans="1:26" ht="13.5" hidden="1">
      <c r="A69" s="38" t="s">
        <v>32</v>
      </c>
      <c r="B69" s="19">
        <v>51735491</v>
      </c>
      <c r="C69" s="19"/>
      <c r="D69" s="20">
        <v>44650459</v>
      </c>
      <c r="E69" s="21">
        <v>53773715</v>
      </c>
      <c r="F69" s="21">
        <v>4372011</v>
      </c>
      <c r="G69" s="21">
        <v>4372243</v>
      </c>
      <c r="H69" s="21">
        <v>6463715</v>
      </c>
      <c r="I69" s="21">
        <v>15207969</v>
      </c>
      <c r="J69" s="21">
        <v>4357603</v>
      </c>
      <c r="K69" s="21">
        <v>4357603</v>
      </c>
      <c r="L69" s="21">
        <v>4410820</v>
      </c>
      <c r="M69" s="21">
        <v>13126026</v>
      </c>
      <c r="N69" s="21">
        <v>4376700</v>
      </c>
      <c r="O69" s="21">
        <v>4504497</v>
      </c>
      <c r="P69" s="21"/>
      <c r="Q69" s="21">
        <v>8881197</v>
      </c>
      <c r="R69" s="21">
        <v>4504497</v>
      </c>
      <c r="S69" s="21">
        <v>4378799</v>
      </c>
      <c r="T69" s="21">
        <v>10671178</v>
      </c>
      <c r="U69" s="21">
        <v>19554474</v>
      </c>
      <c r="V69" s="21">
        <v>56769666</v>
      </c>
      <c r="W69" s="21">
        <v>44650459</v>
      </c>
      <c r="X69" s="21"/>
      <c r="Y69" s="20"/>
      <c r="Z69" s="23">
        <v>53773715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32652862</v>
      </c>
      <c r="C71" s="19"/>
      <c r="D71" s="20">
        <v>39931200</v>
      </c>
      <c r="E71" s="21">
        <v>39931200</v>
      </c>
      <c r="F71" s="21">
        <v>3223271</v>
      </c>
      <c r="G71" s="21">
        <v>3223269</v>
      </c>
      <c r="H71" s="21">
        <v>5314669</v>
      </c>
      <c r="I71" s="21">
        <v>11761209</v>
      </c>
      <c r="J71" s="21">
        <v>3207099</v>
      </c>
      <c r="K71" s="21">
        <v>3207099</v>
      </c>
      <c r="L71" s="21">
        <v>3259973</v>
      </c>
      <c r="M71" s="21">
        <v>9674171</v>
      </c>
      <c r="N71" s="21">
        <v>3223220</v>
      </c>
      <c r="O71" s="21">
        <v>3315944</v>
      </c>
      <c r="P71" s="21"/>
      <c r="Q71" s="21">
        <v>6539164</v>
      </c>
      <c r="R71" s="21">
        <v>3315944</v>
      </c>
      <c r="S71" s="21">
        <v>3224299</v>
      </c>
      <c r="T71" s="21">
        <v>8233262</v>
      </c>
      <c r="U71" s="21">
        <v>14773505</v>
      </c>
      <c r="V71" s="21">
        <v>42748049</v>
      </c>
      <c r="W71" s="21">
        <v>39931200</v>
      </c>
      <c r="X71" s="21"/>
      <c r="Y71" s="20"/>
      <c r="Z71" s="23">
        <v>39931200</v>
      </c>
    </row>
    <row r="72" spans="1:26" ht="13.5" hidden="1">
      <c r="A72" s="39" t="s">
        <v>105</v>
      </c>
      <c r="B72" s="19">
        <v>1383804</v>
      </c>
      <c r="C72" s="19"/>
      <c r="D72" s="20">
        <v>1533259</v>
      </c>
      <c r="E72" s="21">
        <v>1533259</v>
      </c>
      <c r="F72" s="21">
        <v>124520</v>
      </c>
      <c r="G72" s="21">
        <v>124520</v>
      </c>
      <c r="H72" s="21">
        <v>124579</v>
      </c>
      <c r="I72" s="21">
        <v>373619</v>
      </c>
      <c r="J72" s="21">
        <v>124579</v>
      </c>
      <c r="K72" s="21">
        <v>124579</v>
      </c>
      <c r="L72" s="21">
        <v>124698</v>
      </c>
      <c r="M72" s="21">
        <v>373856</v>
      </c>
      <c r="N72" s="21">
        <v>124327</v>
      </c>
      <c r="O72" s="21">
        <v>139338</v>
      </c>
      <c r="P72" s="21"/>
      <c r="Q72" s="21">
        <v>263665</v>
      </c>
      <c r="R72" s="21">
        <v>139338</v>
      </c>
      <c r="S72" s="21">
        <v>124682</v>
      </c>
      <c r="T72" s="21">
        <v>124624</v>
      </c>
      <c r="U72" s="21">
        <v>388644</v>
      </c>
      <c r="V72" s="21">
        <v>1399784</v>
      </c>
      <c r="W72" s="21">
        <v>1533259</v>
      </c>
      <c r="X72" s="21"/>
      <c r="Y72" s="20"/>
      <c r="Z72" s="23">
        <v>1533259</v>
      </c>
    </row>
    <row r="73" spans="1:26" ht="13.5" hidden="1">
      <c r="A73" s="39" t="s">
        <v>106</v>
      </c>
      <c r="B73" s="19">
        <v>17698825</v>
      </c>
      <c r="C73" s="19"/>
      <c r="D73" s="20">
        <v>3186000</v>
      </c>
      <c r="E73" s="21">
        <v>12309256</v>
      </c>
      <c r="F73" s="21">
        <v>1024220</v>
      </c>
      <c r="G73" s="21">
        <v>1024454</v>
      </c>
      <c r="H73" s="21">
        <v>1024467</v>
      </c>
      <c r="I73" s="21">
        <v>3073141</v>
      </c>
      <c r="J73" s="21">
        <v>1025925</v>
      </c>
      <c r="K73" s="21">
        <v>1025925</v>
      </c>
      <c r="L73" s="21">
        <v>1026149</v>
      </c>
      <c r="M73" s="21">
        <v>3077999</v>
      </c>
      <c r="N73" s="21">
        <v>1029153</v>
      </c>
      <c r="O73" s="21">
        <v>1049215</v>
      </c>
      <c r="P73" s="21"/>
      <c r="Q73" s="21">
        <v>2078368</v>
      </c>
      <c r="R73" s="21">
        <v>1049215</v>
      </c>
      <c r="S73" s="21">
        <v>1029818</v>
      </c>
      <c r="T73" s="21">
        <v>2313292</v>
      </c>
      <c r="U73" s="21">
        <v>4392325</v>
      </c>
      <c r="V73" s="21">
        <v>12621833</v>
      </c>
      <c r="W73" s="21">
        <v>3186000</v>
      </c>
      <c r="X73" s="21"/>
      <c r="Y73" s="20"/>
      <c r="Z73" s="23">
        <v>12309256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20426233</v>
      </c>
      <c r="C75" s="28"/>
      <c r="D75" s="29">
        <v>21240000</v>
      </c>
      <c r="E75" s="30">
        <v>23368673</v>
      </c>
      <c r="F75" s="30">
        <v>1872659</v>
      </c>
      <c r="G75" s="30">
        <v>1908518</v>
      </c>
      <c r="H75" s="30">
        <v>1937302</v>
      </c>
      <c r="I75" s="30">
        <v>5718479</v>
      </c>
      <c r="J75" s="30">
        <v>2011159</v>
      </c>
      <c r="K75" s="30">
        <v>2011159</v>
      </c>
      <c r="L75" s="30">
        <v>1976157</v>
      </c>
      <c r="M75" s="30">
        <v>5998475</v>
      </c>
      <c r="N75" s="30">
        <v>2082883</v>
      </c>
      <c r="O75" s="30">
        <v>2116316</v>
      </c>
      <c r="P75" s="30"/>
      <c r="Q75" s="30">
        <v>4199199</v>
      </c>
      <c r="R75" s="30">
        <v>2116316</v>
      </c>
      <c r="S75" s="30">
        <v>2221035</v>
      </c>
      <c r="T75" s="30">
        <v>2254957</v>
      </c>
      <c r="U75" s="30">
        <v>6592308</v>
      </c>
      <c r="V75" s="30">
        <v>22508461</v>
      </c>
      <c r="W75" s="30">
        <v>21240000</v>
      </c>
      <c r="X75" s="30"/>
      <c r="Y75" s="29"/>
      <c r="Z75" s="31">
        <v>23368673</v>
      </c>
    </row>
    <row r="76" spans="1:26" ht="13.5" hidden="1">
      <c r="A76" s="42" t="s">
        <v>287</v>
      </c>
      <c r="B76" s="32">
        <v>2580916</v>
      </c>
      <c r="C76" s="32"/>
      <c r="D76" s="33">
        <v>2554597</v>
      </c>
      <c r="E76" s="34">
        <v>4225085</v>
      </c>
      <c r="F76" s="34">
        <v>203526</v>
      </c>
      <c r="G76" s="34">
        <v>217779</v>
      </c>
      <c r="H76" s="34">
        <v>2239940</v>
      </c>
      <c r="I76" s="34">
        <v>2661245</v>
      </c>
      <c r="J76" s="34">
        <v>4020471</v>
      </c>
      <c r="K76" s="34">
        <v>379177</v>
      </c>
      <c r="L76" s="34">
        <v>221507</v>
      </c>
      <c r="M76" s="34">
        <v>4621155</v>
      </c>
      <c r="N76" s="34">
        <v>182259</v>
      </c>
      <c r="O76" s="34">
        <v>381521</v>
      </c>
      <c r="P76" s="34">
        <v>342406</v>
      </c>
      <c r="Q76" s="34">
        <v>906186</v>
      </c>
      <c r="R76" s="34">
        <v>331111</v>
      </c>
      <c r="S76" s="34">
        <v>4568917</v>
      </c>
      <c r="T76" s="34">
        <v>1468599</v>
      </c>
      <c r="U76" s="34">
        <v>6368627</v>
      </c>
      <c r="V76" s="34">
        <v>14557213</v>
      </c>
      <c r="W76" s="34">
        <v>4225085</v>
      </c>
      <c r="X76" s="34"/>
      <c r="Y76" s="33"/>
      <c r="Z76" s="35">
        <v>4225085</v>
      </c>
    </row>
    <row r="77" spans="1:26" ht="13.5" hidden="1">
      <c r="A77" s="37" t="s">
        <v>31</v>
      </c>
      <c r="B77" s="19">
        <v>228061</v>
      </c>
      <c r="C77" s="19"/>
      <c r="D77" s="20">
        <v>240132</v>
      </c>
      <c r="E77" s="21">
        <v>1229843</v>
      </c>
      <c r="F77" s="21">
        <v>14766</v>
      </c>
      <c r="G77" s="21">
        <v>15846</v>
      </c>
      <c r="H77" s="21">
        <v>1906105</v>
      </c>
      <c r="I77" s="21">
        <v>1936717</v>
      </c>
      <c r="J77" s="21">
        <v>3882571</v>
      </c>
      <c r="K77" s="21">
        <v>15631</v>
      </c>
      <c r="L77" s="21">
        <v>14105</v>
      </c>
      <c r="M77" s="21">
        <v>3912307</v>
      </c>
      <c r="N77" s="21">
        <v>21595</v>
      </c>
      <c r="O77" s="21">
        <v>24444</v>
      </c>
      <c r="P77" s="21">
        <v>94719</v>
      </c>
      <c r="Q77" s="21">
        <v>140758</v>
      </c>
      <c r="R77" s="21">
        <v>34977</v>
      </c>
      <c r="S77" s="21">
        <v>4317158</v>
      </c>
      <c r="T77" s="21">
        <v>1107361</v>
      </c>
      <c r="U77" s="21">
        <v>5459496</v>
      </c>
      <c r="V77" s="21">
        <v>11449278</v>
      </c>
      <c r="W77" s="21">
        <v>1229843</v>
      </c>
      <c r="X77" s="21"/>
      <c r="Y77" s="20"/>
      <c r="Z77" s="23">
        <v>1229843</v>
      </c>
    </row>
    <row r="78" spans="1:26" ht="13.5" hidden="1">
      <c r="A78" s="38" t="s">
        <v>32</v>
      </c>
      <c r="B78" s="19">
        <v>2065736</v>
      </c>
      <c r="C78" s="19"/>
      <c r="D78" s="20">
        <v>2050166</v>
      </c>
      <c r="E78" s="21">
        <v>2624770</v>
      </c>
      <c r="F78" s="21">
        <v>169087</v>
      </c>
      <c r="G78" s="21">
        <v>171572</v>
      </c>
      <c r="H78" s="21">
        <v>305015</v>
      </c>
      <c r="I78" s="21">
        <v>645674</v>
      </c>
      <c r="J78" s="21">
        <v>119435</v>
      </c>
      <c r="K78" s="21">
        <v>306932</v>
      </c>
      <c r="L78" s="21">
        <v>190429</v>
      </c>
      <c r="M78" s="21">
        <v>616796</v>
      </c>
      <c r="N78" s="21">
        <v>141066</v>
      </c>
      <c r="O78" s="21">
        <v>300507</v>
      </c>
      <c r="P78" s="21">
        <v>218232</v>
      </c>
      <c r="Q78" s="21">
        <v>659805</v>
      </c>
      <c r="R78" s="21">
        <v>251733</v>
      </c>
      <c r="S78" s="21">
        <v>216391</v>
      </c>
      <c r="T78" s="21">
        <v>305330</v>
      </c>
      <c r="U78" s="21">
        <v>773454</v>
      </c>
      <c r="V78" s="21">
        <v>2695729</v>
      </c>
      <c r="W78" s="21">
        <v>2624770</v>
      </c>
      <c r="X78" s="21"/>
      <c r="Y78" s="20"/>
      <c r="Z78" s="23">
        <v>2624770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1760553</v>
      </c>
      <c r="C80" s="19"/>
      <c r="D80" s="20">
        <v>1733230</v>
      </c>
      <c r="E80" s="21">
        <v>1915733</v>
      </c>
      <c r="F80" s="21">
        <v>124613</v>
      </c>
      <c r="G80" s="21">
        <v>120075</v>
      </c>
      <c r="H80" s="21">
        <v>242271</v>
      </c>
      <c r="I80" s="21">
        <v>486959</v>
      </c>
      <c r="J80" s="21">
        <v>83292</v>
      </c>
      <c r="K80" s="21">
        <v>179195</v>
      </c>
      <c r="L80" s="21">
        <v>158419</v>
      </c>
      <c r="M80" s="21">
        <v>420906</v>
      </c>
      <c r="N80" s="21">
        <v>92855</v>
      </c>
      <c r="O80" s="21">
        <v>207212</v>
      </c>
      <c r="P80" s="21">
        <v>156390</v>
      </c>
      <c r="Q80" s="21">
        <v>456457</v>
      </c>
      <c r="R80" s="21">
        <v>146658</v>
      </c>
      <c r="S80" s="21">
        <v>141200</v>
      </c>
      <c r="T80" s="21">
        <v>194004</v>
      </c>
      <c r="U80" s="21">
        <v>481862</v>
      </c>
      <c r="V80" s="21">
        <v>1846184</v>
      </c>
      <c r="W80" s="21">
        <v>1915733</v>
      </c>
      <c r="X80" s="21"/>
      <c r="Y80" s="20"/>
      <c r="Z80" s="23">
        <v>1915733</v>
      </c>
    </row>
    <row r="81" spans="1:26" ht="13.5" hidden="1">
      <c r="A81" s="39" t="s">
        <v>105</v>
      </c>
      <c r="B81" s="19">
        <v>118510</v>
      </c>
      <c r="C81" s="19"/>
      <c r="D81" s="20">
        <v>122746</v>
      </c>
      <c r="E81" s="21">
        <v>173921</v>
      </c>
      <c r="F81" s="21">
        <v>6634</v>
      </c>
      <c r="G81" s="21">
        <v>11919</v>
      </c>
      <c r="H81" s="21">
        <v>14689</v>
      </c>
      <c r="I81" s="21">
        <v>33242</v>
      </c>
      <c r="J81" s="21">
        <v>7092</v>
      </c>
      <c r="K81" s="21">
        <v>38259</v>
      </c>
      <c r="L81" s="21">
        <v>8364</v>
      </c>
      <c r="M81" s="21">
        <v>53715</v>
      </c>
      <c r="N81" s="21">
        <v>14398</v>
      </c>
      <c r="O81" s="21">
        <v>20993</v>
      </c>
      <c r="P81" s="21">
        <v>13470</v>
      </c>
      <c r="Q81" s="21">
        <v>48861</v>
      </c>
      <c r="R81" s="21">
        <v>36011</v>
      </c>
      <c r="S81" s="21">
        <v>14639</v>
      </c>
      <c r="T81" s="21">
        <v>16946</v>
      </c>
      <c r="U81" s="21">
        <v>67596</v>
      </c>
      <c r="V81" s="21">
        <v>203414</v>
      </c>
      <c r="W81" s="21">
        <v>173921</v>
      </c>
      <c r="X81" s="21"/>
      <c r="Y81" s="20"/>
      <c r="Z81" s="23">
        <v>173921</v>
      </c>
    </row>
    <row r="82" spans="1:26" ht="13.5" hidden="1">
      <c r="A82" s="39" t="s">
        <v>106</v>
      </c>
      <c r="B82" s="19">
        <v>186673</v>
      </c>
      <c r="C82" s="19"/>
      <c r="D82" s="20">
        <v>194190</v>
      </c>
      <c r="E82" s="21">
        <v>535116</v>
      </c>
      <c r="F82" s="21">
        <v>37840</v>
      </c>
      <c r="G82" s="21">
        <v>39578</v>
      </c>
      <c r="H82" s="21">
        <v>48055</v>
      </c>
      <c r="I82" s="21">
        <v>125473</v>
      </c>
      <c r="J82" s="21">
        <v>29051</v>
      </c>
      <c r="K82" s="21">
        <v>89478</v>
      </c>
      <c r="L82" s="21">
        <v>23646</v>
      </c>
      <c r="M82" s="21">
        <v>142175</v>
      </c>
      <c r="N82" s="21">
        <v>33813</v>
      </c>
      <c r="O82" s="21">
        <v>72302</v>
      </c>
      <c r="P82" s="21">
        <v>48372</v>
      </c>
      <c r="Q82" s="21">
        <v>154487</v>
      </c>
      <c r="R82" s="21">
        <v>69064</v>
      </c>
      <c r="S82" s="21">
        <v>60552</v>
      </c>
      <c r="T82" s="21">
        <v>94380</v>
      </c>
      <c r="U82" s="21">
        <v>223996</v>
      </c>
      <c r="V82" s="21">
        <v>646131</v>
      </c>
      <c r="W82" s="21">
        <v>535116</v>
      </c>
      <c r="X82" s="21"/>
      <c r="Y82" s="20"/>
      <c r="Z82" s="23">
        <v>535116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287119</v>
      </c>
      <c r="C84" s="28"/>
      <c r="D84" s="29">
        <v>264299</v>
      </c>
      <c r="E84" s="30">
        <v>370472</v>
      </c>
      <c r="F84" s="30">
        <v>19673</v>
      </c>
      <c r="G84" s="30">
        <v>30361</v>
      </c>
      <c r="H84" s="30">
        <v>28820</v>
      </c>
      <c r="I84" s="30">
        <v>78854</v>
      </c>
      <c r="J84" s="30">
        <v>18465</v>
      </c>
      <c r="K84" s="30">
        <v>56614</v>
      </c>
      <c r="L84" s="30">
        <v>16973</v>
      </c>
      <c r="M84" s="30">
        <v>92052</v>
      </c>
      <c r="N84" s="30">
        <v>19598</v>
      </c>
      <c r="O84" s="30">
        <v>56570</v>
      </c>
      <c r="P84" s="30">
        <v>29455</v>
      </c>
      <c r="Q84" s="30">
        <v>105623</v>
      </c>
      <c r="R84" s="30">
        <v>44401</v>
      </c>
      <c r="S84" s="30">
        <v>35368</v>
      </c>
      <c r="T84" s="30">
        <v>55908</v>
      </c>
      <c r="U84" s="30">
        <v>135677</v>
      </c>
      <c r="V84" s="30">
        <v>412206</v>
      </c>
      <c r="W84" s="30">
        <v>370472</v>
      </c>
      <c r="X84" s="30"/>
      <c r="Y84" s="29"/>
      <c r="Z84" s="31">
        <v>370472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18084259</v>
      </c>
      <c r="D5" s="344">
        <f t="shared" si="0"/>
        <v>0</v>
      </c>
      <c r="E5" s="343">
        <f t="shared" si="0"/>
        <v>16250000</v>
      </c>
      <c r="F5" s="345">
        <f t="shared" si="0"/>
        <v>12101130</v>
      </c>
      <c r="G5" s="345">
        <f t="shared" si="0"/>
        <v>0</v>
      </c>
      <c r="H5" s="343">
        <f t="shared" si="0"/>
        <v>74915</v>
      </c>
      <c r="I5" s="343">
        <f t="shared" si="0"/>
        <v>669289</v>
      </c>
      <c r="J5" s="345">
        <f t="shared" si="0"/>
        <v>744204</v>
      </c>
      <c r="K5" s="345">
        <f t="shared" si="0"/>
        <v>477115</v>
      </c>
      <c r="L5" s="343">
        <f t="shared" si="0"/>
        <v>337195</v>
      </c>
      <c r="M5" s="343">
        <f t="shared" si="0"/>
        <v>735650</v>
      </c>
      <c r="N5" s="345">
        <f t="shared" si="0"/>
        <v>1549960</v>
      </c>
      <c r="O5" s="345">
        <f t="shared" si="0"/>
        <v>370000</v>
      </c>
      <c r="P5" s="343">
        <f t="shared" si="0"/>
        <v>2217938</v>
      </c>
      <c r="Q5" s="343">
        <f t="shared" si="0"/>
        <v>0</v>
      </c>
      <c r="R5" s="345">
        <f t="shared" si="0"/>
        <v>2587938</v>
      </c>
      <c r="S5" s="345">
        <f t="shared" si="0"/>
        <v>2258846</v>
      </c>
      <c r="T5" s="343">
        <f t="shared" si="0"/>
        <v>3391807</v>
      </c>
      <c r="U5" s="343">
        <f t="shared" si="0"/>
        <v>1137473</v>
      </c>
      <c r="V5" s="345">
        <f t="shared" si="0"/>
        <v>6788126</v>
      </c>
      <c r="W5" s="345">
        <f t="shared" si="0"/>
        <v>11670228</v>
      </c>
      <c r="X5" s="343">
        <f t="shared" si="0"/>
        <v>12101130</v>
      </c>
      <c r="Y5" s="345">
        <f t="shared" si="0"/>
        <v>-430902</v>
      </c>
      <c r="Z5" s="346">
        <f>+IF(X5&lt;&gt;0,+(Y5/X5)*100,0)</f>
        <v>-3.5608410123682663</v>
      </c>
      <c r="AA5" s="347">
        <f>+AA6+AA8+AA11+AA13+AA15</f>
        <v>12101130</v>
      </c>
    </row>
    <row r="6" spans="1:27" ht="13.5">
      <c r="A6" s="348" t="s">
        <v>205</v>
      </c>
      <c r="B6" s="142"/>
      <c r="C6" s="60">
        <f>+C7</f>
        <v>1561551</v>
      </c>
      <c r="D6" s="327">
        <f aca="true" t="shared" si="1" ref="D6:AA6">+D7</f>
        <v>0</v>
      </c>
      <c r="E6" s="60">
        <f t="shared" si="1"/>
        <v>1700000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155839</v>
      </c>
      <c r="J6" s="59">
        <f t="shared" si="1"/>
        <v>155839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155839</v>
      </c>
      <c r="X6" s="60">
        <f t="shared" si="1"/>
        <v>0</v>
      </c>
      <c r="Y6" s="59">
        <f t="shared" si="1"/>
        <v>155839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>
        <v>1561551</v>
      </c>
      <c r="D7" s="327"/>
      <c r="E7" s="60">
        <v>1700000</v>
      </c>
      <c r="F7" s="59"/>
      <c r="G7" s="59"/>
      <c r="H7" s="60"/>
      <c r="I7" s="60">
        <v>155839</v>
      </c>
      <c r="J7" s="59">
        <v>155839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155839</v>
      </c>
      <c r="X7" s="60"/>
      <c r="Y7" s="59">
        <v>155839</v>
      </c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195173</v>
      </c>
      <c r="D8" s="327">
        <f t="shared" si="2"/>
        <v>0</v>
      </c>
      <c r="E8" s="60">
        <f t="shared" si="2"/>
        <v>100000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>
        <v>195173</v>
      </c>
      <c r="D10" s="327"/>
      <c r="E10" s="60">
        <v>100000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16327535</v>
      </c>
      <c r="D11" s="350">
        <f aca="true" t="shared" si="3" ref="D11:AA11">+D12</f>
        <v>0</v>
      </c>
      <c r="E11" s="349">
        <f t="shared" si="3"/>
        <v>14200000</v>
      </c>
      <c r="F11" s="351">
        <f t="shared" si="3"/>
        <v>11951300</v>
      </c>
      <c r="G11" s="351">
        <f t="shared" si="3"/>
        <v>0</v>
      </c>
      <c r="H11" s="349">
        <f t="shared" si="3"/>
        <v>0</v>
      </c>
      <c r="I11" s="349">
        <f t="shared" si="3"/>
        <v>513450</v>
      </c>
      <c r="J11" s="351">
        <f t="shared" si="3"/>
        <v>513450</v>
      </c>
      <c r="K11" s="351">
        <f t="shared" si="3"/>
        <v>402200</v>
      </c>
      <c r="L11" s="349">
        <f t="shared" si="3"/>
        <v>337195</v>
      </c>
      <c r="M11" s="349">
        <f t="shared" si="3"/>
        <v>735650</v>
      </c>
      <c r="N11" s="351">
        <f t="shared" si="3"/>
        <v>1475045</v>
      </c>
      <c r="O11" s="351">
        <f t="shared" si="3"/>
        <v>370000</v>
      </c>
      <c r="P11" s="349">
        <f t="shared" si="3"/>
        <v>2217938</v>
      </c>
      <c r="Q11" s="349">
        <f t="shared" si="3"/>
        <v>0</v>
      </c>
      <c r="R11" s="351">
        <f t="shared" si="3"/>
        <v>2587938</v>
      </c>
      <c r="S11" s="351">
        <f t="shared" si="3"/>
        <v>2258846</v>
      </c>
      <c r="T11" s="349">
        <f t="shared" si="3"/>
        <v>0</v>
      </c>
      <c r="U11" s="349">
        <f t="shared" si="3"/>
        <v>0</v>
      </c>
      <c r="V11" s="351">
        <f t="shared" si="3"/>
        <v>2258846</v>
      </c>
      <c r="W11" s="351">
        <f t="shared" si="3"/>
        <v>6835279</v>
      </c>
      <c r="X11" s="349">
        <f t="shared" si="3"/>
        <v>11951300</v>
      </c>
      <c r="Y11" s="351">
        <f t="shared" si="3"/>
        <v>-5116021</v>
      </c>
      <c r="Z11" s="352">
        <f>+IF(X11&lt;&gt;0,+(Y11/X11)*100,0)</f>
        <v>-42.80723435944207</v>
      </c>
      <c r="AA11" s="353">
        <f t="shared" si="3"/>
        <v>11951300</v>
      </c>
    </row>
    <row r="12" spans="1:27" ht="13.5">
      <c r="A12" s="291" t="s">
        <v>232</v>
      </c>
      <c r="B12" s="136"/>
      <c r="C12" s="60">
        <v>16327535</v>
      </c>
      <c r="D12" s="327"/>
      <c r="E12" s="60">
        <v>14200000</v>
      </c>
      <c r="F12" s="59">
        <v>11951300</v>
      </c>
      <c r="G12" s="59"/>
      <c r="H12" s="60"/>
      <c r="I12" s="60">
        <v>513450</v>
      </c>
      <c r="J12" s="59">
        <v>513450</v>
      </c>
      <c r="K12" s="59">
        <v>402200</v>
      </c>
      <c r="L12" s="60">
        <v>337195</v>
      </c>
      <c r="M12" s="60">
        <v>735650</v>
      </c>
      <c r="N12" s="59">
        <v>1475045</v>
      </c>
      <c r="O12" s="59">
        <v>370000</v>
      </c>
      <c r="P12" s="60">
        <v>2217938</v>
      </c>
      <c r="Q12" s="60"/>
      <c r="R12" s="59">
        <v>2587938</v>
      </c>
      <c r="S12" s="59">
        <v>2258846</v>
      </c>
      <c r="T12" s="60"/>
      <c r="U12" s="60"/>
      <c r="V12" s="59">
        <v>2258846</v>
      </c>
      <c r="W12" s="59">
        <v>6835279</v>
      </c>
      <c r="X12" s="60">
        <v>11951300</v>
      </c>
      <c r="Y12" s="59">
        <v>-5116021</v>
      </c>
      <c r="Z12" s="61">
        <v>-42.81</v>
      </c>
      <c r="AA12" s="62">
        <v>11951300</v>
      </c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149830</v>
      </c>
      <c r="G13" s="329">
        <f t="shared" si="4"/>
        <v>0</v>
      </c>
      <c r="H13" s="275">
        <f t="shared" si="4"/>
        <v>74915</v>
      </c>
      <c r="I13" s="275">
        <f t="shared" si="4"/>
        <v>0</v>
      </c>
      <c r="J13" s="329">
        <f t="shared" si="4"/>
        <v>74915</v>
      </c>
      <c r="K13" s="329">
        <f t="shared" si="4"/>
        <v>74915</v>
      </c>
      <c r="L13" s="275">
        <f t="shared" si="4"/>
        <v>0</v>
      </c>
      <c r="M13" s="275">
        <f t="shared" si="4"/>
        <v>0</v>
      </c>
      <c r="N13" s="329">
        <f t="shared" si="4"/>
        <v>74915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3391807</v>
      </c>
      <c r="U13" s="275">
        <f t="shared" si="4"/>
        <v>1137473</v>
      </c>
      <c r="V13" s="329">
        <f t="shared" si="4"/>
        <v>4529280</v>
      </c>
      <c r="W13" s="329">
        <f t="shared" si="4"/>
        <v>4679110</v>
      </c>
      <c r="X13" s="275">
        <f t="shared" si="4"/>
        <v>149830</v>
      </c>
      <c r="Y13" s="329">
        <f t="shared" si="4"/>
        <v>4529280</v>
      </c>
      <c r="Z13" s="322">
        <f>+IF(X13&lt;&gt;0,+(Y13/X13)*100,0)</f>
        <v>3022.9460054728693</v>
      </c>
      <c r="AA13" s="273">
        <f t="shared" si="4"/>
        <v>149830</v>
      </c>
    </row>
    <row r="14" spans="1:27" ht="13.5">
      <c r="A14" s="291" t="s">
        <v>233</v>
      </c>
      <c r="B14" s="136"/>
      <c r="C14" s="60"/>
      <c r="D14" s="327"/>
      <c r="E14" s="60"/>
      <c r="F14" s="59">
        <v>149830</v>
      </c>
      <c r="G14" s="59"/>
      <c r="H14" s="60">
        <v>74915</v>
      </c>
      <c r="I14" s="60"/>
      <c r="J14" s="59">
        <v>74915</v>
      </c>
      <c r="K14" s="59">
        <v>74915</v>
      </c>
      <c r="L14" s="60"/>
      <c r="M14" s="60"/>
      <c r="N14" s="59">
        <v>74915</v>
      </c>
      <c r="O14" s="59"/>
      <c r="P14" s="60"/>
      <c r="Q14" s="60"/>
      <c r="R14" s="59"/>
      <c r="S14" s="59"/>
      <c r="T14" s="60">
        <v>3391807</v>
      </c>
      <c r="U14" s="60">
        <v>1137473</v>
      </c>
      <c r="V14" s="59">
        <v>4529280</v>
      </c>
      <c r="W14" s="59">
        <v>4679110</v>
      </c>
      <c r="X14" s="60">
        <v>149830</v>
      </c>
      <c r="Y14" s="59">
        <v>4529280</v>
      </c>
      <c r="Z14" s="61">
        <v>3022.95</v>
      </c>
      <c r="AA14" s="62">
        <v>149830</v>
      </c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250000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250000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1473825</v>
      </c>
      <c r="D40" s="331">
        <f t="shared" si="9"/>
        <v>0</v>
      </c>
      <c r="E40" s="330">
        <f t="shared" si="9"/>
        <v>1600000</v>
      </c>
      <c r="F40" s="332">
        <f t="shared" si="9"/>
        <v>1026964</v>
      </c>
      <c r="G40" s="332">
        <f t="shared" si="9"/>
        <v>17035</v>
      </c>
      <c r="H40" s="330">
        <f t="shared" si="9"/>
        <v>0</v>
      </c>
      <c r="I40" s="330">
        <f t="shared" si="9"/>
        <v>208958</v>
      </c>
      <c r="J40" s="332">
        <f t="shared" si="9"/>
        <v>225993</v>
      </c>
      <c r="K40" s="332">
        <f t="shared" si="9"/>
        <v>47825</v>
      </c>
      <c r="L40" s="330">
        <f t="shared" si="9"/>
        <v>130772</v>
      </c>
      <c r="M40" s="330">
        <f t="shared" si="9"/>
        <v>37469</v>
      </c>
      <c r="N40" s="332">
        <f t="shared" si="9"/>
        <v>216066</v>
      </c>
      <c r="O40" s="332">
        <f t="shared" si="9"/>
        <v>33180</v>
      </c>
      <c r="P40" s="330">
        <f t="shared" si="9"/>
        <v>61863</v>
      </c>
      <c r="Q40" s="330">
        <f t="shared" si="9"/>
        <v>707323</v>
      </c>
      <c r="R40" s="332">
        <f t="shared" si="9"/>
        <v>802366</v>
      </c>
      <c r="S40" s="332">
        <f t="shared" si="9"/>
        <v>69580</v>
      </c>
      <c r="T40" s="330">
        <f t="shared" si="9"/>
        <v>264465</v>
      </c>
      <c r="U40" s="330">
        <f t="shared" si="9"/>
        <v>8634</v>
      </c>
      <c r="V40" s="332">
        <f t="shared" si="9"/>
        <v>342679</v>
      </c>
      <c r="W40" s="332">
        <f t="shared" si="9"/>
        <v>1587104</v>
      </c>
      <c r="X40" s="330">
        <f t="shared" si="9"/>
        <v>1026964</v>
      </c>
      <c r="Y40" s="332">
        <f t="shared" si="9"/>
        <v>560140</v>
      </c>
      <c r="Z40" s="323">
        <f>+IF(X40&lt;&gt;0,+(Y40/X40)*100,0)</f>
        <v>54.543294604289926</v>
      </c>
      <c r="AA40" s="337">
        <f>SUM(AA41:AA49)</f>
        <v>1026964</v>
      </c>
    </row>
    <row r="41" spans="1:27" ht="13.5">
      <c r="A41" s="348" t="s">
        <v>248</v>
      </c>
      <c r="B41" s="142"/>
      <c r="C41" s="349"/>
      <c r="D41" s="350"/>
      <c r="E41" s="349">
        <v>1000000</v>
      </c>
      <c r="F41" s="351">
        <v>841103</v>
      </c>
      <c r="G41" s="351">
        <v>17035</v>
      </c>
      <c r="H41" s="349"/>
      <c r="I41" s="349"/>
      <c r="J41" s="351">
        <v>17035</v>
      </c>
      <c r="K41" s="351">
        <v>47825</v>
      </c>
      <c r="L41" s="349">
        <v>130772</v>
      </c>
      <c r="M41" s="349">
        <v>23969</v>
      </c>
      <c r="N41" s="351">
        <v>202566</v>
      </c>
      <c r="O41" s="351"/>
      <c r="P41" s="349">
        <v>61863</v>
      </c>
      <c r="Q41" s="349">
        <v>707323</v>
      </c>
      <c r="R41" s="351">
        <v>769186</v>
      </c>
      <c r="S41" s="351">
        <v>69580</v>
      </c>
      <c r="T41" s="349">
        <v>264465</v>
      </c>
      <c r="U41" s="349">
        <v>8634</v>
      </c>
      <c r="V41" s="351">
        <v>342679</v>
      </c>
      <c r="W41" s="351">
        <v>1331466</v>
      </c>
      <c r="X41" s="349">
        <v>841103</v>
      </c>
      <c r="Y41" s="351">
        <v>490363</v>
      </c>
      <c r="Z41" s="352">
        <v>58.3</v>
      </c>
      <c r="AA41" s="353">
        <v>841103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>
        <v>208958</v>
      </c>
      <c r="J43" s="357">
        <v>208958</v>
      </c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>
        <v>208958</v>
      </c>
      <c r="X43" s="305"/>
      <c r="Y43" s="357">
        <v>208958</v>
      </c>
      <c r="Z43" s="358"/>
      <c r="AA43" s="303"/>
    </row>
    <row r="44" spans="1:27" ht="13.5">
      <c r="A44" s="348" t="s">
        <v>251</v>
      </c>
      <c r="B44" s="136"/>
      <c r="C44" s="60">
        <v>10952</v>
      </c>
      <c r="D44" s="355"/>
      <c r="E44" s="54">
        <v>50000</v>
      </c>
      <c r="F44" s="53">
        <v>75750</v>
      </c>
      <c r="G44" s="53"/>
      <c r="H44" s="54"/>
      <c r="I44" s="54"/>
      <c r="J44" s="53"/>
      <c r="K44" s="53"/>
      <c r="L44" s="54"/>
      <c r="M44" s="54"/>
      <c r="N44" s="53"/>
      <c r="O44" s="53">
        <v>33180</v>
      </c>
      <c r="P44" s="54"/>
      <c r="Q44" s="54"/>
      <c r="R44" s="53">
        <v>33180</v>
      </c>
      <c r="S44" s="53"/>
      <c r="T44" s="54"/>
      <c r="U44" s="54"/>
      <c r="V44" s="53"/>
      <c r="W44" s="53">
        <v>33180</v>
      </c>
      <c r="X44" s="54">
        <v>75750</v>
      </c>
      <c r="Y44" s="53">
        <v>-42570</v>
      </c>
      <c r="Z44" s="94">
        <v>-56.2</v>
      </c>
      <c r="AA44" s="95">
        <v>75750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>
        <v>1092216</v>
      </c>
      <c r="D48" s="355"/>
      <c r="E48" s="54">
        <v>100000</v>
      </c>
      <c r="F48" s="53">
        <v>71111</v>
      </c>
      <c r="G48" s="53"/>
      <c r="H48" s="54"/>
      <c r="I48" s="54"/>
      <c r="J48" s="53"/>
      <c r="K48" s="53"/>
      <c r="L48" s="54"/>
      <c r="M48" s="54">
        <v>500</v>
      </c>
      <c r="N48" s="53">
        <v>500</v>
      </c>
      <c r="O48" s="53"/>
      <c r="P48" s="54"/>
      <c r="Q48" s="54"/>
      <c r="R48" s="53"/>
      <c r="S48" s="53"/>
      <c r="T48" s="54"/>
      <c r="U48" s="54"/>
      <c r="V48" s="53"/>
      <c r="W48" s="53">
        <v>500</v>
      </c>
      <c r="X48" s="54">
        <v>71111</v>
      </c>
      <c r="Y48" s="53">
        <v>-70611</v>
      </c>
      <c r="Z48" s="94">
        <v>-99.3</v>
      </c>
      <c r="AA48" s="95">
        <v>71111</v>
      </c>
    </row>
    <row r="49" spans="1:27" ht="13.5">
      <c r="A49" s="348" t="s">
        <v>93</v>
      </c>
      <c r="B49" s="136"/>
      <c r="C49" s="54">
        <v>370657</v>
      </c>
      <c r="D49" s="355"/>
      <c r="E49" s="54">
        <v>450000</v>
      </c>
      <c r="F49" s="53">
        <v>39000</v>
      </c>
      <c r="G49" s="53"/>
      <c r="H49" s="54"/>
      <c r="I49" s="54"/>
      <c r="J49" s="53"/>
      <c r="K49" s="53"/>
      <c r="L49" s="54"/>
      <c r="M49" s="54">
        <v>13000</v>
      </c>
      <c r="N49" s="53">
        <v>13000</v>
      </c>
      <c r="O49" s="53"/>
      <c r="P49" s="54"/>
      <c r="Q49" s="54"/>
      <c r="R49" s="53"/>
      <c r="S49" s="53"/>
      <c r="T49" s="54"/>
      <c r="U49" s="54"/>
      <c r="V49" s="53"/>
      <c r="W49" s="53">
        <v>13000</v>
      </c>
      <c r="X49" s="54">
        <v>39000</v>
      </c>
      <c r="Y49" s="53">
        <v>-26000</v>
      </c>
      <c r="Z49" s="94">
        <v>-66.67</v>
      </c>
      <c r="AA49" s="95">
        <v>39000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19558084</v>
      </c>
      <c r="D60" s="333">
        <f t="shared" si="14"/>
        <v>0</v>
      </c>
      <c r="E60" s="219">
        <f t="shared" si="14"/>
        <v>17850000</v>
      </c>
      <c r="F60" s="264">
        <f t="shared" si="14"/>
        <v>13128094</v>
      </c>
      <c r="G60" s="264">
        <f t="shared" si="14"/>
        <v>17035</v>
      </c>
      <c r="H60" s="219">
        <f t="shared" si="14"/>
        <v>74915</v>
      </c>
      <c r="I60" s="219">
        <f t="shared" si="14"/>
        <v>878247</v>
      </c>
      <c r="J60" s="264">
        <f t="shared" si="14"/>
        <v>970197</v>
      </c>
      <c r="K60" s="264">
        <f t="shared" si="14"/>
        <v>524940</v>
      </c>
      <c r="L60" s="219">
        <f t="shared" si="14"/>
        <v>467967</v>
      </c>
      <c r="M60" s="219">
        <f t="shared" si="14"/>
        <v>773119</v>
      </c>
      <c r="N60" s="264">
        <f t="shared" si="14"/>
        <v>1766026</v>
      </c>
      <c r="O60" s="264">
        <f t="shared" si="14"/>
        <v>403180</v>
      </c>
      <c r="P60" s="219">
        <f t="shared" si="14"/>
        <v>2279801</v>
      </c>
      <c r="Q60" s="219">
        <f t="shared" si="14"/>
        <v>707323</v>
      </c>
      <c r="R60" s="264">
        <f t="shared" si="14"/>
        <v>3390304</v>
      </c>
      <c r="S60" s="264">
        <f t="shared" si="14"/>
        <v>2328426</v>
      </c>
      <c r="T60" s="219">
        <f t="shared" si="14"/>
        <v>3656272</v>
      </c>
      <c r="U60" s="219">
        <f t="shared" si="14"/>
        <v>1146107</v>
      </c>
      <c r="V60" s="264">
        <f t="shared" si="14"/>
        <v>7130805</v>
      </c>
      <c r="W60" s="264">
        <f t="shared" si="14"/>
        <v>13257332</v>
      </c>
      <c r="X60" s="219">
        <f t="shared" si="14"/>
        <v>13128094</v>
      </c>
      <c r="Y60" s="264">
        <f t="shared" si="14"/>
        <v>129238</v>
      </c>
      <c r="Z60" s="324">
        <f>+IF(X60&lt;&gt;0,+(Y60/X60)*100,0)</f>
        <v>0.9844384112423327</v>
      </c>
      <c r="AA60" s="232">
        <f>+AA57+AA54+AA51+AA40+AA37+AA34+AA22+AA5</f>
        <v>13128094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337091086</v>
      </c>
      <c r="D5" s="153">
        <f>SUM(D6:D8)</f>
        <v>0</v>
      </c>
      <c r="E5" s="154">
        <f t="shared" si="0"/>
        <v>290860300</v>
      </c>
      <c r="F5" s="100">
        <f t="shared" si="0"/>
        <v>308811170</v>
      </c>
      <c r="G5" s="100">
        <f t="shared" si="0"/>
        <v>108040720</v>
      </c>
      <c r="H5" s="100">
        <f t="shared" si="0"/>
        <v>4126461</v>
      </c>
      <c r="I5" s="100">
        <f t="shared" si="0"/>
        <v>3097661</v>
      </c>
      <c r="J5" s="100">
        <f t="shared" si="0"/>
        <v>115264842</v>
      </c>
      <c r="K5" s="100">
        <f t="shared" si="0"/>
        <v>91505285</v>
      </c>
      <c r="L5" s="100">
        <f t="shared" si="0"/>
        <v>91505285</v>
      </c>
      <c r="M5" s="100">
        <f t="shared" si="0"/>
        <v>3241839</v>
      </c>
      <c r="N5" s="100">
        <f t="shared" si="0"/>
        <v>186252409</v>
      </c>
      <c r="O5" s="100">
        <f t="shared" si="0"/>
        <v>7450293</v>
      </c>
      <c r="P5" s="100">
        <f t="shared" si="0"/>
        <v>71241581</v>
      </c>
      <c r="Q5" s="100">
        <f t="shared" si="0"/>
        <v>0</v>
      </c>
      <c r="R5" s="100">
        <f t="shared" si="0"/>
        <v>78691874</v>
      </c>
      <c r="S5" s="100">
        <f t="shared" si="0"/>
        <v>69475281</v>
      </c>
      <c r="T5" s="100">
        <f t="shared" si="0"/>
        <v>5207033</v>
      </c>
      <c r="U5" s="100">
        <f t="shared" si="0"/>
        <v>42359885</v>
      </c>
      <c r="V5" s="100">
        <f t="shared" si="0"/>
        <v>117042199</v>
      </c>
      <c r="W5" s="100">
        <f t="shared" si="0"/>
        <v>497251324</v>
      </c>
      <c r="X5" s="100">
        <f t="shared" si="0"/>
        <v>290860299</v>
      </c>
      <c r="Y5" s="100">
        <f t="shared" si="0"/>
        <v>206391025</v>
      </c>
      <c r="Z5" s="137">
        <f>+IF(X5&lt;&gt;0,+(Y5/X5)*100,0)</f>
        <v>70.95881621162744</v>
      </c>
      <c r="AA5" s="153">
        <f>SUM(AA6:AA8)</f>
        <v>308811170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337091086</v>
      </c>
      <c r="D7" s="157"/>
      <c r="E7" s="158">
        <v>290860300</v>
      </c>
      <c r="F7" s="159">
        <v>308811170</v>
      </c>
      <c r="G7" s="159">
        <v>108040720</v>
      </c>
      <c r="H7" s="159">
        <v>4126461</v>
      </c>
      <c r="I7" s="159">
        <v>3097661</v>
      </c>
      <c r="J7" s="159">
        <v>115264842</v>
      </c>
      <c r="K7" s="159">
        <v>91505285</v>
      </c>
      <c r="L7" s="159">
        <v>91505285</v>
      </c>
      <c r="M7" s="159">
        <v>3241839</v>
      </c>
      <c r="N7" s="159">
        <v>186252409</v>
      </c>
      <c r="O7" s="159">
        <v>7450293</v>
      </c>
      <c r="P7" s="159">
        <v>71241581</v>
      </c>
      <c r="Q7" s="159"/>
      <c r="R7" s="159">
        <v>78691874</v>
      </c>
      <c r="S7" s="159">
        <v>69475281</v>
      </c>
      <c r="T7" s="159">
        <v>5207033</v>
      </c>
      <c r="U7" s="159">
        <v>42359885</v>
      </c>
      <c r="V7" s="159">
        <v>117042199</v>
      </c>
      <c r="W7" s="159">
        <v>497251324</v>
      </c>
      <c r="X7" s="159">
        <v>290860299</v>
      </c>
      <c r="Y7" s="159">
        <v>206391025</v>
      </c>
      <c r="Z7" s="141">
        <v>70.96</v>
      </c>
      <c r="AA7" s="157">
        <v>308811170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4337689</v>
      </c>
      <c r="D9" s="153">
        <f>SUM(D10:D14)</f>
        <v>0</v>
      </c>
      <c r="E9" s="154">
        <f t="shared" si="1"/>
        <v>7667056</v>
      </c>
      <c r="F9" s="100">
        <f t="shared" si="1"/>
        <v>8901601</v>
      </c>
      <c r="G9" s="100">
        <f t="shared" si="1"/>
        <v>907550</v>
      </c>
      <c r="H9" s="100">
        <f t="shared" si="1"/>
        <v>195192</v>
      </c>
      <c r="I9" s="100">
        <f t="shared" si="1"/>
        <v>816165</v>
      </c>
      <c r="J9" s="100">
        <f t="shared" si="1"/>
        <v>1918907</v>
      </c>
      <c r="K9" s="100">
        <f t="shared" si="1"/>
        <v>163838</v>
      </c>
      <c r="L9" s="100">
        <f t="shared" si="1"/>
        <v>163838</v>
      </c>
      <c r="M9" s="100">
        <f t="shared" si="1"/>
        <v>1994099</v>
      </c>
      <c r="N9" s="100">
        <f t="shared" si="1"/>
        <v>2321775</v>
      </c>
      <c r="O9" s="100">
        <f t="shared" si="1"/>
        <v>964287</v>
      </c>
      <c r="P9" s="100">
        <f t="shared" si="1"/>
        <v>135860</v>
      </c>
      <c r="Q9" s="100">
        <f t="shared" si="1"/>
        <v>0</v>
      </c>
      <c r="R9" s="100">
        <f t="shared" si="1"/>
        <v>1100147</v>
      </c>
      <c r="S9" s="100">
        <f t="shared" si="1"/>
        <v>203825</v>
      </c>
      <c r="T9" s="100">
        <f t="shared" si="1"/>
        <v>564808</v>
      </c>
      <c r="U9" s="100">
        <f t="shared" si="1"/>
        <v>394366</v>
      </c>
      <c r="V9" s="100">
        <f t="shared" si="1"/>
        <v>1162999</v>
      </c>
      <c r="W9" s="100">
        <f t="shared" si="1"/>
        <v>6503828</v>
      </c>
      <c r="X9" s="100">
        <f t="shared" si="1"/>
        <v>7667173</v>
      </c>
      <c r="Y9" s="100">
        <f t="shared" si="1"/>
        <v>-1163345</v>
      </c>
      <c r="Z9" s="137">
        <f>+IF(X9&lt;&gt;0,+(Y9/X9)*100,0)</f>
        <v>-15.173063135525963</v>
      </c>
      <c r="AA9" s="153">
        <f>SUM(AA10:AA14)</f>
        <v>8901601</v>
      </c>
    </row>
    <row r="10" spans="1:27" ht="13.5">
      <c r="A10" s="138" t="s">
        <v>79</v>
      </c>
      <c r="B10" s="136"/>
      <c r="C10" s="155">
        <v>4337689</v>
      </c>
      <c r="D10" s="155"/>
      <c r="E10" s="156">
        <v>1390129</v>
      </c>
      <c r="F10" s="60">
        <v>2162699</v>
      </c>
      <c r="G10" s="60">
        <v>275656</v>
      </c>
      <c r="H10" s="60">
        <v>184236</v>
      </c>
      <c r="I10" s="60">
        <v>201118</v>
      </c>
      <c r="J10" s="60">
        <v>661010</v>
      </c>
      <c r="K10" s="60">
        <v>155531</v>
      </c>
      <c r="L10" s="60">
        <v>155531</v>
      </c>
      <c r="M10" s="60">
        <v>53682</v>
      </c>
      <c r="N10" s="60">
        <v>364744</v>
      </c>
      <c r="O10" s="60">
        <v>73221</v>
      </c>
      <c r="P10" s="60">
        <v>57886</v>
      </c>
      <c r="Q10" s="60"/>
      <c r="R10" s="60">
        <v>131107</v>
      </c>
      <c r="S10" s="60">
        <v>57886</v>
      </c>
      <c r="T10" s="60">
        <v>122310</v>
      </c>
      <c r="U10" s="60">
        <v>210725</v>
      </c>
      <c r="V10" s="60">
        <v>390921</v>
      </c>
      <c r="W10" s="60">
        <v>1547782</v>
      </c>
      <c r="X10" s="60">
        <v>1390246</v>
      </c>
      <c r="Y10" s="60">
        <v>157536</v>
      </c>
      <c r="Z10" s="140">
        <v>11.33</v>
      </c>
      <c r="AA10" s="155">
        <v>2162699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6276927</v>
      </c>
      <c r="F12" s="60">
        <v>6738902</v>
      </c>
      <c r="G12" s="60">
        <v>631894</v>
      </c>
      <c r="H12" s="60">
        <v>10956</v>
      </c>
      <c r="I12" s="60">
        <v>615047</v>
      </c>
      <c r="J12" s="60">
        <v>1257897</v>
      </c>
      <c r="K12" s="60">
        <v>8307</v>
      </c>
      <c r="L12" s="60">
        <v>8307</v>
      </c>
      <c r="M12" s="60">
        <v>1940417</v>
      </c>
      <c r="N12" s="60">
        <v>1957031</v>
      </c>
      <c r="O12" s="60">
        <v>891066</v>
      </c>
      <c r="P12" s="60">
        <v>77974</v>
      </c>
      <c r="Q12" s="60"/>
      <c r="R12" s="60">
        <v>969040</v>
      </c>
      <c r="S12" s="60">
        <v>145939</v>
      </c>
      <c r="T12" s="60">
        <v>442498</v>
      </c>
      <c r="U12" s="60">
        <v>183641</v>
      </c>
      <c r="V12" s="60">
        <v>772078</v>
      </c>
      <c r="W12" s="60">
        <v>4956046</v>
      </c>
      <c r="X12" s="60">
        <v>6276927</v>
      </c>
      <c r="Y12" s="60">
        <v>-1320881</v>
      </c>
      <c r="Z12" s="140">
        <v>-21.04</v>
      </c>
      <c r="AA12" s="155">
        <v>6738902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98744152</v>
      </c>
      <c r="D15" s="153">
        <f>SUM(D16:D18)</f>
        <v>0</v>
      </c>
      <c r="E15" s="154">
        <f t="shared" si="2"/>
        <v>116003073</v>
      </c>
      <c r="F15" s="100">
        <f t="shared" si="2"/>
        <v>115466912</v>
      </c>
      <c r="G15" s="100">
        <f t="shared" si="2"/>
        <v>150560</v>
      </c>
      <c r="H15" s="100">
        <f t="shared" si="2"/>
        <v>3268</v>
      </c>
      <c r="I15" s="100">
        <f t="shared" si="2"/>
        <v>7000</v>
      </c>
      <c r="J15" s="100">
        <f t="shared" si="2"/>
        <v>160828</v>
      </c>
      <c r="K15" s="100">
        <f t="shared" si="2"/>
        <v>672</v>
      </c>
      <c r="L15" s="100">
        <f t="shared" si="2"/>
        <v>672</v>
      </c>
      <c r="M15" s="100">
        <f t="shared" si="2"/>
        <v>504</v>
      </c>
      <c r="N15" s="100">
        <f t="shared" si="2"/>
        <v>1848</v>
      </c>
      <c r="O15" s="100">
        <f t="shared" si="2"/>
        <v>1448</v>
      </c>
      <c r="P15" s="100">
        <f t="shared" si="2"/>
        <v>1610</v>
      </c>
      <c r="Q15" s="100">
        <f t="shared" si="2"/>
        <v>0</v>
      </c>
      <c r="R15" s="100">
        <f t="shared" si="2"/>
        <v>3058</v>
      </c>
      <c r="S15" s="100">
        <f t="shared" si="2"/>
        <v>1610</v>
      </c>
      <c r="T15" s="100">
        <f t="shared" si="2"/>
        <v>1009</v>
      </c>
      <c r="U15" s="100">
        <f t="shared" si="2"/>
        <v>9447</v>
      </c>
      <c r="V15" s="100">
        <f t="shared" si="2"/>
        <v>12066</v>
      </c>
      <c r="W15" s="100">
        <f t="shared" si="2"/>
        <v>177800</v>
      </c>
      <c r="X15" s="100">
        <f t="shared" si="2"/>
        <v>116003074</v>
      </c>
      <c r="Y15" s="100">
        <f t="shared" si="2"/>
        <v>-115825274</v>
      </c>
      <c r="Z15" s="137">
        <f>+IF(X15&lt;&gt;0,+(Y15/X15)*100,0)</f>
        <v>-99.84672819963374</v>
      </c>
      <c r="AA15" s="153">
        <f>SUM(AA16:AA18)</f>
        <v>115466912</v>
      </c>
    </row>
    <row r="16" spans="1:27" ht="13.5">
      <c r="A16" s="138" t="s">
        <v>85</v>
      </c>
      <c r="B16" s="136"/>
      <c r="C16" s="155">
        <v>98744152</v>
      </c>
      <c r="D16" s="155"/>
      <c r="E16" s="156">
        <v>116003073</v>
      </c>
      <c r="F16" s="60">
        <v>115466912</v>
      </c>
      <c r="G16" s="60">
        <v>150560</v>
      </c>
      <c r="H16" s="60">
        <v>3268</v>
      </c>
      <c r="I16" s="60">
        <v>7000</v>
      </c>
      <c r="J16" s="60">
        <v>160828</v>
      </c>
      <c r="K16" s="60">
        <v>672</v>
      </c>
      <c r="L16" s="60">
        <v>672</v>
      </c>
      <c r="M16" s="60">
        <v>504</v>
      </c>
      <c r="N16" s="60">
        <v>1848</v>
      </c>
      <c r="O16" s="60">
        <v>1448</v>
      </c>
      <c r="P16" s="60">
        <v>1610</v>
      </c>
      <c r="Q16" s="60"/>
      <c r="R16" s="60">
        <v>3058</v>
      </c>
      <c r="S16" s="60">
        <v>1610</v>
      </c>
      <c r="T16" s="60">
        <v>1009</v>
      </c>
      <c r="U16" s="60">
        <v>9447</v>
      </c>
      <c r="V16" s="60">
        <v>12066</v>
      </c>
      <c r="W16" s="60">
        <v>177800</v>
      </c>
      <c r="X16" s="60">
        <v>116003074</v>
      </c>
      <c r="Y16" s="60">
        <v>-115825274</v>
      </c>
      <c r="Z16" s="140">
        <v>-99.85</v>
      </c>
      <c r="AA16" s="155">
        <v>115466912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59758699</v>
      </c>
      <c r="D19" s="153">
        <f>SUM(D20:D23)</f>
        <v>0</v>
      </c>
      <c r="E19" s="154">
        <f t="shared" si="3"/>
        <v>59229407</v>
      </c>
      <c r="F19" s="100">
        <f t="shared" si="3"/>
        <v>68391024</v>
      </c>
      <c r="G19" s="100">
        <f t="shared" si="3"/>
        <v>4494691</v>
      </c>
      <c r="H19" s="100">
        <f t="shared" si="3"/>
        <v>8609284</v>
      </c>
      <c r="I19" s="100">
        <f t="shared" si="3"/>
        <v>6709012</v>
      </c>
      <c r="J19" s="100">
        <f t="shared" si="3"/>
        <v>19812987</v>
      </c>
      <c r="K19" s="100">
        <f t="shared" si="3"/>
        <v>4487720</v>
      </c>
      <c r="L19" s="100">
        <f t="shared" si="3"/>
        <v>4487720</v>
      </c>
      <c r="M19" s="100">
        <f t="shared" si="3"/>
        <v>4468083</v>
      </c>
      <c r="N19" s="100">
        <f t="shared" si="3"/>
        <v>13443523</v>
      </c>
      <c r="O19" s="100">
        <f t="shared" si="3"/>
        <v>4473329</v>
      </c>
      <c r="P19" s="100">
        <f t="shared" si="3"/>
        <v>5667068</v>
      </c>
      <c r="Q19" s="100">
        <f t="shared" si="3"/>
        <v>0</v>
      </c>
      <c r="R19" s="100">
        <f t="shared" si="3"/>
        <v>10140397</v>
      </c>
      <c r="S19" s="100">
        <f t="shared" si="3"/>
        <v>5667068</v>
      </c>
      <c r="T19" s="100">
        <f t="shared" si="3"/>
        <v>5383583</v>
      </c>
      <c r="U19" s="100">
        <f t="shared" si="3"/>
        <v>10797608</v>
      </c>
      <c r="V19" s="100">
        <f t="shared" si="3"/>
        <v>21848259</v>
      </c>
      <c r="W19" s="100">
        <f t="shared" si="3"/>
        <v>65245166</v>
      </c>
      <c r="X19" s="100">
        <f t="shared" si="3"/>
        <v>59229576</v>
      </c>
      <c r="Y19" s="100">
        <f t="shared" si="3"/>
        <v>6015590</v>
      </c>
      <c r="Z19" s="137">
        <f>+IF(X19&lt;&gt;0,+(Y19/X19)*100,0)</f>
        <v>10.156395514295088</v>
      </c>
      <c r="AA19" s="153">
        <f>SUM(AA20:AA23)</f>
        <v>68391024</v>
      </c>
    </row>
    <row r="20" spans="1:27" ht="13.5">
      <c r="A20" s="138" t="s">
        <v>89</v>
      </c>
      <c r="B20" s="136"/>
      <c r="C20" s="155">
        <v>2078725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38369800</v>
      </c>
      <c r="D21" s="155"/>
      <c r="E21" s="156">
        <v>50750148</v>
      </c>
      <c r="F21" s="60">
        <v>50790108</v>
      </c>
      <c r="G21" s="60">
        <v>3328930</v>
      </c>
      <c r="H21" s="60">
        <v>5931440</v>
      </c>
      <c r="I21" s="60">
        <v>5342853</v>
      </c>
      <c r="J21" s="60">
        <v>14603223</v>
      </c>
      <c r="K21" s="60">
        <v>3315908</v>
      </c>
      <c r="L21" s="60">
        <v>3315908</v>
      </c>
      <c r="M21" s="60">
        <v>3300290</v>
      </c>
      <c r="N21" s="60">
        <v>9932106</v>
      </c>
      <c r="O21" s="60">
        <v>3305668</v>
      </c>
      <c r="P21" s="60">
        <v>3316106</v>
      </c>
      <c r="Q21" s="60"/>
      <c r="R21" s="60">
        <v>6621774</v>
      </c>
      <c r="S21" s="60">
        <v>3316106</v>
      </c>
      <c r="T21" s="60">
        <v>4219221</v>
      </c>
      <c r="U21" s="60">
        <v>8330362</v>
      </c>
      <c r="V21" s="60">
        <v>15865689</v>
      </c>
      <c r="W21" s="60">
        <v>47022792</v>
      </c>
      <c r="X21" s="60">
        <v>50750148</v>
      </c>
      <c r="Y21" s="60">
        <v>-3727356</v>
      </c>
      <c r="Z21" s="140">
        <v>-7.34</v>
      </c>
      <c r="AA21" s="155">
        <v>50790108</v>
      </c>
    </row>
    <row r="22" spans="1:27" ht="13.5">
      <c r="A22" s="138" t="s">
        <v>91</v>
      </c>
      <c r="B22" s="136"/>
      <c r="C22" s="157">
        <v>1383804</v>
      </c>
      <c r="D22" s="157"/>
      <c r="E22" s="158">
        <v>1533259</v>
      </c>
      <c r="F22" s="159">
        <v>1533259</v>
      </c>
      <c r="G22" s="159">
        <v>124520</v>
      </c>
      <c r="H22" s="159">
        <v>150390</v>
      </c>
      <c r="I22" s="159">
        <v>140992</v>
      </c>
      <c r="J22" s="159">
        <v>415902</v>
      </c>
      <c r="K22" s="159">
        <v>145654</v>
      </c>
      <c r="L22" s="159">
        <v>145654</v>
      </c>
      <c r="M22" s="159">
        <v>124698</v>
      </c>
      <c r="N22" s="159">
        <v>416006</v>
      </c>
      <c r="O22" s="159">
        <v>124327</v>
      </c>
      <c r="P22" s="159">
        <v>139338</v>
      </c>
      <c r="Q22" s="159"/>
      <c r="R22" s="159">
        <v>263665</v>
      </c>
      <c r="S22" s="159">
        <v>139338</v>
      </c>
      <c r="T22" s="159">
        <v>124682</v>
      </c>
      <c r="U22" s="159">
        <v>124624</v>
      </c>
      <c r="V22" s="159">
        <v>388644</v>
      </c>
      <c r="W22" s="159">
        <v>1484217</v>
      </c>
      <c r="X22" s="159">
        <v>1533259</v>
      </c>
      <c r="Y22" s="159">
        <v>-49042</v>
      </c>
      <c r="Z22" s="141">
        <v>-3.2</v>
      </c>
      <c r="AA22" s="157">
        <v>1533259</v>
      </c>
    </row>
    <row r="23" spans="1:27" ht="13.5">
      <c r="A23" s="138" t="s">
        <v>92</v>
      </c>
      <c r="B23" s="136"/>
      <c r="C23" s="155">
        <v>17926370</v>
      </c>
      <c r="D23" s="155"/>
      <c r="E23" s="156">
        <v>6946000</v>
      </c>
      <c r="F23" s="60">
        <v>16067657</v>
      </c>
      <c r="G23" s="60">
        <v>1041241</v>
      </c>
      <c r="H23" s="60">
        <v>2527454</v>
      </c>
      <c r="I23" s="60">
        <v>1225167</v>
      </c>
      <c r="J23" s="60">
        <v>4793862</v>
      </c>
      <c r="K23" s="60">
        <v>1026158</v>
      </c>
      <c r="L23" s="60">
        <v>1026158</v>
      </c>
      <c r="M23" s="60">
        <v>1043095</v>
      </c>
      <c r="N23" s="60">
        <v>3095411</v>
      </c>
      <c r="O23" s="60">
        <v>1043334</v>
      </c>
      <c r="P23" s="60">
        <v>2211624</v>
      </c>
      <c r="Q23" s="60"/>
      <c r="R23" s="60">
        <v>3254958</v>
      </c>
      <c r="S23" s="60">
        <v>2211624</v>
      </c>
      <c r="T23" s="60">
        <v>1039680</v>
      </c>
      <c r="U23" s="60">
        <v>2342622</v>
      </c>
      <c r="V23" s="60">
        <v>5593926</v>
      </c>
      <c r="W23" s="60">
        <v>16738157</v>
      </c>
      <c r="X23" s="60">
        <v>6946169</v>
      </c>
      <c r="Y23" s="60">
        <v>9791988</v>
      </c>
      <c r="Z23" s="140">
        <v>140.97</v>
      </c>
      <c r="AA23" s="155">
        <v>16067657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499931626</v>
      </c>
      <c r="D25" s="168">
        <f>+D5+D9+D15+D19+D24</f>
        <v>0</v>
      </c>
      <c r="E25" s="169">
        <f t="shared" si="4"/>
        <v>473759836</v>
      </c>
      <c r="F25" s="73">
        <f t="shared" si="4"/>
        <v>501570707</v>
      </c>
      <c r="G25" s="73">
        <f t="shared" si="4"/>
        <v>113593521</v>
      </c>
      <c r="H25" s="73">
        <f t="shared" si="4"/>
        <v>12934205</v>
      </c>
      <c r="I25" s="73">
        <f t="shared" si="4"/>
        <v>10629838</v>
      </c>
      <c r="J25" s="73">
        <f t="shared" si="4"/>
        <v>137157564</v>
      </c>
      <c r="K25" s="73">
        <f t="shared" si="4"/>
        <v>96157515</v>
      </c>
      <c r="L25" s="73">
        <f t="shared" si="4"/>
        <v>96157515</v>
      </c>
      <c r="M25" s="73">
        <f t="shared" si="4"/>
        <v>9704525</v>
      </c>
      <c r="N25" s="73">
        <f t="shared" si="4"/>
        <v>202019555</v>
      </c>
      <c r="O25" s="73">
        <f t="shared" si="4"/>
        <v>12889357</v>
      </c>
      <c r="P25" s="73">
        <f t="shared" si="4"/>
        <v>77046119</v>
      </c>
      <c r="Q25" s="73">
        <f t="shared" si="4"/>
        <v>0</v>
      </c>
      <c r="R25" s="73">
        <f t="shared" si="4"/>
        <v>89935476</v>
      </c>
      <c r="S25" s="73">
        <f t="shared" si="4"/>
        <v>75347784</v>
      </c>
      <c r="T25" s="73">
        <f t="shared" si="4"/>
        <v>11156433</v>
      </c>
      <c r="U25" s="73">
        <f t="shared" si="4"/>
        <v>53561306</v>
      </c>
      <c r="V25" s="73">
        <f t="shared" si="4"/>
        <v>140065523</v>
      </c>
      <c r="W25" s="73">
        <f t="shared" si="4"/>
        <v>569178118</v>
      </c>
      <c r="X25" s="73">
        <f t="shared" si="4"/>
        <v>473760122</v>
      </c>
      <c r="Y25" s="73">
        <f t="shared" si="4"/>
        <v>95417996</v>
      </c>
      <c r="Z25" s="170">
        <f>+IF(X25&lt;&gt;0,+(Y25/X25)*100,0)</f>
        <v>20.14057147680319</v>
      </c>
      <c r="AA25" s="168">
        <f>+AA5+AA9+AA15+AA19+AA24</f>
        <v>501570707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383565811</v>
      </c>
      <c r="D28" s="153">
        <f>SUM(D29:D31)</f>
        <v>0</v>
      </c>
      <c r="E28" s="154">
        <f t="shared" si="5"/>
        <v>328424455</v>
      </c>
      <c r="F28" s="100">
        <f t="shared" si="5"/>
        <v>191750219</v>
      </c>
      <c r="G28" s="100">
        <f t="shared" si="5"/>
        <v>4740906</v>
      </c>
      <c r="H28" s="100">
        <f t="shared" si="5"/>
        <v>5895204</v>
      </c>
      <c r="I28" s="100">
        <f t="shared" si="5"/>
        <v>7507716</v>
      </c>
      <c r="J28" s="100">
        <f t="shared" si="5"/>
        <v>18143826</v>
      </c>
      <c r="K28" s="100">
        <f t="shared" si="5"/>
        <v>7767592</v>
      </c>
      <c r="L28" s="100">
        <f t="shared" si="5"/>
        <v>7956546</v>
      </c>
      <c r="M28" s="100">
        <f t="shared" si="5"/>
        <v>6229384</v>
      </c>
      <c r="N28" s="100">
        <f t="shared" si="5"/>
        <v>21953522</v>
      </c>
      <c r="O28" s="100">
        <f t="shared" si="5"/>
        <v>5307013</v>
      </c>
      <c r="P28" s="100">
        <f t="shared" si="5"/>
        <v>6915720</v>
      </c>
      <c r="Q28" s="100">
        <f t="shared" si="5"/>
        <v>0</v>
      </c>
      <c r="R28" s="100">
        <f t="shared" si="5"/>
        <v>12222733</v>
      </c>
      <c r="S28" s="100">
        <f t="shared" si="5"/>
        <v>7545412</v>
      </c>
      <c r="T28" s="100">
        <f t="shared" si="5"/>
        <v>9029562</v>
      </c>
      <c r="U28" s="100">
        <f t="shared" si="5"/>
        <v>8312760</v>
      </c>
      <c r="V28" s="100">
        <f t="shared" si="5"/>
        <v>24887734</v>
      </c>
      <c r="W28" s="100">
        <f t="shared" si="5"/>
        <v>77207815</v>
      </c>
      <c r="X28" s="100">
        <f t="shared" si="5"/>
        <v>328424291</v>
      </c>
      <c r="Y28" s="100">
        <f t="shared" si="5"/>
        <v>-251216476</v>
      </c>
      <c r="Z28" s="137">
        <f>+IF(X28&lt;&gt;0,+(Y28/X28)*100,0)</f>
        <v>-76.49144198045936</v>
      </c>
      <c r="AA28" s="153">
        <f>SUM(AA29:AA31)</f>
        <v>191750219</v>
      </c>
    </row>
    <row r="29" spans="1:27" ht="13.5">
      <c r="A29" s="138" t="s">
        <v>75</v>
      </c>
      <c r="B29" s="136"/>
      <c r="C29" s="155">
        <v>324877385</v>
      </c>
      <c r="D29" s="155"/>
      <c r="E29" s="156">
        <v>286978484</v>
      </c>
      <c r="F29" s="60">
        <v>152774665</v>
      </c>
      <c r="G29" s="60">
        <v>2908684</v>
      </c>
      <c r="H29" s="60">
        <v>2979490</v>
      </c>
      <c r="I29" s="60">
        <v>3042385</v>
      </c>
      <c r="J29" s="60">
        <v>8930559</v>
      </c>
      <c r="K29" s="60">
        <v>3759515</v>
      </c>
      <c r="L29" s="60">
        <v>3839286</v>
      </c>
      <c r="M29" s="60">
        <v>3370739</v>
      </c>
      <c r="N29" s="60">
        <v>10969540</v>
      </c>
      <c r="O29" s="60">
        <v>2946892</v>
      </c>
      <c r="P29" s="60">
        <v>3865943</v>
      </c>
      <c r="Q29" s="60"/>
      <c r="R29" s="60">
        <v>6812835</v>
      </c>
      <c r="S29" s="60">
        <v>3714431</v>
      </c>
      <c r="T29" s="60">
        <v>5099148</v>
      </c>
      <c r="U29" s="60">
        <v>3749187</v>
      </c>
      <c r="V29" s="60">
        <v>12562766</v>
      </c>
      <c r="W29" s="60">
        <v>39275700</v>
      </c>
      <c r="X29" s="60">
        <v>286978484</v>
      </c>
      <c r="Y29" s="60">
        <v>-247702784</v>
      </c>
      <c r="Z29" s="140">
        <v>-86.31</v>
      </c>
      <c r="AA29" s="155">
        <v>152774665</v>
      </c>
    </row>
    <row r="30" spans="1:27" ht="13.5">
      <c r="A30" s="138" t="s">
        <v>76</v>
      </c>
      <c r="B30" s="136"/>
      <c r="C30" s="157">
        <v>26185681</v>
      </c>
      <c r="D30" s="157"/>
      <c r="E30" s="158">
        <v>19870972</v>
      </c>
      <c r="F30" s="159">
        <v>16071340</v>
      </c>
      <c r="G30" s="159">
        <v>810224</v>
      </c>
      <c r="H30" s="159">
        <v>979217</v>
      </c>
      <c r="I30" s="159">
        <v>2462135</v>
      </c>
      <c r="J30" s="159">
        <v>4251576</v>
      </c>
      <c r="K30" s="159">
        <v>2340740</v>
      </c>
      <c r="L30" s="159">
        <v>2382247</v>
      </c>
      <c r="M30" s="159">
        <v>1434271</v>
      </c>
      <c r="N30" s="159">
        <v>6157258</v>
      </c>
      <c r="O30" s="159">
        <v>908691</v>
      </c>
      <c r="P30" s="159">
        <v>1611900</v>
      </c>
      <c r="Q30" s="159"/>
      <c r="R30" s="159">
        <v>2520591</v>
      </c>
      <c r="S30" s="159">
        <v>2031884</v>
      </c>
      <c r="T30" s="159">
        <v>1406285</v>
      </c>
      <c r="U30" s="159">
        <v>2139636</v>
      </c>
      <c r="V30" s="159">
        <v>5577805</v>
      </c>
      <c r="W30" s="159">
        <v>18507230</v>
      </c>
      <c r="X30" s="159">
        <v>19870972</v>
      </c>
      <c r="Y30" s="159">
        <v>-1363742</v>
      </c>
      <c r="Z30" s="141">
        <v>-6.86</v>
      </c>
      <c r="AA30" s="157">
        <v>16071340</v>
      </c>
    </row>
    <row r="31" spans="1:27" ht="13.5">
      <c r="A31" s="138" t="s">
        <v>77</v>
      </c>
      <c r="B31" s="136"/>
      <c r="C31" s="155">
        <v>32502745</v>
      </c>
      <c r="D31" s="155"/>
      <c r="E31" s="156">
        <v>21574999</v>
      </c>
      <c r="F31" s="60">
        <v>22904214</v>
      </c>
      <c r="G31" s="60">
        <v>1021998</v>
      </c>
      <c r="H31" s="60">
        <v>1936497</v>
      </c>
      <c r="I31" s="60">
        <v>2003196</v>
      </c>
      <c r="J31" s="60">
        <v>4961691</v>
      </c>
      <c r="K31" s="60">
        <v>1667337</v>
      </c>
      <c r="L31" s="60">
        <v>1735013</v>
      </c>
      <c r="M31" s="60">
        <v>1424374</v>
      </c>
      <c r="N31" s="60">
        <v>4826724</v>
      </c>
      <c r="O31" s="60">
        <v>1451430</v>
      </c>
      <c r="P31" s="60">
        <v>1437877</v>
      </c>
      <c r="Q31" s="60"/>
      <c r="R31" s="60">
        <v>2889307</v>
      </c>
      <c r="S31" s="60">
        <v>1799097</v>
      </c>
      <c r="T31" s="60">
        <v>2524129</v>
      </c>
      <c r="U31" s="60">
        <v>2423937</v>
      </c>
      <c r="V31" s="60">
        <v>6747163</v>
      </c>
      <c r="W31" s="60">
        <v>19424885</v>
      </c>
      <c r="X31" s="60">
        <v>21574835</v>
      </c>
      <c r="Y31" s="60">
        <v>-2149950</v>
      </c>
      <c r="Z31" s="140">
        <v>-9.97</v>
      </c>
      <c r="AA31" s="155">
        <v>22904214</v>
      </c>
    </row>
    <row r="32" spans="1:27" ht="13.5">
      <c r="A32" s="135" t="s">
        <v>78</v>
      </c>
      <c r="B32" s="136"/>
      <c r="C32" s="153">
        <f aca="true" t="shared" si="6" ref="C32:Y32">SUM(C33:C37)</f>
        <v>38791430</v>
      </c>
      <c r="D32" s="153">
        <f>SUM(D33:D37)</f>
        <v>0</v>
      </c>
      <c r="E32" s="154">
        <f t="shared" si="6"/>
        <v>34251971</v>
      </c>
      <c r="F32" s="100">
        <f t="shared" si="6"/>
        <v>34877623</v>
      </c>
      <c r="G32" s="100">
        <f t="shared" si="6"/>
        <v>3261846</v>
      </c>
      <c r="H32" s="100">
        <f t="shared" si="6"/>
        <v>3267947</v>
      </c>
      <c r="I32" s="100">
        <f t="shared" si="6"/>
        <v>2829036</v>
      </c>
      <c r="J32" s="100">
        <f t="shared" si="6"/>
        <v>9358829</v>
      </c>
      <c r="K32" s="100">
        <f t="shared" si="6"/>
        <v>3153223</v>
      </c>
      <c r="L32" s="100">
        <f t="shared" si="6"/>
        <v>3358963</v>
      </c>
      <c r="M32" s="100">
        <f t="shared" si="6"/>
        <v>3282583</v>
      </c>
      <c r="N32" s="100">
        <f t="shared" si="6"/>
        <v>9794769</v>
      </c>
      <c r="O32" s="100">
        <f t="shared" si="6"/>
        <v>3196529</v>
      </c>
      <c r="P32" s="100">
        <f t="shared" si="6"/>
        <v>2336901</v>
      </c>
      <c r="Q32" s="100">
        <f t="shared" si="6"/>
        <v>0</v>
      </c>
      <c r="R32" s="100">
        <f t="shared" si="6"/>
        <v>5533430</v>
      </c>
      <c r="S32" s="100">
        <f t="shared" si="6"/>
        <v>3316152</v>
      </c>
      <c r="T32" s="100">
        <f t="shared" si="6"/>
        <v>3267051</v>
      </c>
      <c r="U32" s="100">
        <f t="shared" si="6"/>
        <v>2355158</v>
      </c>
      <c r="V32" s="100">
        <f t="shared" si="6"/>
        <v>8938361</v>
      </c>
      <c r="W32" s="100">
        <f t="shared" si="6"/>
        <v>33625389</v>
      </c>
      <c r="X32" s="100">
        <f t="shared" si="6"/>
        <v>34251971</v>
      </c>
      <c r="Y32" s="100">
        <f t="shared" si="6"/>
        <v>-626582</v>
      </c>
      <c r="Z32" s="137">
        <f>+IF(X32&lt;&gt;0,+(Y32/X32)*100,0)</f>
        <v>-1.8293312230119545</v>
      </c>
      <c r="AA32" s="153">
        <f>SUM(AA33:AA37)</f>
        <v>34877623</v>
      </c>
    </row>
    <row r="33" spans="1:27" ht="13.5">
      <c r="A33" s="138" t="s">
        <v>79</v>
      </c>
      <c r="B33" s="136"/>
      <c r="C33" s="155">
        <v>38791430</v>
      </c>
      <c r="D33" s="155"/>
      <c r="E33" s="156">
        <v>30002590</v>
      </c>
      <c r="F33" s="60">
        <v>30681022</v>
      </c>
      <c r="G33" s="60">
        <v>2911906</v>
      </c>
      <c r="H33" s="60">
        <v>2909304</v>
      </c>
      <c r="I33" s="60">
        <v>2495344</v>
      </c>
      <c r="J33" s="60">
        <v>8316554</v>
      </c>
      <c r="K33" s="60">
        <v>2818884</v>
      </c>
      <c r="L33" s="60">
        <v>3001698</v>
      </c>
      <c r="M33" s="60">
        <v>2923921</v>
      </c>
      <c r="N33" s="60">
        <v>8744503</v>
      </c>
      <c r="O33" s="60">
        <v>2689507</v>
      </c>
      <c r="P33" s="60">
        <v>2002832</v>
      </c>
      <c r="Q33" s="60"/>
      <c r="R33" s="60">
        <v>4692339</v>
      </c>
      <c r="S33" s="60">
        <v>2979539</v>
      </c>
      <c r="T33" s="60">
        <v>2929395</v>
      </c>
      <c r="U33" s="60">
        <v>2017502</v>
      </c>
      <c r="V33" s="60">
        <v>7926436</v>
      </c>
      <c r="W33" s="60">
        <v>29679832</v>
      </c>
      <c r="X33" s="60">
        <v>30002590</v>
      </c>
      <c r="Y33" s="60">
        <v>-322758</v>
      </c>
      <c r="Z33" s="140">
        <v>-1.08</v>
      </c>
      <c r="AA33" s="155">
        <v>30681022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4249381</v>
      </c>
      <c r="F35" s="60">
        <v>4196601</v>
      </c>
      <c r="G35" s="60">
        <v>349940</v>
      </c>
      <c r="H35" s="60">
        <v>358643</v>
      </c>
      <c r="I35" s="60">
        <v>333692</v>
      </c>
      <c r="J35" s="60">
        <v>1042275</v>
      </c>
      <c r="K35" s="60">
        <v>334339</v>
      </c>
      <c r="L35" s="60">
        <v>357265</v>
      </c>
      <c r="M35" s="60">
        <v>358662</v>
      </c>
      <c r="N35" s="60">
        <v>1050266</v>
      </c>
      <c r="O35" s="60">
        <v>507022</v>
      </c>
      <c r="P35" s="60">
        <v>334069</v>
      </c>
      <c r="Q35" s="60"/>
      <c r="R35" s="60">
        <v>841091</v>
      </c>
      <c r="S35" s="60">
        <v>336613</v>
      </c>
      <c r="T35" s="60">
        <v>337656</v>
      </c>
      <c r="U35" s="60">
        <v>337656</v>
      </c>
      <c r="V35" s="60">
        <v>1011925</v>
      </c>
      <c r="W35" s="60">
        <v>3945557</v>
      </c>
      <c r="X35" s="60">
        <v>4249381</v>
      </c>
      <c r="Y35" s="60">
        <v>-303824</v>
      </c>
      <c r="Z35" s="140">
        <v>-7.15</v>
      </c>
      <c r="AA35" s="155">
        <v>4196601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34491085</v>
      </c>
      <c r="D38" s="153">
        <f>SUM(D39:D41)</f>
        <v>0</v>
      </c>
      <c r="E38" s="154">
        <f t="shared" si="7"/>
        <v>22422875</v>
      </c>
      <c r="F38" s="100">
        <f t="shared" si="7"/>
        <v>21893252</v>
      </c>
      <c r="G38" s="100">
        <f t="shared" si="7"/>
        <v>1703572</v>
      </c>
      <c r="H38" s="100">
        <f t="shared" si="7"/>
        <v>1783025</v>
      </c>
      <c r="I38" s="100">
        <f t="shared" si="7"/>
        <v>3035495</v>
      </c>
      <c r="J38" s="100">
        <f t="shared" si="7"/>
        <v>6522092</v>
      </c>
      <c r="K38" s="100">
        <f t="shared" si="7"/>
        <v>1561752</v>
      </c>
      <c r="L38" s="100">
        <f t="shared" si="7"/>
        <v>1690701</v>
      </c>
      <c r="M38" s="100">
        <f t="shared" si="7"/>
        <v>1750147</v>
      </c>
      <c r="N38" s="100">
        <f t="shared" si="7"/>
        <v>5002600</v>
      </c>
      <c r="O38" s="100">
        <f t="shared" si="7"/>
        <v>1825673</v>
      </c>
      <c r="P38" s="100">
        <f t="shared" si="7"/>
        <v>1691013</v>
      </c>
      <c r="Q38" s="100">
        <f t="shared" si="7"/>
        <v>0</v>
      </c>
      <c r="R38" s="100">
        <f t="shared" si="7"/>
        <v>3516686</v>
      </c>
      <c r="S38" s="100">
        <f t="shared" si="7"/>
        <v>1548804</v>
      </c>
      <c r="T38" s="100">
        <f t="shared" si="7"/>
        <v>2694680</v>
      </c>
      <c r="U38" s="100">
        <f t="shared" si="7"/>
        <v>7689248</v>
      </c>
      <c r="V38" s="100">
        <f t="shared" si="7"/>
        <v>11932732</v>
      </c>
      <c r="W38" s="100">
        <f t="shared" si="7"/>
        <v>26974110</v>
      </c>
      <c r="X38" s="100">
        <f t="shared" si="7"/>
        <v>22422827</v>
      </c>
      <c r="Y38" s="100">
        <f t="shared" si="7"/>
        <v>4551283</v>
      </c>
      <c r="Z38" s="137">
        <f>+IF(X38&lt;&gt;0,+(Y38/X38)*100,0)</f>
        <v>20.297543213440484</v>
      </c>
      <c r="AA38" s="153">
        <f>SUM(AA39:AA41)</f>
        <v>21893252</v>
      </c>
    </row>
    <row r="39" spans="1:27" ht="13.5">
      <c r="A39" s="138" t="s">
        <v>85</v>
      </c>
      <c r="B39" s="136"/>
      <c r="C39" s="155">
        <v>34491085</v>
      </c>
      <c r="D39" s="155"/>
      <c r="E39" s="156">
        <v>22422875</v>
      </c>
      <c r="F39" s="60">
        <v>21893252</v>
      </c>
      <c r="G39" s="60">
        <v>1703572</v>
      </c>
      <c r="H39" s="60">
        <v>1783025</v>
      </c>
      <c r="I39" s="60">
        <v>3035495</v>
      </c>
      <c r="J39" s="60">
        <v>6522092</v>
      </c>
      <c r="K39" s="60">
        <v>1561752</v>
      </c>
      <c r="L39" s="60">
        <v>1690701</v>
      </c>
      <c r="M39" s="60">
        <v>1750147</v>
      </c>
      <c r="N39" s="60">
        <v>5002600</v>
      </c>
      <c r="O39" s="60">
        <v>1825673</v>
      </c>
      <c r="P39" s="60">
        <v>1691013</v>
      </c>
      <c r="Q39" s="60"/>
      <c r="R39" s="60">
        <v>3516686</v>
      </c>
      <c r="S39" s="60">
        <v>1548804</v>
      </c>
      <c r="T39" s="60">
        <v>2694680</v>
      </c>
      <c r="U39" s="60">
        <v>7689248</v>
      </c>
      <c r="V39" s="60">
        <v>11932732</v>
      </c>
      <c r="W39" s="60">
        <v>26974110</v>
      </c>
      <c r="X39" s="60">
        <v>22422827</v>
      </c>
      <c r="Y39" s="60">
        <v>4551283</v>
      </c>
      <c r="Z39" s="140">
        <v>20.3</v>
      </c>
      <c r="AA39" s="155">
        <v>21893252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175429747</v>
      </c>
      <c r="D42" s="153">
        <f>SUM(D43:D46)</f>
        <v>0</v>
      </c>
      <c r="E42" s="154">
        <f t="shared" si="8"/>
        <v>157104624</v>
      </c>
      <c r="F42" s="100">
        <f t="shared" si="8"/>
        <v>111996189</v>
      </c>
      <c r="G42" s="100">
        <f t="shared" si="8"/>
        <v>2322915</v>
      </c>
      <c r="H42" s="100">
        <f t="shared" si="8"/>
        <v>13562383</v>
      </c>
      <c r="I42" s="100">
        <f t="shared" si="8"/>
        <v>14659310</v>
      </c>
      <c r="J42" s="100">
        <f t="shared" si="8"/>
        <v>30544608</v>
      </c>
      <c r="K42" s="100">
        <f t="shared" si="8"/>
        <v>7861937</v>
      </c>
      <c r="L42" s="100">
        <f t="shared" si="8"/>
        <v>22379946</v>
      </c>
      <c r="M42" s="100">
        <f t="shared" si="8"/>
        <v>11682261</v>
      </c>
      <c r="N42" s="100">
        <f t="shared" si="8"/>
        <v>41924144</v>
      </c>
      <c r="O42" s="100">
        <f t="shared" si="8"/>
        <v>12828854</v>
      </c>
      <c r="P42" s="100">
        <f t="shared" si="8"/>
        <v>1615198</v>
      </c>
      <c r="Q42" s="100">
        <f t="shared" si="8"/>
        <v>0</v>
      </c>
      <c r="R42" s="100">
        <f t="shared" si="8"/>
        <v>14444052</v>
      </c>
      <c r="S42" s="100">
        <f t="shared" si="8"/>
        <v>8151283</v>
      </c>
      <c r="T42" s="100">
        <f t="shared" si="8"/>
        <v>11291494</v>
      </c>
      <c r="U42" s="100">
        <f t="shared" si="8"/>
        <v>14252535</v>
      </c>
      <c r="V42" s="100">
        <f t="shared" si="8"/>
        <v>33695312</v>
      </c>
      <c r="W42" s="100">
        <f t="shared" si="8"/>
        <v>120608116</v>
      </c>
      <c r="X42" s="100">
        <f t="shared" si="8"/>
        <v>157104625</v>
      </c>
      <c r="Y42" s="100">
        <f t="shared" si="8"/>
        <v>-36496509</v>
      </c>
      <c r="Z42" s="137">
        <f>+IF(X42&lt;&gt;0,+(Y42/X42)*100,0)</f>
        <v>-23.230703106289837</v>
      </c>
      <c r="AA42" s="153">
        <f>SUM(AA43:AA46)</f>
        <v>111996189</v>
      </c>
    </row>
    <row r="43" spans="1:27" ht="13.5">
      <c r="A43" s="138" t="s">
        <v>89</v>
      </c>
      <c r="B43" s="136"/>
      <c r="C43" s="155">
        <v>3759338</v>
      </c>
      <c r="D43" s="155"/>
      <c r="E43" s="156">
        <v>2973341</v>
      </c>
      <c r="F43" s="60">
        <v>1952698</v>
      </c>
      <c r="G43" s="60">
        <v>9159</v>
      </c>
      <c r="H43" s="60">
        <v>286349</v>
      </c>
      <c r="I43" s="60">
        <v>1182631</v>
      </c>
      <c r="J43" s="60">
        <v>1478139</v>
      </c>
      <c r="K43" s="60">
        <v>577179</v>
      </c>
      <c r="L43" s="60">
        <v>577179</v>
      </c>
      <c r="M43" s="60">
        <v>14652</v>
      </c>
      <c r="N43" s="60">
        <v>1169010</v>
      </c>
      <c r="O43" s="60"/>
      <c r="P43" s="60">
        <v>32888</v>
      </c>
      <c r="Q43" s="60"/>
      <c r="R43" s="60">
        <v>32888</v>
      </c>
      <c r="S43" s="60">
        <v>726312</v>
      </c>
      <c r="T43" s="60">
        <v>719198</v>
      </c>
      <c r="U43" s="60">
        <v>567287</v>
      </c>
      <c r="V43" s="60">
        <v>2012797</v>
      </c>
      <c r="W43" s="60">
        <v>4692834</v>
      </c>
      <c r="X43" s="60">
        <v>2973341</v>
      </c>
      <c r="Y43" s="60">
        <v>1719493</v>
      </c>
      <c r="Z43" s="140">
        <v>57.83</v>
      </c>
      <c r="AA43" s="155">
        <v>1952698</v>
      </c>
    </row>
    <row r="44" spans="1:27" ht="13.5">
      <c r="A44" s="138" t="s">
        <v>90</v>
      </c>
      <c r="B44" s="136"/>
      <c r="C44" s="155">
        <v>162955590</v>
      </c>
      <c r="D44" s="155"/>
      <c r="E44" s="156">
        <v>144290029</v>
      </c>
      <c r="F44" s="60">
        <v>101786320</v>
      </c>
      <c r="G44" s="60">
        <v>1966970</v>
      </c>
      <c r="H44" s="60">
        <v>12876304</v>
      </c>
      <c r="I44" s="60">
        <v>10529650</v>
      </c>
      <c r="J44" s="60">
        <v>25372924</v>
      </c>
      <c r="K44" s="60">
        <v>6655494</v>
      </c>
      <c r="L44" s="60">
        <v>21186203</v>
      </c>
      <c r="M44" s="60">
        <v>10994915</v>
      </c>
      <c r="N44" s="60">
        <v>38836612</v>
      </c>
      <c r="O44" s="60">
        <v>12160182</v>
      </c>
      <c r="P44" s="60">
        <v>1000422</v>
      </c>
      <c r="Q44" s="60"/>
      <c r="R44" s="60">
        <v>13160604</v>
      </c>
      <c r="S44" s="60">
        <v>6959288</v>
      </c>
      <c r="T44" s="60">
        <v>9756838</v>
      </c>
      <c r="U44" s="60">
        <v>12874530</v>
      </c>
      <c r="V44" s="60">
        <v>29590656</v>
      </c>
      <c r="W44" s="60">
        <v>106960796</v>
      </c>
      <c r="X44" s="60">
        <v>144290030</v>
      </c>
      <c r="Y44" s="60">
        <v>-37329234</v>
      </c>
      <c r="Z44" s="140">
        <v>-25.87</v>
      </c>
      <c r="AA44" s="155">
        <v>101786320</v>
      </c>
    </row>
    <row r="45" spans="1:27" ht="13.5">
      <c r="A45" s="138" t="s">
        <v>91</v>
      </c>
      <c r="B45" s="136"/>
      <c r="C45" s="157">
        <v>5683924</v>
      </c>
      <c r="D45" s="157"/>
      <c r="E45" s="158">
        <v>6084254</v>
      </c>
      <c r="F45" s="159">
        <v>4500171</v>
      </c>
      <c r="G45" s="159">
        <v>346786</v>
      </c>
      <c r="H45" s="159">
        <v>399730</v>
      </c>
      <c r="I45" s="159">
        <v>2555434</v>
      </c>
      <c r="J45" s="159">
        <v>3301950</v>
      </c>
      <c r="K45" s="159">
        <v>385144</v>
      </c>
      <c r="L45" s="159">
        <v>372444</v>
      </c>
      <c r="M45" s="159">
        <v>387264</v>
      </c>
      <c r="N45" s="159">
        <v>1144852</v>
      </c>
      <c r="O45" s="159">
        <v>400922</v>
      </c>
      <c r="P45" s="159">
        <v>348478</v>
      </c>
      <c r="Q45" s="159"/>
      <c r="R45" s="159">
        <v>749400</v>
      </c>
      <c r="S45" s="159">
        <v>348792</v>
      </c>
      <c r="T45" s="159">
        <v>349297</v>
      </c>
      <c r="U45" s="159">
        <v>349298</v>
      </c>
      <c r="V45" s="159">
        <v>1047387</v>
      </c>
      <c r="W45" s="159">
        <v>6243589</v>
      </c>
      <c r="X45" s="159">
        <v>6084254</v>
      </c>
      <c r="Y45" s="159">
        <v>159335</v>
      </c>
      <c r="Z45" s="141">
        <v>2.62</v>
      </c>
      <c r="AA45" s="157">
        <v>4500171</v>
      </c>
    </row>
    <row r="46" spans="1:27" ht="13.5">
      <c r="A46" s="138" t="s">
        <v>92</v>
      </c>
      <c r="B46" s="136"/>
      <c r="C46" s="155">
        <v>3030895</v>
      </c>
      <c r="D46" s="155"/>
      <c r="E46" s="156">
        <v>3757000</v>
      </c>
      <c r="F46" s="60">
        <v>3757000</v>
      </c>
      <c r="G46" s="60"/>
      <c r="H46" s="60"/>
      <c r="I46" s="60">
        <v>391595</v>
      </c>
      <c r="J46" s="60">
        <v>391595</v>
      </c>
      <c r="K46" s="60">
        <v>244120</v>
      </c>
      <c r="L46" s="60">
        <v>244120</v>
      </c>
      <c r="M46" s="60">
        <v>285430</v>
      </c>
      <c r="N46" s="60">
        <v>773670</v>
      </c>
      <c r="O46" s="60">
        <v>267750</v>
      </c>
      <c r="P46" s="60">
        <v>233410</v>
      </c>
      <c r="Q46" s="60"/>
      <c r="R46" s="60">
        <v>501160</v>
      </c>
      <c r="S46" s="60">
        <v>116891</v>
      </c>
      <c r="T46" s="60">
        <v>466161</v>
      </c>
      <c r="U46" s="60">
        <v>461420</v>
      </c>
      <c r="V46" s="60">
        <v>1044472</v>
      </c>
      <c r="W46" s="60">
        <v>2710897</v>
      </c>
      <c r="X46" s="60">
        <v>3757000</v>
      </c>
      <c r="Y46" s="60">
        <v>-1046103</v>
      </c>
      <c r="Z46" s="140">
        <v>-27.84</v>
      </c>
      <c r="AA46" s="155">
        <v>3757000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632278073</v>
      </c>
      <c r="D48" s="168">
        <f>+D28+D32+D38+D42+D47</f>
        <v>0</v>
      </c>
      <c r="E48" s="169">
        <f t="shared" si="9"/>
        <v>542203925</v>
      </c>
      <c r="F48" s="73">
        <f t="shared" si="9"/>
        <v>360517283</v>
      </c>
      <c r="G48" s="73">
        <f t="shared" si="9"/>
        <v>12029239</v>
      </c>
      <c r="H48" s="73">
        <f t="shared" si="9"/>
        <v>24508559</v>
      </c>
      <c r="I48" s="73">
        <f t="shared" si="9"/>
        <v>28031557</v>
      </c>
      <c r="J48" s="73">
        <f t="shared" si="9"/>
        <v>64569355</v>
      </c>
      <c r="K48" s="73">
        <f t="shared" si="9"/>
        <v>20344504</v>
      </c>
      <c r="L48" s="73">
        <f t="shared" si="9"/>
        <v>35386156</v>
      </c>
      <c r="M48" s="73">
        <f t="shared" si="9"/>
        <v>22944375</v>
      </c>
      <c r="N48" s="73">
        <f t="shared" si="9"/>
        <v>78675035</v>
      </c>
      <c r="O48" s="73">
        <f t="shared" si="9"/>
        <v>23158069</v>
      </c>
      <c r="P48" s="73">
        <f t="shared" si="9"/>
        <v>12558832</v>
      </c>
      <c r="Q48" s="73">
        <f t="shared" si="9"/>
        <v>0</v>
      </c>
      <c r="R48" s="73">
        <f t="shared" si="9"/>
        <v>35716901</v>
      </c>
      <c r="S48" s="73">
        <f t="shared" si="9"/>
        <v>20561651</v>
      </c>
      <c r="T48" s="73">
        <f t="shared" si="9"/>
        <v>26282787</v>
      </c>
      <c r="U48" s="73">
        <f t="shared" si="9"/>
        <v>32609701</v>
      </c>
      <c r="V48" s="73">
        <f t="shared" si="9"/>
        <v>79454139</v>
      </c>
      <c r="W48" s="73">
        <f t="shared" si="9"/>
        <v>258415430</v>
      </c>
      <c r="X48" s="73">
        <f t="shared" si="9"/>
        <v>542203714</v>
      </c>
      <c r="Y48" s="73">
        <f t="shared" si="9"/>
        <v>-283788284</v>
      </c>
      <c r="Z48" s="170">
        <f>+IF(X48&lt;&gt;0,+(Y48/X48)*100,0)</f>
        <v>-52.33978976396314</v>
      </c>
      <c r="AA48" s="168">
        <f>+AA28+AA32+AA38+AA42+AA47</f>
        <v>360517283</v>
      </c>
    </row>
    <row r="49" spans="1:27" ht="13.5">
      <c r="A49" s="148" t="s">
        <v>49</v>
      </c>
      <c r="B49" s="149"/>
      <c r="C49" s="171">
        <f aca="true" t="shared" si="10" ref="C49:Y49">+C25-C48</f>
        <v>-132346447</v>
      </c>
      <c r="D49" s="171">
        <f>+D25-D48</f>
        <v>0</v>
      </c>
      <c r="E49" s="172">
        <f t="shared" si="10"/>
        <v>-68444089</v>
      </c>
      <c r="F49" s="173">
        <f t="shared" si="10"/>
        <v>141053424</v>
      </c>
      <c r="G49" s="173">
        <f t="shared" si="10"/>
        <v>101564282</v>
      </c>
      <c r="H49" s="173">
        <f t="shared" si="10"/>
        <v>-11574354</v>
      </c>
      <c r="I49" s="173">
        <f t="shared" si="10"/>
        <v>-17401719</v>
      </c>
      <c r="J49" s="173">
        <f t="shared" si="10"/>
        <v>72588209</v>
      </c>
      <c r="K49" s="173">
        <f t="shared" si="10"/>
        <v>75813011</v>
      </c>
      <c r="L49" s="173">
        <f t="shared" si="10"/>
        <v>60771359</v>
      </c>
      <c r="M49" s="173">
        <f t="shared" si="10"/>
        <v>-13239850</v>
      </c>
      <c r="N49" s="173">
        <f t="shared" si="10"/>
        <v>123344520</v>
      </c>
      <c r="O49" s="173">
        <f t="shared" si="10"/>
        <v>-10268712</v>
      </c>
      <c r="P49" s="173">
        <f t="shared" si="10"/>
        <v>64487287</v>
      </c>
      <c r="Q49" s="173">
        <f t="shared" si="10"/>
        <v>0</v>
      </c>
      <c r="R49" s="173">
        <f t="shared" si="10"/>
        <v>54218575</v>
      </c>
      <c r="S49" s="173">
        <f t="shared" si="10"/>
        <v>54786133</v>
      </c>
      <c r="T49" s="173">
        <f t="shared" si="10"/>
        <v>-15126354</v>
      </c>
      <c r="U49" s="173">
        <f t="shared" si="10"/>
        <v>20951605</v>
      </c>
      <c r="V49" s="173">
        <f t="shared" si="10"/>
        <v>60611384</v>
      </c>
      <c r="W49" s="173">
        <f t="shared" si="10"/>
        <v>310762688</v>
      </c>
      <c r="X49" s="173">
        <f>IF(F25=F48,0,X25-X48)</f>
        <v>-68443592</v>
      </c>
      <c r="Y49" s="173">
        <f t="shared" si="10"/>
        <v>379206280</v>
      </c>
      <c r="Z49" s="174">
        <f>+IF(X49&lt;&gt;0,+(Y49/X49)*100,0)</f>
        <v>-554.0420496925409</v>
      </c>
      <c r="AA49" s="171">
        <f>+AA25-AA48</f>
        <v>141053424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13186995</v>
      </c>
      <c r="D5" s="155">
        <v>0</v>
      </c>
      <c r="E5" s="156">
        <v>6656525</v>
      </c>
      <c r="F5" s="60">
        <v>22086221</v>
      </c>
      <c r="G5" s="60">
        <v>1125927</v>
      </c>
      <c r="H5" s="60">
        <v>1125927</v>
      </c>
      <c r="I5" s="60">
        <v>1125927</v>
      </c>
      <c r="J5" s="60">
        <v>3377781</v>
      </c>
      <c r="K5" s="60">
        <v>1126180</v>
      </c>
      <c r="L5" s="60">
        <v>1126180</v>
      </c>
      <c r="M5" s="60">
        <v>1126180</v>
      </c>
      <c r="N5" s="60">
        <v>3378540</v>
      </c>
      <c r="O5" s="60">
        <v>1126180</v>
      </c>
      <c r="P5" s="60">
        <v>65769255</v>
      </c>
      <c r="Q5" s="60">
        <v>0</v>
      </c>
      <c r="R5" s="60">
        <v>66895435</v>
      </c>
      <c r="S5" s="60">
        <v>64002955</v>
      </c>
      <c r="T5" s="60">
        <v>2342858</v>
      </c>
      <c r="U5" s="60">
        <v>33419994</v>
      </c>
      <c r="V5" s="60">
        <v>99765807</v>
      </c>
      <c r="W5" s="60">
        <v>173417563</v>
      </c>
      <c r="X5" s="60">
        <v>6656525</v>
      </c>
      <c r="Y5" s="60">
        <v>166761038</v>
      </c>
      <c r="Z5" s="140">
        <v>2505.23</v>
      </c>
      <c r="AA5" s="155">
        <v>22086221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32652862</v>
      </c>
      <c r="D8" s="155">
        <v>0</v>
      </c>
      <c r="E8" s="156">
        <v>39931200</v>
      </c>
      <c r="F8" s="60">
        <v>39931200</v>
      </c>
      <c r="G8" s="60">
        <v>3223271</v>
      </c>
      <c r="H8" s="60">
        <v>3223269</v>
      </c>
      <c r="I8" s="60">
        <v>5314669</v>
      </c>
      <c r="J8" s="60">
        <v>11761209</v>
      </c>
      <c r="K8" s="60">
        <v>3207099</v>
      </c>
      <c r="L8" s="60">
        <v>3207099</v>
      </c>
      <c r="M8" s="60">
        <v>3259973</v>
      </c>
      <c r="N8" s="60">
        <v>9674171</v>
      </c>
      <c r="O8" s="60">
        <v>3223220</v>
      </c>
      <c r="P8" s="60">
        <v>3315944</v>
      </c>
      <c r="Q8" s="60">
        <v>0</v>
      </c>
      <c r="R8" s="60">
        <v>6539164</v>
      </c>
      <c r="S8" s="60">
        <v>3315944</v>
      </c>
      <c r="T8" s="60">
        <v>3224299</v>
      </c>
      <c r="U8" s="60">
        <v>8233262</v>
      </c>
      <c r="V8" s="60">
        <v>14773505</v>
      </c>
      <c r="W8" s="60">
        <v>42748049</v>
      </c>
      <c r="X8" s="60">
        <v>39931200</v>
      </c>
      <c r="Y8" s="60">
        <v>2816849</v>
      </c>
      <c r="Z8" s="140">
        <v>7.05</v>
      </c>
      <c r="AA8" s="155">
        <v>39931200</v>
      </c>
    </row>
    <row r="9" spans="1:27" ht="13.5">
      <c r="A9" s="183" t="s">
        <v>105</v>
      </c>
      <c r="B9" s="182"/>
      <c r="C9" s="155">
        <v>1383804</v>
      </c>
      <c r="D9" s="155">
        <v>0</v>
      </c>
      <c r="E9" s="156">
        <v>1533259</v>
      </c>
      <c r="F9" s="60">
        <v>1533259</v>
      </c>
      <c r="G9" s="60">
        <v>124520</v>
      </c>
      <c r="H9" s="60">
        <v>124520</v>
      </c>
      <c r="I9" s="60">
        <v>124579</v>
      </c>
      <c r="J9" s="60">
        <v>373619</v>
      </c>
      <c r="K9" s="60">
        <v>124579</v>
      </c>
      <c r="L9" s="60">
        <v>124579</v>
      </c>
      <c r="M9" s="60">
        <v>124698</v>
      </c>
      <c r="N9" s="60">
        <v>373856</v>
      </c>
      <c r="O9" s="60">
        <v>124327</v>
      </c>
      <c r="P9" s="60">
        <v>139338</v>
      </c>
      <c r="Q9" s="60">
        <v>0</v>
      </c>
      <c r="R9" s="60">
        <v>263665</v>
      </c>
      <c r="S9" s="60">
        <v>139338</v>
      </c>
      <c r="T9" s="60">
        <v>124682</v>
      </c>
      <c r="U9" s="60">
        <v>124624</v>
      </c>
      <c r="V9" s="60">
        <v>388644</v>
      </c>
      <c r="W9" s="60">
        <v>1399784</v>
      </c>
      <c r="X9" s="60">
        <v>1533259</v>
      </c>
      <c r="Y9" s="60">
        <v>-133475</v>
      </c>
      <c r="Z9" s="140">
        <v>-8.71</v>
      </c>
      <c r="AA9" s="155">
        <v>1533259</v>
      </c>
    </row>
    <row r="10" spans="1:27" ht="13.5">
      <c r="A10" s="183" t="s">
        <v>106</v>
      </c>
      <c r="B10" s="182"/>
      <c r="C10" s="155">
        <v>17698825</v>
      </c>
      <c r="D10" s="155">
        <v>0</v>
      </c>
      <c r="E10" s="156">
        <v>3186000</v>
      </c>
      <c r="F10" s="54">
        <v>12309256</v>
      </c>
      <c r="G10" s="54">
        <v>1024220</v>
      </c>
      <c r="H10" s="54">
        <v>1024454</v>
      </c>
      <c r="I10" s="54">
        <v>1024467</v>
      </c>
      <c r="J10" s="54">
        <v>3073141</v>
      </c>
      <c r="K10" s="54">
        <v>1025925</v>
      </c>
      <c r="L10" s="54">
        <v>1025925</v>
      </c>
      <c r="M10" s="54">
        <v>1026149</v>
      </c>
      <c r="N10" s="54">
        <v>3077999</v>
      </c>
      <c r="O10" s="54">
        <v>1029153</v>
      </c>
      <c r="P10" s="54">
        <v>1049215</v>
      </c>
      <c r="Q10" s="54">
        <v>0</v>
      </c>
      <c r="R10" s="54">
        <v>2078368</v>
      </c>
      <c r="S10" s="54">
        <v>1049215</v>
      </c>
      <c r="T10" s="54">
        <v>1029818</v>
      </c>
      <c r="U10" s="54">
        <v>2313292</v>
      </c>
      <c r="V10" s="54">
        <v>4392325</v>
      </c>
      <c r="W10" s="54">
        <v>12621833</v>
      </c>
      <c r="X10" s="54">
        <v>3186000</v>
      </c>
      <c r="Y10" s="54">
        <v>9435833</v>
      </c>
      <c r="Z10" s="184">
        <v>296.17</v>
      </c>
      <c r="AA10" s="130">
        <v>12309256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371898</v>
      </c>
      <c r="D12" s="155">
        <v>0</v>
      </c>
      <c r="E12" s="156">
        <v>135201</v>
      </c>
      <c r="F12" s="60">
        <v>534405</v>
      </c>
      <c r="G12" s="60">
        <v>81958</v>
      </c>
      <c r="H12" s="60">
        <v>45725</v>
      </c>
      <c r="I12" s="60">
        <v>31832</v>
      </c>
      <c r="J12" s="60">
        <v>159515</v>
      </c>
      <c r="K12" s="60">
        <v>45225</v>
      </c>
      <c r="L12" s="60">
        <v>45225</v>
      </c>
      <c r="M12" s="60">
        <v>15824</v>
      </c>
      <c r="N12" s="60">
        <v>106274</v>
      </c>
      <c r="O12" s="60">
        <v>58395</v>
      </c>
      <c r="P12" s="60">
        <v>19467</v>
      </c>
      <c r="Q12" s="60">
        <v>0</v>
      </c>
      <c r="R12" s="60">
        <v>77862</v>
      </c>
      <c r="S12" s="60">
        <v>19467</v>
      </c>
      <c r="T12" s="60">
        <v>65539</v>
      </c>
      <c r="U12" s="60">
        <v>117213</v>
      </c>
      <c r="V12" s="60">
        <v>202219</v>
      </c>
      <c r="W12" s="60">
        <v>545870</v>
      </c>
      <c r="X12" s="60">
        <v>135318</v>
      </c>
      <c r="Y12" s="60">
        <v>410552</v>
      </c>
      <c r="Z12" s="140">
        <v>303.4</v>
      </c>
      <c r="AA12" s="155">
        <v>534405</v>
      </c>
    </row>
    <row r="13" spans="1:27" ht="13.5">
      <c r="A13" s="181" t="s">
        <v>109</v>
      </c>
      <c r="B13" s="185"/>
      <c r="C13" s="155">
        <v>2636558</v>
      </c>
      <c r="D13" s="155">
        <v>0</v>
      </c>
      <c r="E13" s="156">
        <v>500000</v>
      </c>
      <c r="F13" s="60">
        <v>1454904</v>
      </c>
      <c r="G13" s="60">
        <v>61440</v>
      </c>
      <c r="H13" s="60">
        <v>157792</v>
      </c>
      <c r="I13" s="60">
        <v>33628</v>
      </c>
      <c r="J13" s="60">
        <v>252860</v>
      </c>
      <c r="K13" s="60">
        <v>1063095</v>
      </c>
      <c r="L13" s="60">
        <v>1063095</v>
      </c>
      <c r="M13" s="60">
        <v>65666</v>
      </c>
      <c r="N13" s="60">
        <v>2191856</v>
      </c>
      <c r="O13" s="60">
        <v>1286013</v>
      </c>
      <c r="P13" s="60">
        <v>284701</v>
      </c>
      <c r="Q13" s="60">
        <v>0</v>
      </c>
      <c r="R13" s="60">
        <v>1570714</v>
      </c>
      <c r="S13" s="60">
        <v>284701</v>
      </c>
      <c r="T13" s="60">
        <v>587521</v>
      </c>
      <c r="U13" s="60">
        <v>319551</v>
      </c>
      <c r="V13" s="60">
        <v>1191773</v>
      </c>
      <c r="W13" s="60">
        <v>5207203</v>
      </c>
      <c r="X13" s="60">
        <v>500000</v>
      </c>
      <c r="Y13" s="60">
        <v>4707203</v>
      </c>
      <c r="Z13" s="140">
        <v>941.44</v>
      </c>
      <c r="AA13" s="155">
        <v>1454904</v>
      </c>
    </row>
    <row r="14" spans="1:27" ht="13.5">
      <c r="A14" s="181" t="s">
        <v>110</v>
      </c>
      <c r="B14" s="185"/>
      <c r="C14" s="155">
        <v>20426233</v>
      </c>
      <c r="D14" s="155">
        <v>0</v>
      </c>
      <c r="E14" s="156">
        <v>21240000</v>
      </c>
      <c r="F14" s="60">
        <v>23368673</v>
      </c>
      <c r="G14" s="60">
        <v>1872659</v>
      </c>
      <c r="H14" s="60">
        <v>1908518</v>
      </c>
      <c r="I14" s="60">
        <v>1937302</v>
      </c>
      <c r="J14" s="60">
        <v>5718479</v>
      </c>
      <c r="K14" s="60">
        <v>2011159</v>
      </c>
      <c r="L14" s="60">
        <v>2011159</v>
      </c>
      <c r="M14" s="60">
        <v>1976157</v>
      </c>
      <c r="N14" s="60">
        <v>5998475</v>
      </c>
      <c r="O14" s="60">
        <v>2082883</v>
      </c>
      <c r="P14" s="60">
        <v>2116316</v>
      </c>
      <c r="Q14" s="60">
        <v>0</v>
      </c>
      <c r="R14" s="60">
        <v>4199199</v>
      </c>
      <c r="S14" s="60">
        <v>2116316</v>
      </c>
      <c r="T14" s="60">
        <v>2221035</v>
      </c>
      <c r="U14" s="60">
        <v>2254957</v>
      </c>
      <c r="V14" s="60">
        <v>6592308</v>
      </c>
      <c r="W14" s="60">
        <v>22508461</v>
      </c>
      <c r="X14" s="60">
        <v>21240000</v>
      </c>
      <c r="Y14" s="60">
        <v>1268461</v>
      </c>
      <c r="Z14" s="140">
        <v>5.97</v>
      </c>
      <c r="AA14" s="155">
        <v>23368673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2939050</v>
      </c>
      <c r="D16" s="155">
        <v>0</v>
      </c>
      <c r="E16" s="156">
        <v>476927</v>
      </c>
      <c r="F16" s="60">
        <v>938902</v>
      </c>
      <c r="G16" s="60">
        <v>10451</v>
      </c>
      <c r="H16" s="60">
        <v>10956</v>
      </c>
      <c r="I16" s="60">
        <v>11285</v>
      </c>
      <c r="J16" s="60">
        <v>32692</v>
      </c>
      <c r="K16" s="60">
        <v>8307</v>
      </c>
      <c r="L16" s="60">
        <v>8307</v>
      </c>
      <c r="M16" s="60">
        <v>3439</v>
      </c>
      <c r="N16" s="60">
        <v>20053</v>
      </c>
      <c r="O16" s="60">
        <v>20561</v>
      </c>
      <c r="P16" s="60">
        <v>77974</v>
      </c>
      <c r="Q16" s="60">
        <v>0</v>
      </c>
      <c r="R16" s="60">
        <v>98535</v>
      </c>
      <c r="S16" s="60">
        <v>77974</v>
      </c>
      <c r="T16" s="60">
        <v>211514</v>
      </c>
      <c r="U16" s="60">
        <v>183291</v>
      </c>
      <c r="V16" s="60">
        <v>472779</v>
      </c>
      <c r="W16" s="60">
        <v>624059</v>
      </c>
      <c r="X16" s="60">
        <v>476927</v>
      </c>
      <c r="Y16" s="60">
        <v>147132</v>
      </c>
      <c r="Z16" s="140">
        <v>30.85</v>
      </c>
      <c r="AA16" s="155">
        <v>938902</v>
      </c>
    </row>
    <row r="17" spans="1:27" ht="13.5">
      <c r="A17" s="181" t="s">
        <v>113</v>
      </c>
      <c r="B17" s="185"/>
      <c r="C17" s="155">
        <v>176313</v>
      </c>
      <c r="D17" s="155">
        <v>0</v>
      </c>
      <c r="E17" s="156">
        <v>202713</v>
      </c>
      <c r="F17" s="60">
        <v>295026</v>
      </c>
      <c r="G17" s="60">
        <v>53857</v>
      </c>
      <c r="H17" s="60">
        <v>36400</v>
      </c>
      <c r="I17" s="60">
        <v>24156</v>
      </c>
      <c r="J17" s="60">
        <v>114413</v>
      </c>
      <c r="K17" s="60">
        <v>9536</v>
      </c>
      <c r="L17" s="60">
        <v>9536</v>
      </c>
      <c r="M17" s="60">
        <v>8847</v>
      </c>
      <c r="N17" s="60">
        <v>27919</v>
      </c>
      <c r="O17" s="60">
        <v>0</v>
      </c>
      <c r="P17" s="60">
        <v>9416</v>
      </c>
      <c r="Q17" s="60">
        <v>0</v>
      </c>
      <c r="R17" s="60">
        <v>9416</v>
      </c>
      <c r="S17" s="60">
        <v>9416</v>
      </c>
      <c r="T17" s="60">
        <v>5524</v>
      </c>
      <c r="U17" s="60">
        <v>27175</v>
      </c>
      <c r="V17" s="60">
        <v>42115</v>
      </c>
      <c r="W17" s="60">
        <v>193863</v>
      </c>
      <c r="X17" s="60">
        <v>202713</v>
      </c>
      <c r="Y17" s="60">
        <v>-8850</v>
      </c>
      <c r="Z17" s="140">
        <v>-4.37</v>
      </c>
      <c r="AA17" s="155">
        <v>295026</v>
      </c>
    </row>
    <row r="18" spans="1:27" ht="13.5">
      <c r="A18" s="183" t="s">
        <v>114</v>
      </c>
      <c r="B18" s="182"/>
      <c r="C18" s="155">
        <v>6850311</v>
      </c>
      <c r="D18" s="155">
        <v>0</v>
      </c>
      <c r="E18" s="156">
        <v>5800000</v>
      </c>
      <c r="F18" s="60">
        <v>5800000</v>
      </c>
      <c r="G18" s="60">
        <v>621443</v>
      </c>
      <c r="H18" s="60">
        <v>0</v>
      </c>
      <c r="I18" s="60">
        <v>603762</v>
      </c>
      <c r="J18" s="60">
        <v>1225205</v>
      </c>
      <c r="K18" s="60">
        <v>0</v>
      </c>
      <c r="L18" s="60">
        <v>0</v>
      </c>
      <c r="M18" s="60">
        <v>1936978</v>
      </c>
      <c r="N18" s="60">
        <v>1936978</v>
      </c>
      <c r="O18" s="60">
        <v>870505</v>
      </c>
      <c r="P18" s="60">
        <v>0</v>
      </c>
      <c r="Q18" s="60">
        <v>0</v>
      </c>
      <c r="R18" s="60">
        <v>870505</v>
      </c>
      <c r="S18" s="60">
        <v>67965</v>
      </c>
      <c r="T18" s="60">
        <v>230984</v>
      </c>
      <c r="U18" s="60">
        <v>350</v>
      </c>
      <c r="V18" s="60">
        <v>299299</v>
      </c>
      <c r="W18" s="60">
        <v>4331987</v>
      </c>
      <c r="X18" s="60">
        <v>5800000</v>
      </c>
      <c r="Y18" s="60">
        <v>-1468013</v>
      </c>
      <c r="Z18" s="140">
        <v>-25.31</v>
      </c>
      <c r="AA18" s="155">
        <v>5800000</v>
      </c>
    </row>
    <row r="19" spans="1:27" ht="13.5">
      <c r="A19" s="181" t="s">
        <v>34</v>
      </c>
      <c r="B19" s="185"/>
      <c r="C19" s="155">
        <v>247290000</v>
      </c>
      <c r="D19" s="155">
        <v>0</v>
      </c>
      <c r="E19" s="156">
        <v>280980000</v>
      </c>
      <c r="F19" s="60">
        <v>279699497</v>
      </c>
      <c r="G19" s="60">
        <v>104486000</v>
      </c>
      <c r="H19" s="60">
        <v>4937000</v>
      </c>
      <c r="I19" s="60">
        <v>0</v>
      </c>
      <c r="J19" s="60">
        <v>109423000</v>
      </c>
      <c r="K19" s="60">
        <v>85881000</v>
      </c>
      <c r="L19" s="60">
        <v>85881000</v>
      </c>
      <c r="M19" s="60">
        <v>0</v>
      </c>
      <c r="N19" s="60">
        <v>171762000</v>
      </c>
      <c r="O19" s="60">
        <v>0</v>
      </c>
      <c r="P19" s="60">
        <v>1127000</v>
      </c>
      <c r="Q19" s="60">
        <v>0</v>
      </c>
      <c r="R19" s="60">
        <v>1127000</v>
      </c>
      <c r="S19" s="60">
        <v>1127000</v>
      </c>
      <c r="T19" s="60">
        <v>0</v>
      </c>
      <c r="U19" s="60">
        <v>0</v>
      </c>
      <c r="V19" s="60">
        <v>1127000</v>
      </c>
      <c r="W19" s="60">
        <v>283439000</v>
      </c>
      <c r="X19" s="60">
        <v>280980250</v>
      </c>
      <c r="Y19" s="60">
        <v>2458750</v>
      </c>
      <c r="Z19" s="140">
        <v>0.88</v>
      </c>
      <c r="AA19" s="155">
        <v>279699497</v>
      </c>
    </row>
    <row r="20" spans="1:27" ht="13.5">
      <c r="A20" s="181" t="s">
        <v>35</v>
      </c>
      <c r="B20" s="185"/>
      <c r="C20" s="155">
        <v>64108033</v>
      </c>
      <c r="D20" s="155">
        <v>0</v>
      </c>
      <c r="E20" s="156">
        <v>2298011</v>
      </c>
      <c r="F20" s="54">
        <v>2278861</v>
      </c>
      <c r="G20" s="54">
        <v>907775</v>
      </c>
      <c r="H20" s="54">
        <v>339644</v>
      </c>
      <c r="I20" s="54">
        <v>398231</v>
      </c>
      <c r="J20" s="54">
        <v>1645650</v>
      </c>
      <c r="K20" s="54">
        <v>1655410</v>
      </c>
      <c r="L20" s="54">
        <v>1655410</v>
      </c>
      <c r="M20" s="54">
        <v>160614</v>
      </c>
      <c r="N20" s="54">
        <v>3471434</v>
      </c>
      <c r="O20" s="54">
        <v>3068120</v>
      </c>
      <c r="P20" s="54">
        <v>3137493</v>
      </c>
      <c r="Q20" s="54">
        <v>0</v>
      </c>
      <c r="R20" s="54">
        <v>6205613</v>
      </c>
      <c r="S20" s="54">
        <v>3137493</v>
      </c>
      <c r="T20" s="54">
        <v>1112659</v>
      </c>
      <c r="U20" s="54">
        <v>6567597</v>
      </c>
      <c r="V20" s="54">
        <v>10817749</v>
      </c>
      <c r="W20" s="54">
        <v>22140446</v>
      </c>
      <c r="X20" s="54">
        <v>2298181</v>
      </c>
      <c r="Y20" s="54">
        <v>19842265</v>
      </c>
      <c r="Z20" s="184">
        <v>863.39</v>
      </c>
      <c r="AA20" s="130">
        <v>2278861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409720882</v>
      </c>
      <c r="D22" s="188">
        <f>SUM(D5:D21)</f>
        <v>0</v>
      </c>
      <c r="E22" s="189">
        <f t="shared" si="0"/>
        <v>362939836</v>
      </c>
      <c r="F22" s="190">
        <f t="shared" si="0"/>
        <v>390230204</v>
      </c>
      <c r="G22" s="190">
        <f t="shared" si="0"/>
        <v>113593521</v>
      </c>
      <c r="H22" s="190">
        <f t="shared" si="0"/>
        <v>12934205</v>
      </c>
      <c r="I22" s="190">
        <f t="shared" si="0"/>
        <v>10629838</v>
      </c>
      <c r="J22" s="190">
        <f t="shared" si="0"/>
        <v>137157564</v>
      </c>
      <c r="K22" s="190">
        <f t="shared" si="0"/>
        <v>96157515</v>
      </c>
      <c r="L22" s="190">
        <f t="shared" si="0"/>
        <v>96157515</v>
      </c>
      <c r="M22" s="190">
        <f t="shared" si="0"/>
        <v>9704525</v>
      </c>
      <c r="N22" s="190">
        <f t="shared" si="0"/>
        <v>202019555</v>
      </c>
      <c r="O22" s="190">
        <f t="shared" si="0"/>
        <v>12889357</v>
      </c>
      <c r="P22" s="190">
        <f t="shared" si="0"/>
        <v>77046119</v>
      </c>
      <c r="Q22" s="190">
        <f t="shared" si="0"/>
        <v>0</v>
      </c>
      <c r="R22" s="190">
        <f t="shared" si="0"/>
        <v>89935476</v>
      </c>
      <c r="S22" s="190">
        <f t="shared" si="0"/>
        <v>75347784</v>
      </c>
      <c r="T22" s="190">
        <f t="shared" si="0"/>
        <v>11156433</v>
      </c>
      <c r="U22" s="190">
        <f t="shared" si="0"/>
        <v>53561306</v>
      </c>
      <c r="V22" s="190">
        <f t="shared" si="0"/>
        <v>140065523</v>
      </c>
      <c r="W22" s="190">
        <f t="shared" si="0"/>
        <v>569178118</v>
      </c>
      <c r="X22" s="190">
        <f t="shared" si="0"/>
        <v>362940373</v>
      </c>
      <c r="Y22" s="190">
        <f t="shared" si="0"/>
        <v>206237745</v>
      </c>
      <c r="Z22" s="191">
        <f>+IF(X22&lt;&gt;0,+(Y22/X22)*100,0)</f>
        <v>56.824139815385045</v>
      </c>
      <c r="AA22" s="188">
        <f>SUM(AA5:AA21)</f>
        <v>390230204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96797188</v>
      </c>
      <c r="D25" s="155">
        <v>0</v>
      </c>
      <c r="E25" s="156">
        <v>101035795</v>
      </c>
      <c r="F25" s="60">
        <v>99603081</v>
      </c>
      <c r="G25" s="60">
        <v>7996917</v>
      </c>
      <c r="H25" s="60">
        <v>8547568</v>
      </c>
      <c r="I25" s="60">
        <v>7814669</v>
      </c>
      <c r="J25" s="60">
        <v>24359154</v>
      </c>
      <c r="K25" s="60">
        <v>7564700</v>
      </c>
      <c r="L25" s="60">
        <v>8122653</v>
      </c>
      <c r="M25" s="60">
        <v>8334732</v>
      </c>
      <c r="N25" s="60">
        <v>24022085</v>
      </c>
      <c r="O25" s="60">
        <v>8534706</v>
      </c>
      <c r="P25" s="60">
        <v>7783263</v>
      </c>
      <c r="Q25" s="60">
        <v>0</v>
      </c>
      <c r="R25" s="60">
        <v>16317969</v>
      </c>
      <c r="S25" s="60">
        <v>8630296</v>
      </c>
      <c r="T25" s="60">
        <v>7757068</v>
      </c>
      <c r="U25" s="60">
        <v>8045302</v>
      </c>
      <c r="V25" s="60">
        <v>24432666</v>
      </c>
      <c r="W25" s="60">
        <v>89131874</v>
      </c>
      <c r="X25" s="60">
        <v>101035795</v>
      </c>
      <c r="Y25" s="60">
        <v>-11903921</v>
      </c>
      <c r="Z25" s="140">
        <v>-11.78</v>
      </c>
      <c r="AA25" s="155">
        <v>99603081</v>
      </c>
    </row>
    <row r="26" spans="1:27" ht="13.5">
      <c r="A26" s="183" t="s">
        <v>38</v>
      </c>
      <c r="B26" s="182"/>
      <c r="C26" s="155">
        <v>17836258</v>
      </c>
      <c r="D26" s="155">
        <v>0</v>
      </c>
      <c r="E26" s="156">
        <v>19092000</v>
      </c>
      <c r="F26" s="60">
        <v>18354089</v>
      </c>
      <c r="G26" s="60">
        <v>1458121</v>
      </c>
      <c r="H26" s="60">
        <v>1418235</v>
      </c>
      <c r="I26" s="60">
        <v>1488842</v>
      </c>
      <c r="J26" s="60">
        <v>4365198</v>
      </c>
      <c r="K26" s="60">
        <v>1543817</v>
      </c>
      <c r="L26" s="60">
        <v>1484542</v>
      </c>
      <c r="M26" s="60">
        <v>1469888</v>
      </c>
      <c r="N26" s="60">
        <v>4498247</v>
      </c>
      <c r="O26" s="60">
        <v>1559809</v>
      </c>
      <c r="P26" s="60">
        <v>1503287</v>
      </c>
      <c r="Q26" s="60">
        <v>0</v>
      </c>
      <c r="R26" s="60">
        <v>3063096</v>
      </c>
      <c r="S26" s="60">
        <v>1531387</v>
      </c>
      <c r="T26" s="60">
        <v>1879086</v>
      </c>
      <c r="U26" s="60">
        <v>1525325</v>
      </c>
      <c r="V26" s="60">
        <v>4935798</v>
      </c>
      <c r="W26" s="60">
        <v>16862339</v>
      </c>
      <c r="X26" s="60">
        <v>19091720</v>
      </c>
      <c r="Y26" s="60">
        <v>-2229381</v>
      </c>
      <c r="Z26" s="140">
        <v>-11.68</v>
      </c>
      <c r="AA26" s="155">
        <v>18354089</v>
      </c>
    </row>
    <row r="27" spans="1:27" ht="13.5">
      <c r="A27" s="183" t="s">
        <v>118</v>
      </c>
      <c r="B27" s="182"/>
      <c r="C27" s="155">
        <v>147185171</v>
      </c>
      <c r="D27" s="155">
        <v>0</v>
      </c>
      <c r="E27" s="156">
        <v>55997199</v>
      </c>
      <c r="F27" s="60">
        <v>55997200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55997200</v>
      </c>
      <c r="Y27" s="60">
        <v>-55997200</v>
      </c>
      <c r="Z27" s="140">
        <v>-100</v>
      </c>
      <c r="AA27" s="155">
        <v>55997200</v>
      </c>
    </row>
    <row r="28" spans="1:27" ht="13.5">
      <c r="A28" s="183" t="s">
        <v>39</v>
      </c>
      <c r="B28" s="182"/>
      <c r="C28" s="155">
        <v>130728341</v>
      </c>
      <c r="D28" s="155">
        <v>0</v>
      </c>
      <c r="E28" s="156">
        <v>174084397</v>
      </c>
      <c r="F28" s="60">
        <v>43650000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174084397</v>
      </c>
      <c r="Y28" s="60">
        <v>-174084397</v>
      </c>
      <c r="Z28" s="140">
        <v>-100</v>
      </c>
      <c r="AA28" s="155">
        <v>43650000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110950867</v>
      </c>
      <c r="D30" s="155">
        <v>0</v>
      </c>
      <c r="E30" s="156">
        <v>100000000</v>
      </c>
      <c r="F30" s="60">
        <v>62054205</v>
      </c>
      <c r="G30" s="60">
        <v>0</v>
      </c>
      <c r="H30" s="60">
        <v>11452559</v>
      </c>
      <c r="I30" s="60">
        <v>6532965</v>
      </c>
      <c r="J30" s="60">
        <v>17985524</v>
      </c>
      <c r="K30" s="60">
        <v>4293494</v>
      </c>
      <c r="L30" s="60">
        <v>4293494</v>
      </c>
      <c r="M30" s="60">
        <v>9225565</v>
      </c>
      <c r="N30" s="60">
        <v>17812553</v>
      </c>
      <c r="O30" s="60">
        <v>9485293</v>
      </c>
      <c r="P30" s="60">
        <v>0</v>
      </c>
      <c r="Q30" s="60">
        <v>0</v>
      </c>
      <c r="R30" s="60">
        <v>9485293</v>
      </c>
      <c r="S30" s="60">
        <v>4838295</v>
      </c>
      <c r="T30" s="60">
        <v>5263158</v>
      </c>
      <c r="U30" s="60">
        <v>5733238</v>
      </c>
      <c r="V30" s="60">
        <v>15834691</v>
      </c>
      <c r="W30" s="60">
        <v>61118061</v>
      </c>
      <c r="X30" s="60">
        <v>100000000</v>
      </c>
      <c r="Y30" s="60">
        <v>-38881939</v>
      </c>
      <c r="Z30" s="140">
        <v>-38.88</v>
      </c>
      <c r="AA30" s="155">
        <v>62054205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2550000</v>
      </c>
      <c r="F31" s="60">
        <v>1247022</v>
      </c>
      <c r="G31" s="60">
        <v>0</v>
      </c>
      <c r="H31" s="60">
        <v>0</v>
      </c>
      <c r="I31" s="60">
        <v>1902</v>
      </c>
      <c r="J31" s="60">
        <v>1902</v>
      </c>
      <c r="K31" s="60">
        <v>285381</v>
      </c>
      <c r="L31" s="60">
        <v>285381</v>
      </c>
      <c r="M31" s="60">
        <v>11298</v>
      </c>
      <c r="N31" s="60">
        <v>582060</v>
      </c>
      <c r="O31" s="60">
        <v>30425</v>
      </c>
      <c r="P31" s="60">
        <v>0</v>
      </c>
      <c r="Q31" s="60">
        <v>0</v>
      </c>
      <c r="R31" s="60">
        <v>30425</v>
      </c>
      <c r="S31" s="60">
        <v>364</v>
      </c>
      <c r="T31" s="60">
        <v>0</v>
      </c>
      <c r="U31" s="60">
        <v>997</v>
      </c>
      <c r="V31" s="60">
        <v>1361</v>
      </c>
      <c r="W31" s="60">
        <v>615748</v>
      </c>
      <c r="X31" s="60">
        <v>2550000</v>
      </c>
      <c r="Y31" s="60">
        <v>-1934252</v>
      </c>
      <c r="Z31" s="140">
        <v>-75.85</v>
      </c>
      <c r="AA31" s="155">
        <v>1247022</v>
      </c>
    </row>
    <row r="32" spans="1:27" ht="13.5">
      <c r="A32" s="183" t="s">
        <v>121</v>
      </c>
      <c r="B32" s="182"/>
      <c r="C32" s="155">
        <v>10084751</v>
      </c>
      <c r="D32" s="155">
        <v>0</v>
      </c>
      <c r="E32" s="156">
        <v>6300000</v>
      </c>
      <c r="F32" s="60">
        <v>6000000</v>
      </c>
      <c r="G32" s="60">
        <v>873384</v>
      </c>
      <c r="H32" s="60">
        <v>862928</v>
      </c>
      <c r="I32" s="60">
        <v>0</v>
      </c>
      <c r="J32" s="60">
        <v>1736312</v>
      </c>
      <c r="K32" s="60">
        <v>862928</v>
      </c>
      <c r="L32" s="60">
        <v>862928</v>
      </c>
      <c r="M32" s="60">
        <v>862928</v>
      </c>
      <c r="N32" s="60">
        <v>2588784</v>
      </c>
      <c r="O32" s="60">
        <v>721431</v>
      </c>
      <c r="P32" s="60">
        <v>0</v>
      </c>
      <c r="Q32" s="60">
        <v>0</v>
      </c>
      <c r="R32" s="60">
        <v>721431</v>
      </c>
      <c r="S32" s="60">
        <v>1004425</v>
      </c>
      <c r="T32" s="60">
        <v>862928</v>
      </c>
      <c r="U32" s="60">
        <v>0</v>
      </c>
      <c r="V32" s="60">
        <v>1867353</v>
      </c>
      <c r="W32" s="60">
        <v>6913880</v>
      </c>
      <c r="X32" s="60">
        <v>6300000</v>
      </c>
      <c r="Y32" s="60">
        <v>613880</v>
      </c>
      <c r="Z32" s="140">
        <v>9.74</v>
      </c>
      <c r="AA32" s="155">
        <v>6000000</v>
      </c>
    </row>
    <row r="33" spans="1:27" ht="13.5">
      <c r="A33" s="183" t="s">
        <v>42</v>
      </c>
      <c r="B33" s="182"/>
      <c r="C33" s="155">
        <v>2842000</v>
      </c>
      <c r="D33" s="155">
        <v>0</v>
      </c>
      <c r="E33" s="156">
        <v>20101000</v>
      </c>
      <c r="F33" s="60">
        <v>19224237</v>
      </c>
      <c r="G33" s="60">
        <v>1411256</v>
      </c>
      <c r="H33" s="60">
        <v>46000</v>
      </c>
      <c r="I33" s="60">
        <v>295398</v>
      </c>
      <c r="J33" s="60">
        <v>1752654</v>
      </c>
      <c r="K33" s="60">
        <v>1411555</v>
      </c>
      <c r="L33" s="60">
        <v>2281584</v>
      </c>
      <c r="M33" s="60">
        <v>305000</v>
      </c>
      <c r="N33" s="60">
        <v>3998139</v>
      </c>
      <c r="O33" s="60">
        <v>1433472</v>
      </c>
      <c r="P33" s="60">
        <v>531910</v>
      </c>
      <c r="Q33" s="60">
        <v>0</v>
      </c>
      <c r="R33" s="60">
        <v>1965382</v>
      </c>
      <c r="S33" s="60">
        <v>824315</v>
      </c>
      <c r="T33" s="60">
        <v>2863558</v>
      </c>
      <c r="U33" s="60">
        <v>2803334</v>
      </c>
      <c r="V33" s="60">
        <v>6491207</v>
      </c>
      <c r="W33" s="60">
        <v>14207382</v>
      </c>
      <c r="X33" s="60">
        <v>20100544</v>
      </c>
      <c r="Y33" s="60">
        <v>-5893162</v>
      </c>
      <c r="Z33" s="140">
        <v>-29.32</v>
      </c>
      <c r="AA33" s="155">
        <v>19224237</v>
      </c>
    </row>
    <row r="34" spans="1:27" ht="13.5">
      <c r="A34" s="183" t="s">
        <v>43</v>
      </c>
      <c r="B34" s="182"/>
      <c r="C34" s="155">
        <v>115820553</v>
      </c>
      <c r="D34" s="155">
        <v>0</v>
      </c>
      <c r="E34" s="156">
        <v>63043534</v>
      </c>
      <c r="F34" s="60">
        <v>54387449</v>
      </c>
      <c r="G34" s="60">
        <v>289561</v>
      </c>
      <c r="H34" s="60">
        <v>2181269</v>
      </c>
      <c r="I34" s="60">
        <v>11897781</v>
      </c>
      <c r="J34" s="60">
        <v>14368611</v>
      </c>
      <c r="K34" s="60">
        <v>4382629</v>
      </c>
      <c r="L34" s="60">
        <v>18055574</v>
      </c>
      <c r="M34" s="60">
        <v>2734964</v>
      </c>
      <c r="N34" s="60">
        <v>25173167</v>
      </c>
      <c r="O34" s="60">
        <v>1392933</v>
      </c>
      <c r="P34" s="60">
        <v>2740372</v>
      </c>
      <c r="Q34" s="60">
        <v>0</v>
      </c>
      <c r="R34" s="60">
        <v>4133305</v>
      </c>
      <c r="S34" s="60">
        <v>3732569</v>
      </c>
      <c r="T34" s="60">
        <v>7656989</v>
      </c>
      <c r="U34" s="60">
        <v>14501505</v>
      </c>
      <c r="V34" s="60">
        <v>25891063</v>
      </c>
      <c r="W34" s="60">
        <v>69566146</v>
      </c>
      <c r="X34" s="60">
        <v>63044058</v>
      </c>
      <c r="Y34" s="60">
        <v>6522088</v>
      </c>
      <c r="Z34" s="140">
        <v>10.35</v>
      </c>
      <c r="AA34" s="155">
        <v>54387449</v>
      </c>
    </row>
    <row r="35" spans="1:27" ht="13.5">
      <c r="A35" s="181" t="s">
        <v>122</v>
      </c>
      <c r="B35" s="185"/>
      <c r="C35" s="155">
        <v>32944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632278073</v>
      </c>
      <c r="D36" s="188">
        <f>SUM(D25:D35)</f>
        <v>0</v>
      </c>
      <c r="E36" s="189">
        <f t="shared" si="1"/>
        <v>542203925</v>
      </c>
      <c r="F36" s="190">
        <f t="shared" si="1"/>
        <v>360517283</v>
      </c>
      <c r="G36" s="190">
        <f t="shared" si="1"/>
        <v>12029239</v>
      </c>
      <c r="H36" s="190">
        <f t="shared" si="1"/>
        <v>24508559</v>
      </c>
      <c r="I36" s="190">
        <f t="shared" si="1"/>
        <v>28031557</v>
      </c>
      <c r="J36" s="190">
        <f t="shared" si="1"/>
        <v>64569355</v>
      </c>
      <c r="K36" s="190">
        <f t="shared" si="1"/>
        <v>20344504</v>
      </c>
      <c r="L36" s="190">
        <f t="shared" si="1"/>
        <v>35386156</v>
      </c>
      <c r="M36" s="190">
        <f t="shared" si="1"/>
        <v>22944375</v>
      </c>
      <c r="N36" s="190">
        <f t="shared" si="1"/>
        <v>78675035</v>
      </c>
      <c r="O36" s="190">
        <f t="shared" si="1"/>
        <v>23158069</v>
      </c>
      <c r="P36" s="190">
        <f t="shared" si="1"/>
        <v>12558832</v>
      </c>
      <c r="Q36" s="190">
        <f t="shared" si="1"/>
        <v>0</v>
      </c>
      <c r="R36" s="190">
        <f t="shared" si="1"/>
        <v>35716901</v>
      </c>
      <c r="S36" s="190">
        <f t="shared" si="1"/>
        <v>20561651</v>
      </c>
      <c r="T36" s="190">
        <f t="shared" si="1"/>
        <v>26282787</v>
      </c>
      <c r="U36" s="190">
        <f t="shared" si="1"/>
        <v>32609701</v>
      </c>
      <c r="V36" s="190">
        <f t="shared" si="1"/>
        <v>79454139</v>
      </c>
      <c r="W36" s="190">
        <f t="shared" si="1"/>
        <v>258415430</v>
      </c>
      <c r="X36" s="190">
        <f t="shared" si="1"/>
        <v>542203714</v>
      </c>
      <c r="Y36" s="190">
        <f t="shared" si="1"/>
        <v>-283788284</v>
      </c>
      <c r="Z36" s="191">
        <f>+IF(X36&lt;&gt;0,+(Y36/X36)*100,0)</f>
        <v>-52.33978976396314</v>
      </c>
      <c r="AA36" s="188">
        <f>SUM(AA25:AA35)</f>
        <v>360517283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-222557191</v>
      </c>
      <c r="D38" s="199">
        <f>+D22-D36</f>
        <v>0</v>
      </c>
      <c r="E38" s="200">
        <f t="shared" si="2"/>
        <v>-179264089</v>
      </c>
      <c r="F38" s="106">
        <f t="shared" si="2"/>
        <v>29712921</v>
      </c>
      <c r="G38" s="106">
        <f t="shared" si="2"/>
        <v>101564282</v>
      </c>
      <c r="H38" s="106">
        <f t="shared" si="2"/>
        <v>-11574354</v>
      </c>
      <c r="I38" s="106">
        <f t="shared" si="2"/>
        <v>-17401719</v>
      </c>
      <c r="J38" s="106">
        <f t="shared" si="2"/>
        <v>72588209</v>
      </c>
      <c r="K38" s="106">
        <f t="shared" si="2"/>
        <v>75813011</v>
      </c>
      <c r="L38" s="106">
        <f t="shared" si="2"/>
        <v>60771359</v>
      </c>
      <c r="M38" s="106">
        <f t="shared" si="2"/>
        <v>-13239850</v>
      </c>
      <c r="N38" s="106">
        <f t="shared" si="2"/>
        <v>123344520</v>
      </c>
      <c r="O38" s="106">
        <f t="shared" si="2"/>
        <v>-10268712</v>
      </c>
      <c r="P38" s="106">
        <f t="shared" si="2"/>
        <v>64487287</v>
      </c>
      <c r="Q38" s="106">
        <f t="shared" si="2"/>
        <v>0</v>
      </c>
      <c r="R38" s="106">
        <f t="shared" si="2"/>
        <v>54218575</v>
      </c>
      <c r="S38" s="106">
        <f t="shared" si="2"/>
        <v>54786133</v>
      </c>
      <c r="T38" s="106">
        <f t="shared" si="2"/>
        <v>-15126354</v>
      </c>
      <c r="U38" s="106">
        <f t="shared" si="2"/>
        <v>20951605</v>
      </c>
      <c r="V38" s="106">
        <f t="shared" si="2"/>
        <v>60611384</v>
      </c>
      <c r="W38" s="106">
        <f t="shared" si="2"/>
        <v>310762688</v>
      </c>
      <c r="X38" s="106">
        <f>IF(F22=F36,0,X22-X36)</f>
        <v>-179263341</v>
      </c>
      <c r="Y38" s="106">
        <f t="shared" si="2"/>
        <v>490026029</v>
      </c>
      <c r="Z38" s="201">
        <f>+IF(X38&lt;&gt;0,+(Y38/X38)*100,0)</f>
        <v>-273.355403434102</v>
      </c>
      <c r="AA38" s="199">
        <f>+AA22-AA36</f>
        <v>29712921</v>
      </c>
    </row>
    <row r="39" spans="1:27" ht="13.5">
      <c r="A39" s="181" t="s">
        <v>46</v>
      </c>
      <c r="B39" s="185"/>
      <c r="C39" s="155">
        <v>90210744</v>
      </c>
      <c r="D39" s="155">
        <v>0</v>
      </c>
      <c r="E39" s="156">
        <v>110820000</v>
      </c>
      <c r="F39" s="60">
        <v>111340503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110819750</v>
      </c>
      <c r="Y39" s="60">
        <v>-110819750</v>
      </c>
      <c r="Z39" s="140">
        <v>-100</v>
      </c>
      <c r="AA39" s="155">
        <v>111340503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-132346447</v>
      </c>
      <c r="D42" s="206">
        <f>SUM(D38:D41)</f>
        <v>0</v>
      </c>
      <c r="E42" s="207">
        <f t="shared" si="3"/>
        <v>-68444089</v>
      </c>
      <c r="F42" s="88">
        <f t="shared" si="3"/>
        <v>141053424</v>
      </c>
      <c r="G42" s="88">
        <f t="shared" si="3"/>
        <v>101564282</v>
      </c>
      <c r="H42" s="88">
        <f t="shared" si="3"/>
        <v>-11574354</v>
      </c>
      <c r="I42" s="88">
        <f t="shared" si="3"/>
        <v>-17401719</v>
      </c>
      <c r="J42" s="88">
        <f t="shared" si="3"/>
        <v>72588209</v>
      </c>
      <c r="K42" s="88">
        <f t="shared" si="3"/>
        <v>75813011</v>
      </c>
      <c r="L42" s="88">
        <f t="shared" si="3"/>
        <v>60771359</v>
      </c>
      <c r="M42" s="88">
        <f t="shared" si="3"/>
        <v>-13239850</v>
      </c>
      <c r="N42" s="88">
        <f t="shared" si="3"/>
        <v>123344520</v>
      </c>
      <c r="O42" s="88">
        <f t="shared" si="3"/>
        <v>-10268712</v>
      </c>
      <c r="P42" s="88">
        <f t="shared" si="3"/>
        <v>64487287</v>
      </c>
      <c r="Q42" s="88">
        <f t="shared" si="3"/>
        <v>0</v>
      </c>
      <c r="R42" s="88">
        <f t="shared" si="3"/>
        <v>54218575</v>
      </c>
      <c r="S42" s="88">
        <f t="shared" si="3"/>
        <v>54786133</v>
      </c>
      <c r="T42" s="88">
        <f t="shared" si="3"/>
        <v>-15126354</v>
      </c>
      <c r="U42" s="88">
        <f t="shared" si="3"/>
        <v>20951605</v>
      </c>
      <c r="V42" s="88">
        <f t="shared" si="3"/>
        <v>60611384</v>
      </c>
      <c r="W42" s="88">
        <f t="shared" si="3"/>
        <v>310762688</v>
      </c>
      <c r="X42" s="88">
        <f t="shared" si="3"/>
        <v>-68443591</v>
      </c>
      <c r="Y42" s="88">
        <f t="shared" si="3"/>
        <v>379206279</v>
      </c>
      <c r="Z42" s="208">
        <f>+IF(X42&lt;&gt;0,+(Y42/X42)*100,0)</f>
        <v>-554.042056326355</v>
      </c>
      <c r="AA42" s="206">
        <f>SUM(AA38:AA41)</f>
        <v>141053424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-132346447</v>
      </c>
      <c r="D44" s="210">
        <f>+D42-D43</f>
        <v>0</v>
      </c>
      <c r="E44" s="211">
        <f t="shared" si="4"/>
        <v>-68444089</v>
      </c>
      <c r="F44" s="77">
        <f t="shared" si="4"/>
        <v>141053424</v>
      </c>
      <c r="G44" s="77">
        <f t="shared" si="4"/>
        <v>101564282</v>
      </c>
      <c r="H44" s="77">
        <f t="shared" si="4"/>
        <v>-11574354</v>
      </c>
      <c r="I44" s="77">
        <f t="shared" si="4"/>
        <v>-17401719</v>
      </c>
      <c r="J44" s="77">
        <f t="shared" si="4"/>
        <v>72588209</v>
      </c>
      <c r="K44" s="77">
        <f t="shared" si="4"/>
        <v>75813011</v>
      </c>
      <c r="L44" s="77">
        <f t="shared" si="4"/>
        <v>60771359</v>
      </c>
      <c r="M44" s="77">
        <f t="shared" si="4"/>
        <v>-13239850</v>
      </c>
      <c r="N44" s="77">
        <f t="shared" si="4"/>
        <v>123344520</v>
      </c>
      <c r="O44" s="77">
        <f t="shared" si="4"/>
        <v>-10268712</v>
      </c>
      <c r="P44" s="77">
        <f t="shared" si="4"/>
        <v>64487287</v>
      </c>
      <c r="Q44" s="77">
        <f t="shared" si="4"/>
        <v>0</v>
      </c>
      <c r="R44" s="77">
        <f t="shared" si="4"/>
        <v>54218575</v>
      </c>
      <c r="S44" s="77">
        <f t="shared" si="4"/>
        <v>54786133</v>
      </c>
      <c r="T44" s="77">
        <f t="shared" si="4"/>
        <v>-15126354</v>
      </c>
      <c r="U44" s="77">
        <f t="shared" si="4"/>
        <v>20951605</v>
      </c>
      <c r="V44" s="77">
        <f t="shared" si="4"/>
        <v>60611384</v>
      </c>
      <c r="W44" s="77">
        <f t="shared" si="4"/>
        <v>310762688</v>
      </c>
      <c r="X44" s="77">
        <f t="shared" si="4"/>
        <v>-68443591</v>
      </c>
      <c r="Y44" s="77">
        <f t="shared" si="4"/>
        <v>379206279</v>
      </c>
      <c r="Z44" s="212">
        <f>+IF(X44&lt;&gt;0,+(Y44/X44)*100,0)</f>
        <v>-554.042056326355</v>
      </c>
      <c r="AA44" s="210">
        <f>+AA42-AA43</f>
        <v>141053424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-132346447</v>
      </c>
      <c r="D46" s="206">
        <f>SUM(D44:D45)</f>
        <v>0</v>
      </c>
      <c r="E46" s="207">
        <f t="shared" si="5"/>
        <v>-68444089</v>
      </c>
      <c r="F46" s="88">
        <f t="shared" si="5"/>
        <v>141053424</v>
      </c>
      <c r="G46" s="88">
        <f t="shared" si="5"/>
        <v>101564282</v>
      </c>
      <c r="H46" s="88">
        <f t="shared" si="5"/>
        <v>-11574354</v>
      </c>
      <c r="I46" s="88">
        <f t="shared" si="5"/>
        <v>-17401719</v>
      </c>
      <c r="J46" s="88">
        <f t="shared" si="5"/>
        <v>72588209</v>
      </c>
      <c r="K46" s="88">
        <f t="shared" si="5"/>
        <v>75813011</v>
      </c>
      <c r="L46" s="88">
        <f t="shared" si="5"/>
        <v>60771359</v>
      </c>
      <c r="M46" s="88">
        <f t="shared" si="5"/>
        <v>-13239850</v>
      </c>
      <c r="N46" s="88">
        <f t="shared" si="5"/>
        <v>123344520</v>
      </c>
      <c r="O46" s="88">
        <f t="shared" si="5"/>
        <v>-10268712</v>
      </c>
      <c r="P46" s="88">
        <f t="shared" si="5"/>
        <v>64487287</v>
      </c>
      <c r="Q46" s="88">
        <f t="shared" si="5"/>
        <v>0</v>
      </c>
      <c r="R46" s="88">
        <f t="shared" si="5"/>
        <v>54218575</v>
      </c>
      <c r="S46" s="88">
        <f t="shared" si="5"/>
        <v>54786133</v>
      </c>
      <c r="T46" s="88">
        <f t="shared" si="5"/>
        <v>-15126354</v>
      </c>
      <c r="U46" s="88">
        <f t="shared" si="5"/>
        <v>20951605</v>
      </c>
      <c r="V46" s="88">
        <f t="shared" si="5"/>
        <v>60611384</v>
      </c>
      <c r="W46" s="88">
        <f t="shared" si="5"/>
        <v>310762688</v>
      </c>
      <c r="X46" s="88">
        <f t="shared" si="5"/>
        <v>-68443591</v>
      </c>
      <c r="Y46" s="88">
        <f t="shared" si="5"/>
        <v>379206279</v>
      </c>
      <c r="Z46" s="208">
        <f>+IF(X46&lt;&gt;0,+(Y46/X46)*100,0)</f>
        <v>-554.042056326355</v>
      </c>
      <c r="AA46" s="206">
        <f>SUM(AA44:AA45)</f>
        <v>141053424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-132346447</v>
      </c>
      <c r="D48" s="217">
        <f>SUM(D46:D47)</f>
        <v>0</v>
      </c>
      <c r="E48" s="218">
        <f t="shared" si="6"/>
        <v>-68444089</v>
      </c>
      <c r="F48" s="219">
        <f t="shared" si="6"/>
        <v>141053424</v>
      </c>
      <c r="G48" s="219">
        <f t="shared" si="6"/>
        <v>101564282</v>
      </c>
      <c r="H48" s="220">
        <f t="shared" si="6"/>
        <v>-11574354</v>
      </c>
      <c r="I48" s="220">
        <f t="shared" si="6"/>
        <v>-17401719</v>
      </c>
      <c r="J48" s="220">
        <f t="shared" si="6"/>
        <v>72588209</v>
      </c>
      <c r="K48" s="220">
        <f t="shared" si="6"/>
        <v>75813011</v>
      </c>
      <c r="L48" s="220">
        <f t="shared" si="6"/>
        <v>60771359</v>
      </c>
      <c r="M48" s="219">
        <f t="shared" si="6"/>
        <v>-13239850</v>
      </c>
      <c r="N48" s="219">
        <f t="shared" si="6"/>
        <v>123344520</v>
      </c>
      <c r="O48" s="220">
        <f t="shared" si="6"/>
        <v>-10268712</v>
      </c>
      <c r="P48" s="220">
        <f t="shared" si="6"/>
        <v>64487287</v>
      </c>
      <c r="Q48" s="220">
        <f t="shared" si="6"/>
        <v>0</v>
      </c>
      <c r="R48" s="220">
        <f t="shared" si="6"/>
        <v>54218575</v>
      </c>
      <c r="S48" s="220">
        <f t="shared" si="6"/>
        <v>54786133</v>
      </c>
      <c r="T48" s="219">
        <f t="shared" si="6"/>
        <v>-15126354</v>
      </c>
      <c r="U48" s="219">
        <f t="shared" si="6"/>
        <v>20951605</v>
      </c>
      <c r="V48" s="220">
        <f t="shared" si="6"/>
        <v>60611384</v>
      </c>
      <c r="W48" s="220">
        <f t="shared" si="6"/>
        <v>310762688</v>
      </c>
      <c r="X48" s="220">
        <f t="shared" si="6"/>
        <v>-68443591</v>
      </c>
      <c r="Y48" s="220">
        <f t="shared" si="6"/>
        <v>379206279</v>
      </c>
      <c r="Z48" s="221">
        <f>+IF(X48&lt;&gt;0,+(Y48/X48)*100,0)</f>
        <v>-554.042056326355</v>
      </c>
      <c r="AA48" s="222">
        <f>SUM(AA46:AA47)</f>
        <v>141053424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2297782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2297782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106795</v>
      </c>
      <c r="H9" s="100">
        <f t="shared" si="1"/>
        <v>0</v>
      </c>
      <c r="I9" s="100">
        <f t="shared" si="1"/>
        <v>0</v>
      </c>
      <c r="J9" s="100">
        <f t="shared" si="1"/>
        <v>106795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106795</v>
      </c>
      <c r="X9" s="100">
        <f t="shared" si="1"/>
        <v>0</v>
      </c>
      <c r="Y9" s="100">
        <f t="shared" si="1"/>
        <v>106795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106795</v>
      </c>
      <c r="H12" s="60"/>
      <c r="I12" s="60"/>
      <c r="J12" s="60">
        <v>106795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106795</v>
      </c>
      <c r="X12" s="60"/>
      <c r="Y12" s="60">
        <v>106795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111352509</v>
      </c>
      <c r="D15" s="153">
        <f>SUM(D16:D18)</f>
        <v>0</v>
      </c>
      <c r="E15" s="154">
        <f t="shared" si="2"/>
        <v>110819752</v>
      </c>
      <c r="F15" s="100">
        <f t="shared" si="2"/>
        <v>111340502</v>
      </c>
      <c r="G15" s="100">
        <f t="shared" si="2"/>
        <v>0</v>
      </c>
      <c r="H15" s="100">
        <f t="shared" si="2"/>
        <v>0</v>
      </c>
      <c r="I15" s="100">
        <f t="shared" si="2"/>
        <v>950394</v>
      </c>
      <c r="J15" s="100">
        <f t="shared" si="2"/>
        <v>950394</v>
      </c>
      <c r="K15" s="100">
        <f t="shared" si="2"/>
        <v>283799</v>
      </c>
      <c r="L15" s="100">
        <f t="shared" si="2"/>
        <v>1888251</v>
      </c>
      <c r="M15" s="100">
        <f t="shared" si="2"/>
        <v>6295669</v>
      </c>
      <c r="N15" s="100">
        <f t="shared" si="2"/>
        <v>8467719</v>
      </c>
      <c r="O15" s="100">
        <f t="shared" si="2"/>
        <v>643880</v>
      </c>
      <c r="P15" s="100">
        <f t="shared" si="2"/>
        <v>16223656</v>
      </c>
      <c r="Q15" s="100">
        <f t="shared" si="2"/>
        <v>0</v>
      </c>
      <c r="R15" s="100">
        <f t="shared" si="2"/>
        <v>16867536</v>
      </c>
      <c r="S15" s="100">
        <f t="shared" si="2"/>
        <v>196890</v>
      </c>
      <c r="T15" s="100">
        <f t="shared" si="2"/>
        <v>13782937</v>
      </c>
      <c r="U15" s="100">
        <f t="shared" si="2"/>
        <v>27732928</v>
      </c>
      <c r="V15" s="100">
        <f t="shared" si="2"/>
        <v>41712755</v>
      </c>
      <c r="W15" s="100">
        <f t="shared" si="2"/>
        <v>67998404</v>
      </c>
      <c r="X15" s="100">
        <f t="shared" si="2"/>
        <v>110819752</v>
      </c>
      <c r="Y15" s="100">
        <f t="shared" si="2"/>
        <v>-42821348</v>
      </c>
      <c r="Z15" s="137">
        <f>+IF(X15&lt;&gt;0,+(Y15/X15)*100,0)</f>
        <v>-38.6405376543344</v>
      </c>
      <c r="AA15" s="102">
        <f>SUM(AA16:AA18)</f>
        <v>111340502</v>
      </c>
    </row>
    <row r="16" spans="1:27" ht="13.5">
      <c r="A16" s="138" t="s">
        <v>85</v>
      </c>
      <c r="B16" s="136"/>
      <c r="C16" s="155">
        <v>111352509</v>
      </c>
      <c r="D16" s="155"/>
      <c r="E16" s="156">
        <v>110819752</v>
      </c>
      <c r="F16" s="60">
        <v>111340502</v>
      </c>
      <c r="G16" s="60"/>
      <c r="H16" s="60"/>
      <c r="I16" s="60">
        <v>950394</v>
      </c>
      <c r="J16" s="60">
        <v>950394</v>
      </c>
      <c r="K16" s="60">
        <v>283799</v>
      </c>
      <c r="L16" s="60">
        <v>1888251</v>
      </c>
      <c r="M16" s="60">
        <v>6295669</v>
      </c>
      <c r="N16" s="60">
        <v>8467719</v>
      </c>
      <c r="O16" s="60">
        <v>643880</v>
      </c>
      <c r="P16" s="60">
        <v>16223656</v>
      </c>
      <c r="Q16" s="60"/>
      <c r="R16" s="60">
        <v>16867536</v>
      </c>
      <c r="S16" s="60">
        <v>196890</v>
      </c>
      <c r="T16" s="60">
        <v>13782937</v>
      </c>
      <c r="U16" s="60">
        <v>27732928</v>
      </c>
      <c r="V16" s="60">
        <v>41712755</v>
      </c>
      <c r="W16" s="60">
        <v>67998404</v>
      </c>
      <c r="X16" s="60">
        <v>110819752</v>
      </c>
      <c r="Y16" s="60">
        <v>-42821348</v>
      </c>
      <c r="Z16" s="140">
        <v>-38.64</v>
      </c>
      <c r="AA16" s="62">
        <v>111340502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1765961</v>
      </c>
      <c r="T19" s="100">
        <f t="shared" si="3"/>
        <v>0</v>
      </c>
      <c r="U19" s="100">
        <f t="shared" si="3"/>
        <v>0</v>
      </c>
      <c r="V19" s="100">
        <f t="shared" si="3"/>
        <v>1765961</v>
      </c>
      <c r="W19" s="100">
        <f t="shared" si="3"/>
        <v>1765961</v>
      </c>
      <c r="X19" s="100">
        <f t="shared" si="3"/>
        <v>0</v>
      </c>
      <c r="Y19" s="100">
        <f t="shared" si="3"/>
        <v>1765961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>
        <v>1765961</v>
      </c>
      <c r="T20" s="60"/>
      <c r="U20" s="60"/>
      <c r="V20" s="60">
        <v>1765961</v>
      </c>
      <c r="W20" s="60">
        <v>1765961</v>
      </c>
      <c r="X20" s="60"/>
      <c r="Y20" s="60">
        <v>1765961</v>
      </c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113650291</v>
      </c>
      <c r="D25" s="217">
        <f>+D5+D9+D15+D19+D24</f>
        <v>0</v>
      </c>
      <c r="E25" s="230">
        <f t="shared" si="4"/>
        <v>110819752</v>
      </c>
      <c r="F25" s="219">
        <f t="shared" si="4"/>
        <v>111340502</v>
      </c>
      <c r="G25" s="219">
        <f t="shared" si="4"/>
        <v>106795</v>
      </c>
      <c r="H25" s="219">
        <f t="shared" si="4"/>
        <v>0</v>
      </c>
      <c r="I25" s="219">
        <f t="shared" si="4"/>
        <v>950394</v>
      </c>
      <c r="J25" s="219">
        <f t="shared" si="4"/>
        <v>1057189</v>
      </c>
      <c r="K25" s="219">
        <f t="shared" si="4"/>
        <v>283799</v>
      </c>
      <c r="L25" s="219">
        <f t="shared" si="4"/>
        <v>1888251</v>
      </c>
      <c r="M25" s="219">
        <f t="shared" si="4"/>
        <v>6295669</v>
      </c>
      <c r="N25" s="219">
        <f t="shared" si="4"/>
        <v>8467719</v>
      </c>
      <c r="O25" s="219">
        <f t="shared" si="4"/>
        <v>643880</v>
      </c>
      <c r="P25" s="219">
        <f t="shared" si="4"/>
        <v>16223656</v>
      </c>
      <c r="Q25" s="219">
        <f t="shared" si="4"/>
        <v>0</v>
      </c>
      <c r="R25" s="219">
        <f t="shared" si="4"/>
        <v>16867536</v>
      </c>
      <c r="S25" s="219">
        <f t="shared" si="4"/>
        <v>1962851</v>
      </c>
      <c r="T25" s="219">
        <f t="shared" si="4"/>
        <v>13782937</v>
      </c>
      <c r="U25" s="219">
        <f t="shared" si="4"/>
        <v>27732928</v>
      </c>
      <c r="V25" s="219">
        <f t="shared" si="4"/>
        <v>43478716</v>
      </c>
      <c r="W25" s="219">
        <f t="shared" si="4"/>
        <v>69871160</v>
      </c>
      <c r="X25" s="219">
        <f t="shared" si="4"/>
        <v>110819752</v>
      </c>
      <c r="Y25" s="219">
        <f t="shared" si="4"/>
        <v>-40948592</v>
      </c>
      <c r="Z25" s="231">
        <f>+IF(X25&lt;&gt;0,+(Y25/X25)*100,0)</f>
        <v>-36.95062591369091</v>
      </c>
      <c r="AA25" s="232">
        <f>+AA5+AA9+AA15+AA19+AA24</f>
        <v>111340502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113650291</v>
      </c>
      <c r="D28" s="155"/>
      <c r="E28" s="156">
        <v>110819752</v>
      </c>
      <c r="F28" s="60">
        <v>111340502</v>
      </c>
      <c r="G28" s="60">
        <v>106795</v>
      </c>
      <c r="H28" s="60"/>
      <c r="I28" s="60">
        <v>950394</v>
      </c>
      <c r="J28" s="60">
        <v>1057189</v>
      </c>
      <c r="K28" s="60">
        <v>283799</v>
      </c>
      <c r="L28" s="60">
        <v>1888251</v>
      </c>
      <c r="M28" s="60">
        <v>6295669</v>
      </c>
      <c r="N28" s="60">
        <v>8467719</v>
      </c>
      <c r="O28" s="60">
        <v>643880</v>
      </c>
      <c r="P28" s="60">
        <v>16223656</v>
      </c>
      <c r="Q28" s="60"/>
      <c r="R28" s="60">
        <v>16867536</v>
      </c>
      <c r="S28" s="60">
        <v>1962851</v>
      </c>
      <c r="T28" s="60">
        <v>13782937</v>
      </c>
      <c r="U28" s="60">
        <v>27732928</v>
      </c>
      <c r="V28" s="60">
        <v>43478716</v>
      </c>
      <c r="W28" s="60">
        <v>69871160</v>
      </c>
      <c r="X28" s="60"/>
      <c r="Y28" s="60">
        <v>69871160</v>
      </c>
      <c r="Z28" s="140"/>
      <c r="AA28" s="155">
        <v>111340502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113650291</v>
      </c>
      <c r="D32" s="210">
        <f>SUM(D28:D31)</f>
        <v>0</v>
      </c>
      <c r="E32" s="211">
        <f t="shared" si="5"/>
        <v>110819752</v>
      </c>
      <c r="F32" s="77">
        <f t="shared" si="5"/>
        <v>111340502</v>
      </c>
      <c r="G32" s="77">
        <f t="shared" si="5"/>
        <v>106795</v>
      </c>
      <c r="H32" s="77">
        <f t="shared" si="5"/>
        <v>0</v>
      </c>
      <c r="I32" s="77">
        <f t="shared" si="5"/>
        <v>950394</v>
      </c>
      <c r="J32" s="77">
        <f t="shared" si="5"/>
        <v>1057189</v>
      </c>
      <c r="K32" s="77">
        <f t="shared" si="5"/>
        <v>283799</v>
      </c>
      <c r="L32" s="77">
        <f t="shared" si="5"/>
        <v>1888251</v>
      </c>
      <c r="M32" s="77">
        <f t="shared" si="5"/>
        <v>6295669</v>
      </c>
      <c r="N32" s="77">
        <f t="shared" si="5"/>
        <v>8467719</v>
      </c>
      <c r="O32" s="77">
        <f t="shared" si="5"/>
        <v>643880</v>
      </c>
      <c r="P32" s="77">
        <f t="shared" si="5"/>
        <v>16223656</v>
      </c>
      <c r="Q32" s="77">
        <f t="shared" si="5"/>
        <v>0</v>
      </c>
      <c r="R32" s="77">
        <f t="shared" si="5"/>
        <v>16867536</v>
      </c>
      <c r="S32" s="77">
        <f t="shared" si="5"/>
        <v>1962851</v>
      </c>
      <c r="T32" s="77">
        <f t="shared" si="5"/>
        <v>13782937</v>
      </c>
      <c r="U32" s="77">
        <f t="shared" si="5"/>
        <v>27732928</v>
      </c>
      <c r="V32" s="77">
        <f t="shared" si="5"/>
        <v>43478716</v>
      </c>
      <c r="W32" s="77">
        <f t="shared" si="5"/>
        <v>69871160</v>
      </c>
      <c r="X32" s="77">
        <f t="shared" si="5"/>
        <v>0</v>
      </c>
      <c r="Y32" s="77">
        <f t="shared" si="5"/>
        <v>69871160</v>
      </c>
      <c r="Z32" s="212">
        <f>+IF(X32&lt;&gt;0,+(Y32/X32)*100,0)</f>
        <v>0</v>
      </c>
      <c r="AA32" s="79">
        <f>SUM(AA28:AA31)</f>
        <v>111340502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113650291</v>
      </c>
      <c r="D36" s="222">
        <f>SUM(D32:D35)</f>
        <v>0</v>
      </c>
      <c r="E36" s="218">
        <f t="shared" si="6"/>
        <v>110819752</v>
      </c>
      <c r="F36" s="220">
        <f t="shared" si="6"/>
        <v>111340502</v>
      </c>
      <c r="G36" s="220">
        <f t="shared" si="6"/>
        <v>106795</v>
      </c>
      <c r="H36" s="220">
        <f t="shared" si="6"/>
        <v>0</v>
      </c>
      <c r="I36" s="220">
        <f t="shared" si="6"/>
        <v>950394</v>
      </c>
      <c r="J36" s="220">
        <f t="shared" si="6"/>
        <v>1057189</v>
      </c>
      <c r="K36" s="220">
        <f t="shared" si="6"/>
        <v>283799</v>
      </c>
      <c r="L36" s="220">
        <f t="shared" si="6"/>
        <v>1888251</v>
      </c>
      <c r="M36" s="220">
        <f t="shared" si="6"/>
        <v>6295669</v>
      </c>
      <c r="N36" s="220">
        <f t="shared" si="6"/>
        <v>8467719</v>
      </c>
      <c r="O36" s="220">
        <f t="shared" si="6"/>
        <v>643880</v>
      </c>
      <c r="P36" s="220">
        <f t="shared" si="6"/>
        <v>16223656</v>
      </c>
      <c r="Q36" s="220">
        <f t="shared" si="6"/>
        <v>0</v>
      </c>
      <c r="R36" s="220">
        <f t="shared" si="6"/>
        <v>16867536</v>
      </c>
      <c r="S36" s="220">
        <f t="shared" si="6"/>
        <v>1962851</v>
      </c>
      <c r="T36" s="220">
        <f t="shared" si="6"/>
        <v>13782937</v>
      </c>
      <c r="U36" s="220">
        <f t="shared" si="6"/>
        <v>27732928</v>
      </c>
      <c r="V36" s="220">
        <f t="shared" si="6"/>
        <v>43478716</v>
      </c>
      <c r="W36" s="220">
        <f t="shared" si="6"/>
        <v>69871160</v>
      </c>
      <c r="X36" s="220">
        <f t="shared" si="6"/>
        <v>0</v>
      </c>
      <c r="Y36" s="220">
        <f t="shared" si="6"/>
        <v>69871160</v>
      </c>
      <c r="Z36" s="221">
        <f>+IF(X36&lt;&gt;0,+(Y36/X36)*100,0)</f>
        <v>0</v>
      </c>
      <c r="AA36" s="239">
        <f>SUM(AA32:AA35)</f>
        <v>111340502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41211431</v>
      </c>
      <c r="D6" s="155"/>
      <c r="E6" s="59">
        <v>30552724</v>
      </c>
      <c r="F6" s="60">
        <v>-163572296</v>
      </c>
      <c r="G6" s="60">
        <v>51261492</v>
      </c>
      <c r="H6" s="60">
        <v>10880010</v>
      </c>
      <c r="I6" s="60">
        <v>13752169</v>
      </c>
      <c r="J6" s="60">
        <v>13752169</v>
      </c>
      <c r="K6" s="60">
        <v>29225916</v>
      </c>
      <c r="L6" s="60">
        <v>91525292</v>
      </c>
      <c r="M6" s="60">
        <v>80128461</v>
      </c>
      <c r="N6" s="60">
        <v>80128461</v>
      </c>
      <c r="O6" s="60">
        <v>79043594</v>
      </c>
      <c r="P6" s="60">
        <v>53062546</v>
      </c>
      <c r="Q6" s="60">
        <v>148613785</v>
      </c>
      <c r="R6" s="60">
        <v>148613785</v>
      </c>
      <c r="S6" s="60">
        <v>140419918</v>
      </c>
      <c r="T6" s="60">
        <v>57136852</v>
      </c>
      <c r="U6" s="60">
        <v>36000437</v>
      </c>
      <c r="V6" s="60">
        <v>36000437</v>
      </c>
      <c r="W6" s="60">
        <v>36000437</v>
      </c>
      <c r="X6" s="60">
        <v>-163572296</v>
      </c>
      <c r="Y6" s="60">
        <v>199572733</v>
      </c>
      <c r="Z6" s="140">
        <v>-122.01</v>
      </c>
      <c r="AA6" s="62">
        <v>-163572296</v>
      </c>
    </row>
    <row r="7" spans="1:27" ht="13.5">
      <c r="A7" s="249" t="s">
        <v>144</v>
      </c>
      <c r="B7" s="182"/>
      <c r="C7" s="155"/>
      <c r="D7" s="155"/>
      <c r="E7" s="59"/>
      <c r="F7" s="60"/>
      <c r="G7" s="60">
        <v>174820</v>
      </c>
      <c r="H7" s="60">
        <v>80183036</v>
      </c>
      <c r="I7" s="60">
        <v>55183036</v>
      </c>
      <c r="J7" s="60">
        <v>55183036</v>
      </c>
      <c r="K7" s="60">
        <v>23183036</v>
      </c>
      <c r="L7" s="60">
        <v>12183036</v>
      </c>
      <c r="M7" s="60">
        <v>12801894</v>
      </c>
      <c r="N7" s="60">
        <v>12801894</v>
      </c>
      <c r="O7" s="60"/>
      <c r="P7" s="60"/>
      <c r="Q7" s="60"/>
      <c r="R7" s="60"/>
      <c r="S7" s="60"/>
      <c r="T7" s="60">
        <v>50000000</v>
      </c>
      <c r="U7" s="60">
        <v>50000000</v>
      </c>
      <c r="V7" s="60">
        <v>50000000</v>
      </c>
      <c r="W7" s="60">
        <v>50000000</v>
      </c>
      <c r="X7" s="60"/>
      <c r="Y7" s="60">
        <v>50000000</v>
      </c>
      <c r="Z7" s="140"/>
      <c r="AA7" s="62"/>
    </row>
    <row r="8" spans="1:27" ht="13.5">
      <c r="A8" s="249" t="s">
        <v>145</v>
      </c>
      <c r="B8" s="182"/>
      <c r="C8" s="155">
        <v>4348474</v>
      </c>
      <c r="D8" s="155"/>
      <c r="E8" s="59">
        <v>35576428</v>
      </c>
      <c r="F8" s="60">
        <v>35576428</v>
      </c>
      <c r="G8" s="60">
        <v>307095590</v>
      </c>
      <c r="H8" s="60">
        <v>307935498</v>
      </c>
      <c r="I8" s="60">
        <v>314683514</v>
      </c>
      <c r="J8" s="60">
        <v>314683514</v>
      </c>
      <c r="K8" s="60">
        <v>319529533</v>
      </c>
      <c r="L8" s="60">
        <v>326162244</v>
      </c>
      <c r="M8" s="60">
        <v>331831416</v>
      </c>
      <c r="N8" s="60">
        <v>331831416</v>
      </c>
      <c r="O8" s="60">
        <v>344149253</v>
      </c>
      <c r="P8" s="60">
        <v>431340669</v>
      </c>
      <c r="Q8" s="60">
        <v>370512633</v>
      </c>
      <c r="R8" s="60">
        <v>370512633</v>
      </c>
      <c r="S8" s="60">
        <v>372072712</v>
      </c>
      <c r="T8" s="60">
        <v>351884105</v>
      </c>
      <c r="U8" s="60">
        <v>370512633</v>
      </c>
      <c r="V8" s="60">
        <v>370512633</v>
      </c>
      <c r="W8" s="60">
        <v>370512633</v>
      </c>
      <c r="X8" s="60">
        <v>35576428</v>
      </c>
      <c r="Y8" s="60">
        <v>334936205</v>
      </c>
      <c r="Z8" s="140">
        <v>941.46</v>
      </c>
      <c r="AA8" s="62">
        <v>35576428</v>
      </c>
    </row>
    <row r="9" spans="1:27" ht="13.5">
      <c r="A9" s="249" t="s">
        <v>146</v>
      </c>
      <c r="B9" s="182"/>
      <c r="C9" s="155"/>
      <c r="D9" s="155"/>
      <c r="E9" s="59">
        <v>160269000</v>
      </c>
      <c r="F9" s="60">
        <v>160269000</v>
      </c>
      <c r="G9" s="60">
        <v>17271973</v>
      </c>
      <c r="H9" s="60">
        <v>308036817</v>
      </c>
      <c r="I9" s="60">
        <v>497856147</v>
      </c>
      <c r="J9" s="60">
        <v>497856147</v>
      </c>
      <c r="K9" s="60">
        <v>185689687</v>
      </c>
      <c r="L9" s="60">
        <v>326199856</v>
      </c>
      <c r="M9" s="60">
        <v>326199856</v>
      </c>
      <c r="N9" s="60">
        <v>326199856</v>
      </c>
      <c r="O9" s="60">
        <v>338668179</v>
      </c>
      <c r="P9" s="60"/>
      <c r="Q9" s="60"/>
      <c r="R9" s="60"/>
      <c r="S9" s="60"/>
      <c r="T9" s="60"/>
      <c r="U9" s="60"/>
      <c r="V9" s="60"/>
      <c r="W9" s="60"/>
      <c r="X9" s="60">
        <v>160269000</v>
      </c>
      <c r="Y9" s="60">
        <v>-160269000</v>
      </c>
      <c r="Z9" s="140">
        <v>-100</v>
      </c>
      <c r="AA9" s="62">
        <v>160269000</v>
      </c>
    </row>
    <row r="10" spans="1:27" ht="13.5">
      <c r="A10" s="249" t="s">
        <v>147</v>
      </c>
      <c r="B10" s="182"/>
      <c r="C10" s="155">
        <v>3617095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1341651</v>
      </c>
      <c r="D11" s="155"/>
      <c r="E11" s="59">
        <v>5253657</v>
      </c>
      <c r="F11" s="60">
        <v>5253657</v>
      </c>
      <c r="G11" s="60">
        <v>4946946</v>
      </c>
      <c r="H11" s="60">
        <v>1341651</v>
      </c>
      <c r="I11" s="60">
        <v>1341651</v>
      </c>
      <c r="J11" s="60">
        <v>1341651</v>
      </c>
      <c r="K11" s="60">
        <v>1341651</v>
      </c>
      <c r="L11" s="60">
        <v>1341651</v>
      </c>
      <c r="M11" s="60">
        <v>1341651</v>
      </c>
      <c r="N11" s="60">
        <v>1341651</v>
      </c>
      <c r="O11" s="60">
        <v>1341651</v>
      </c>
      <c r="P11" s="60">
        <v>1341651</v>
      </c>
      <c r="Q11" s="60">
        <v>1341651</v>
      </c>
      <c r="R11" s="60">
        <v>1341651</v>
      </c>
      <c r="S11" s="60">
        <v>1341651</v>
      </c>
      <c r="T11" s="60">
        <v>1341651</v>
      </c>
      <c r="U11" s="60">
        <v>1341651</v>
      </c>
      <c r="V11" s="60">
        <v>1341651</v>
      </c>
      <c r="W11" s="60">
        <v>1341651</v>
      </c>
      <c r="X11" s="60">
        <v>5253657</v>
      </c>
      <c r="Y11" s="60">
        <v>-3912006</v>
      </c>
      <c r="Z11" s="140">
        <v>-74.46</v>
      </c>
      <c r="AA11" s="62">
        <v>5253657</v>
      </c>
    </row>
    <row r="12" spans="1:27" ht="13.5">
      <c r="A12" s="250" t="s">
        <v>56</v>
      </c>
      <c r="B12" s="251"/>
      <c r="C12" s="168">
        <f aca="true" t="shared" si="0" ref="C12:Y12">SUM(C6:C11)</f>
        <v>50518651</v>
      </c>
      <c r="D12" s="168">
        <f>SUM(D6:D11)</f>
        <v>0</v>
      </c>
      <c r="E12" s="72">
        <f t="shared" si="0"/>
        <v>231651809</v>
      </c>
      <c r="F12" s="73">
        <f t="shared" si="0"/>
        <v>37526789</v>
      </c>
      <c r="G12" s="73">
        <f t="shared" si="0"/>
        <v>380750821</v>
      </c>
      <c r="H12" s="73">
        <f t="shared" si="0"/>
        <v>708377012</v>
      </c>
      <c r="I12" s="73">
        <f t="shared" si="0"/>
        <v>882816517</v>
      </c>
      <c r="J12" s="73">
        <f t="shared" si="0"/>
        <v>882816517</v>
      </c>
      <c r="K12" s="73">
        <f t="shared" si="0"/>
        <v>558969823</v>
      </c>
      <c r="L12" s="73">
        <f t="shared" si="0"/>
        <v>757412079</v>
      </c>
      <c r="M12" s="73">
        <f t="shared" si="0"/>
        <v>752303278</v>
      </c>
      <c r="N12" s="73">
        <f t="shared" si="0"/>
        <v>752303278</v>
      </c>
      <c r="O12" s="73">
        <f t="shared" si="0"/>
        <v>763202677</v>
      </c>
      <c r="P12" s="73">
        <f t="shared" si="0"/>
        <v>485744866</v>
      </c>
      <c r="Q12" s="73">
        <f t="shared" si="0"/>
        <v>520468069</v>
      </c>
      <c r="R12" s="73">
        <f t="shared" si="0"/>
        <v>520468069</v>
      </c>
      <c r="S12" s="73">
        <f t="shared" si="0"/>
        <v>513834281</v>
      </c>
      <c r="T12" s="73">
        <f t="shared" si="0"/>
        <v>460362608</v>
      </c>
      <c r="U12" s="73">
        <f t="shared" si="0"/>
        <v>457854721</v>
      </c>
      <c r="V12" s="73">
        <f t="shared" si="0"/>
        <v>457854721</v>
      </c>
      <c r="W12" s="73">
        <f t="shared" si="0"/>
        <v>457854721</v>
      </c>
      <c r="X12" s="73">
        <f t="shared" si="0"/>
        <v>37526789</v>
      </c>
      <c r="Y12" s="73">
        <f t="shared" si="0"/>
        <v>420327932</v>
      </c>
      <c r="Z12" s="170">
        <f>+IF(X12&lt;&gt;0,+(Y12/X12)*100,0)</f>
        <v>1120.0743340977028</v>
      </c>
      <c r="AA12" s="74">
        <f>SUM(AA6:AA11)</f>
        <v>37526789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1603584350</v>
      </c>
      <c r="D19" s="155"/>
      <c r="E19" s="59">
        <v>2018998554</v>
      </c>
      <c r="F19" s="60">
        <v>2019519305</v>
      </c>
      <c r="G19" s="60">
        <v>1233731225</v>
      </c>
      <c r="H19" s="60">
        <v>2530261976</v>
      </c>
      <c r="I19" s="60">
        <v>2531212370</v>
      </c>
      <c r="J19" s="60">
        <v>2531212370</v>
      </c>
      <c r="K19" s="60">
        <v>2883198349</v>
      </c>
      <c r="L19" s="60">
        <v>2437732744</v>
      </c>
      <c r="M19" s="60">
        <v>1581714945</v>
      </c>
      <c r="N19" s="60">
        <v>1581714945</v>
      </c>
      <c r="O19" s="60">
        <v>1606747230</v>
      </c>
      <c r="P19" s="60">
        <v>1622970885</v>
      </c>
      <c r="Q19" s="60">
        <v>3612272698</v>
      </c>
      <c r="R19" s="60">
        <v>3612272698</v>
      </c>
      <c r="S19" s="60">
        <v>1608662191</v>
      </c>
      <c r="T19" s="60">
        <v>1607973010</v>
      </c>
      <c r="U19" s="60">
        <v>2463577481</v>
      </c>
      <c r="V19" s="60">
        <v>2463577481</v>
      </c>
      <c r="W19" s="60">
        <v>2463577481</v>
      </c>
      <c r="X19" s="60">
        <v>2019519305</v>
      </c>
      <c r="Y19" s="60">
        <v>444058176</v>
      </c>
      <c r="Z19" s="140">
        <v>21.99</v>
      </c>
      <c r="AA19" s="62">
        <v>2019519305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1603584350</v>
      </c>
      <c r="D24" s="168">
        <f>SUM(D15:D23)</f>
        <v>0</v>
      </c>
      <c r="E24" s="76">
        <f t="shared" si="1"/>
        <v>2018998554</v>
      </c>
      <c r="F24" s="77">
        <f t="shared" si="1"/>
        <v>2019519305</v>
      </c>
      <c r="G24" s="77">
        <f t="shared" si="1"/>
        <v>1233731225</v>
      </c>
      <c r="H24" s="77">
        <f t="shared" si="1"/>
        <v>2530261976</v>
      </c>
      <c r="I24" s="77">
        <f t="shared" si="1"/>
        <v>2531212370</v>
      </c>
      <c r="J24" s="77">
        <f t="shared" si="1"/>
        <v>2531212370</v>
      </c>
      <c r="K24" s="77">
        <f t="shared" si="1"/>
        <v>2883198349</v>
      </c>
      <c r="L24" s="77">
        <f t="shared" si="1"/>
        <v>2437732744</v>
      </c>
      <c r="M24" s="77">
        <f t="shared" si="1"/>
        <v>1581714945</v>
      </c>
      <c r="N24" s="77">
        <f t="shared" si="1"/>
        <v>1581714945</v>
      </c>
      <c r="O24" s="77">
        <f t="shared" si="1"/>
        <v>1606747230</v>
      </c>
      <c r="P24" s="77">
        <f t="shared" si="1"/>
        <v>1622970885</v>
      </c>
      <c r="Q24" s="77">
        <f t="shared" si="1"/>
        <v>3612272698</v>
      </c>
      <c r="R24" s="77">
        <f t="shared" si="1"/>
        <v>3612272698</v>
      </c>
      <c r="S24" s="77">
        <f t="shared" si="1"/>
        <v>1608662191</v>
      </c>
      <c r="T24" s="77">
        <f t="shared" si="1"/>
        <v>1607973010</v>
      </c>
      <c r="U24" s="77">
        <f t="shared" si="1"/>
        <v>2463577481</v>
      </c>
      <c r="V24" s="77">
        <f t="shared" si="1"/>
        <v>2463577481</v>
      </c>
      <c r="W24" s="77">
        <f t="shared" si="1"/>
        <v>2463577481</v>
      </c>
      <c r="X24" s="77">
        <f t="shared" si="1"/>
        <v>2019519305</v>
      </c>
      <c r="Y24" s="77">
        <f t="shared" si="1"/>
        <v>444058176</v>
      </c>
      <c r="Z24" s="212">
        <f>+IF(X24&lt;&gt;0,+(Y24/X24)*100,0)</f>
        <v>21.988310530163513</v>
      </c>
      <c r="AA24" s="79">
        <f>SUM(AA15:AA23)</f>
        <v>2019519305</v>
      </c>
    </row>
    <row r="25" spans="1:27" ht="13.5">
      <c r="A25" s="250" t="s">
        <v>159</v>
      </c>
      <c r="B25" s="251"/>
      <c r="C25" s="168">
        <f aca="true" t="shared" si="2" ref="C25:Y25">+C12+C24</f>
        <v>1654103001</v>
      </c>
      <c r="D25" s="168">
        <f>+D12+D24</f>
        <v>0</v>
      </c>
      <c r="E25" s="72">
        <f t="shared" si="2"/>
        <v>2250650363</v>
      </c>
      <c r="F25" s="73">
        <f t="shared" si="2"/>
        <v>2057046094</v>
      </c>
      <c r="G25" s="73">
        <f t="shared" si="2"/>
        <v>1614482046</v>
      </c>
      <c r="H25" s="73">
        <f t="shared" si="2"/>
        <v>3238638988</v>
      </c>
      <c r="I25" s="73">
        <f t="shared" si="2"/>
        <v>3414028887</v>
      </c>
      <c r="J25" s="73">
        <f t="shared" si="2"/>
        <v>3414028887</v>
      </c>
      <c r="K25" s="73">
        <f t="shared" si="2"/>
        <v>3442168172</v>
      </c>
      <c r="L25" s="73">
        <f t="shared" si="2"/>
        <v>3195144823</v>
      </c>
      <c r="M25" s="73">
        <f t="shared" si="2"/>
        <v>2334018223</v>
      </c>
      <c r="N25" s="73">
        <f t="shared" si="2"/>
        <v>2334018223</v>
      </c>
      <c r="O25" s="73">
        <f t="shared" si="2"/>
        <v>2369949907</v>
      </c>
      <c r="P25" s="73">
        <f t="shared" si="2"/>
        <v>2108715751</v>
      </c>
      <c r="Q25" s="73">
        <f t="shared" si="2"/>
        <v>4132740767</v>
      </c>
      <c r="R25" s="73">
        <f t="shared" si="2"/>
        <v>4132740767</v>
      </c>
      <c r="S25" s="73">
        <f t="shared" si="2"/>
        <v>2122496472</v>
      </c>
      <c r="T25" s="73">
        <f t="shared" si="2"/>
        <v>2068335618</v>
      </c>
      <c r="U25" s="73">
        <f t="shared" si="2"/>
        <v>2921432202</v>
      </c>
      <c r="V25" s="73">
        <f t="shared" si="2"/>
        <v>2921432202</v>
      </c>
      <c r="W25" s="73">
        <f t="shared" si="2"/>
        <v>2921432202</v>
      </c>
      <c r="X25" s="73">
        <f t="shared" si="2"/>
        <v>2057046094</v>
      </c>
      <c r="Y25" s="73">
        <f t="shared" si="2"/>
        <v>864386108</v>
      </c>
      <c r="Z25" s="170">
        <f>+IF(X25&lt;&gt;0,+(Y25/X25)*100,0)</f>
        <v>42.02074569555076</v>
      </c>
      <c r="AA25" s="74">
        <f>+AA12+AA24</f>
        <v>2057046094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148071320</v>
      </c>
      <c r="D32" s="155"/>
      <c r="E32" s="59">
        <v>36000000</v>
      </c>
      <c r="F32" s="60">
        <v>36000000</v>
      </c>
      <c r="G32" s="60">
        <v>110582474</v>
      </c>
      <c r="H32" s="60">
        <v>62227174</v>
      </c>
      <c r="I32" s="60">
        <v>66158877</v>
      </c>
      <c r="J32" s="60">
        <v>66158877</v>
      </c>
      <c r="K32" s="60">
        <v>90045660</v>
      </c>
      <c r="L32" s="60">
        <v>106220680</v>
      </c>
      <c r="M32" s="60">
        <v>110948710</v>
      </c>
      <c r="N32" s="60">
        <v>110948710</v>
      </c>
      <c r="O32" s="60">
        <v>128770302</v>
      </c>
      <c r="P32" s="60">
        <v>107551914</v>
      </c>
      <c r="Q32" s="60">
        <v>155302711</v>
      </c>
      <c r="R32" s="60">
        <v>155302711</v>
      </c>
      <c r="S32" s="60">
        <v>152091019</v>
      </c>
      <c r="T32" s="60">
        <v>152946268</v>
      </c>
      <c r="U32" s="60">
        <v>152760467</v>
      </c>
      <c r="V32" s="60">
        <v>152760467</v>
      </c>
      <c r="W32" s="60">
        <v>152760467</v>
      </c>
      <c r="X32" s="60">
        <v>36000000</v>
      </c>
      <c r="Y32" s="60">
        <v>116760467</v>
      </c>
      <c r="Z32" s="140">
        <v>324.33</v>
      </c>
      <c r="AA32" s="62">
        <v>36000000</v>
      </c>
    </row>
    <row r="33" spans="1:27" ht="13.5">
      <c r="A33" s="249" t="s">
        <v>165</v>
      </c>
      <c r="B33" s="182"/>
      <c r="C33" s="155">
        <v>2786753</v>
      </c>
      <c r="D33" s="155"/>
      <c r="E33" s="59">
        <v>28913083</v>
      </c>
      <c r="F33" s="60">
        <v>28913083</v>
      </c>
      <c r="G33" s="60">
        <v>5050037</v>
      </c>
      <c r="H33" s="60">
        <v>3495307</v>
      </c>
      <c r="I33" s="60">
        <v>3495307</v>
      </c>
      <c r="J33" s="60">
        <v>3495307</v>
      </c>
      <c r="K33" s="60">
        <v>8556315</v>
      </c>
      <c r="L33" s="60">
        <v>3495308</v>
      </c>
      <c r="M33" s="60">
        <v>3495308</v>
      </c>
      <c r="N33" s="60">
        <v>3495308</v>
      </c>
      <c r="O33" s="60">
        <v>3495308</v>
      </c>
      <c r="P33" s="60">
        <v>3495308</v>
      </c>
      <c r="Q33" s="60">
        <v>3495308</v>
      </c>
      <c r="R33" s="60">
        <v>3495308</v>
      </c>
      <c r="S33" s="60">
        <v>3495308</v>
      </c>
      <c r="T33" s="60">
        <v>3495308</v>
      </c>
      <c r="U33" s="60">
        <v>3495308</v>
      </c>
      <c r="V33" s="60">
        <v>3495308</v>
      </c>
      <c r="W33" s="60">
        <v>3495308</v>
      </c>
      <c r="X33" s="60">
        <v>28913083</v>
      </c>
      <c r="Y33" s="60">
        <v>-25417775</v>
      </c>
      <c r="Z33" s="140">
        <v>-87.91</v>
      </c>
      <c r="AA33" s="62">
        <v>28913083</v>
      </c>
    </row>
    <row r="34" spans="1:27" ht="13.5">
      <c r="A34" s="250" t="s">
        <v>58</v>
      </c>
      <c r="B34" s="251"/>
      <c r="C34" s="168">
        <f aca="true" t="shared" si="3" ref="C34:Y34">SUM(C29:C33)</f>
        <v>150858073</v>
      </c>
      <c r="D34" s="168">
        <f>SUM(D29:D33)</f>
        <v>0</v>
      </c>
      <c r="E34" s="72">
        <f t="shared" si="3"/>
        <v>64913083</v>
      </c>
      <c r="F34" s="73">
        <f t="shared" si="3"/>
        <v>64913083</v>
      </c>
      <c r="G34" s="73">
        <f t="shared" si="3"/>
        <v>115632511</v>
      </c>
      <c r="H34" s="73">
        <f t="shared" si="3"/>
        <v>65722481</v>
      </c>
      <c r="I34" s="73">
        <f t="shared" si="3"/>
        <v>69654184</v>
      </c>
      <c r="J34" s="73">
        <f t="shared" si="3"/>
        <v>69654184</v>
      </c>
      <c r="K34" s="73">
        <f t="shared" si="3"/>
        <v>98601975</v>
      </c>
      <c r="L34" s="73">
        <f t="shared" si="3"/>
        <v>109715988</v>
      </c>
      <c r="M34" s="73">
        <f t="shared" si="3"/>
        <v>114444018</v>
      </c>
      <c r="N34" s="73">
        <f t="shared" si="3"/>
        <v>114444018</v>
      </c>
      <c r="O34" s="73">
        <f t="shared" si="3"/>
        <v>132265610</v>
      </c>
      <c r="P34" s="73">
        <f t="shared" si="3"/>
        <v>111047222</v>
      </c>
      <c r="Q34" s="73">
        <f t="shared" si="3"/>
        <v>158798019</v>
      </c>
      <c r="R34" s="73">
        <f t="shared" si="3"/>
        <v>158798019</v>
      </c>
      <c r="S34" s="73">
        <f t="shared" si="3"/>
        <v>155586327</v>
      </c>
      <c r="T34" s="73">
        <f t="shared" si="3"/>
        <v>156441576</v>
      </c>
      <c r="U34" s="73">
        <f t="shared" si="3"/>
        <v>156255775</v>
      </c>
      <c r="V34" s="73">
        <f t="shared" si="3"/>
        <v>156255775</v>
      </c>
      <c r="W34" s="73">
        <f t="shared" si="3"/>
        <v>156255775</v>
      </c>
      <c r="X34" s="73">
        <f t="shared" si="3"/>
        <v>64913083</v>
      </c>
      <c r="Y34" s="73">
        <f t="shared" si="3"/>
        <v>91342692</v>
      </c>
      <c r="Z34" s="170">
        <f>+IF(X34&lt;&gt;0,+(Y34/X34)*100,0)</f>
        <v>140.71538090403132</v>
      </c>
      <c r="AA34" s="74">
        <f>SUM(AA29:AA33)</f>
        <v>64913083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20858137</v>
      </c>
      <c r="D38" s="155"/>
      <c r="E38" s="59">
        <v>15293890</v>
      </c>
      <c r="F38" s="60">
        <v>15293890</v>
      </c>
      <c r="G38" s="60">
        <v>168413815</v>
      </c>
      <c r="H38" s="60"/>
      <c r="I38" s="60"/>
      <c r="J38" s="60"/>
      <c r="K38" s="60">
        <v>4222000</v>
      </c>
      <c r="L38" s="60"/>
      <c r="M38" s="60">
        <v>20858137</v>
      </c>
      <c r="N38" s="60">
        <v>20858137</v>
      </c>
      <c r="O38" s="60">
        <v>20858137</v>
      </c>
      <c r="P38" s="60">
        <v>20858137</v>
      </c>
      <c r="Q38" s="60">
        <v>20858137</v>
      </c>
      <c r="R38" s="60">
        <v>20858137</v>
      </c>
      <c r="S38" s="60">
        <v>20858137</v>
      </c>
      <c r="T38" s="60">
        <v>20858137</v>
      </c>
      <c r="U38" s="60">
        <v>20858137</v>
      </c>
      <c r="V38" s="60">
        <v>20858137</v>
      </c>
      <c r="W38" s="60">
        <v>20858137</v>
      </c>
      <c r="X38" s="60">
        <v>15293890</v>
      </c>
      <c r="Y38" s="60">
        <v>5564247</v>
      </c>
      <c r="Z38" s="140">
        <v>36.38</v>
      </c>
      <c r="AA38" s="62">
        <v>15293890</v>
      </c>
    </row>
    <row r="39" spans="1:27" ht="13.5">
      <c r="A39" s="250" t="s">
        <v>59</v>
      </c>
      <c r="B39" s="253"/>
      <c r="C39" s="168">
        <f aca="true" t="shared" si="4" ref="C39:Y39">SUM(C37:C38)</f>
        <v>20858137</v>
      </c>
      <c r="D39" s="168">
        <f>SUM(D37:D38)</f>
        <v>0</v>
      </c>
      <c r="E39" s="76">
        <f t="shared" si="4"/>
        <v>15293890</v>
      </c>
      <c r="F39" s="77">
        <f t="shared" si="4"/>
        <v>15293890</v>
      </c>
      <c r="G39" s="77">
        <f t="shared" si="4"/>
        <v>168413815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4222000</v>
      </c>
      <c r="L39" s="77">
        <f t="shared" si="4"/>
        <v>0</v>
      </c>
      <c r="M39" s="77">
        <f t="shared" si="4"/>
        <v>20858137</v>
      </c>
      <c r="N39" s="77">
        <f t="shared" si="4"/>
        <v>20858137</v>
      </c>
      <c r="O39" s="77">
        <f t="shared" si="4"/>
        <v>20858137</v>
      </c>
      <c r="P39" s="77">
        <f t="shared" si="4"/>
        <v>20858137</v>
      </c>
      <c r="Q39" s="77">
        <f t="shared" si="4"/>
        <v>20858137</v>
      </c>
      <c r="R39" s="77">
        <f t="shared" si="4"/>
        <v>20858137</v>
      </c>
      <c r="S39" s="77">
        <f t="shared" si="4"/>
        <v>20858137</v>
      </c>
      <c r="T39" s="77">
        <f t="shared" si="4"/>
        <v>20858137</v>
      </c>
      <c r="U39" s="77">
        <f t="shared" si="4"/>
        <v>20858137</v>
      </c>
      <c r="V39" s="77">
        <f t="shared" si="4"/>
        <v>20858137</v>
      </c>
      <c r="W39" s="77">
        <f t="shared" si="4"/>
        <v>20858137</v>
      </c>
      <c r="X39" s="77">
        <f t="shared" si="4"/>
        <v>15293890</v>
      </c>
      <c r="Y39" s="77">
        <f t="shared" si="4"/>
        <v>5564247</v>
      </c>
      <c r="Z39" s="212">
        <f>+IF(X39&lt;&gt;0,+(Y39/X39)*100,0)</f>
        <v>36.38215653440688</v>
      </c>
      <c r="AA39" s="79">
        <f>SUM(AA37:AA38)</f>
        <v>15293890</v>
      </c>
    </row>
    <row r="40" spans="1:27" ht="13.5">
      <c r="A40" s="250" t="s">
        <v>167</v>
      </c>
      <c r="B40" s="251"/>
      <c r="C40" s="168">
        <f aca="true" t="shared" si="5" ref="C40:Y40">+C34+C39</f>
        <v>171716210</v>
      </c>
      <c r="D40" s="168">
        <f>+D34+D39</f>
        <v>0</v>
      </c>
      <c r="E40" s="72">
        <f t="shared" si="5"/>
        <v>80206973</v>
      </c>
      <c r="F40" s="73">
        <f t="shared" si="5"/>
        <v>80206973</v>
      </c>
      <c r="G40" s="73">
        <f t="shared" si="5"/>
        <v>284046326</v>
      </c>
      <c r="H40" s="73">
        <f t="shared" si="5"/>
        <v>65722481</v>
      </c>
      <c r="I40" s="73">
        <f t="shared" si="5"/>
        <v>69654184</v>
      </c>
      <c r="J40" s="73">
        <f t="shared" si="5"/>
        <v>69654184</v>
      </c>
      <c r="K40" s="73">
        <f t="shared" si="5"/>
        <v>102823975</v>
      </c>
      <c r="L40" s="73">
        <f t="shared" si="5"/>
        <v>109715988</v>
      </c>
      <c r="M40" s="73">
        <f t="shared" si="5"/>
        <v>135302155</v>
      </c>
      <c r="N40" s="73">
        <f t="shared" si="5"/>
        <v>135302155</v>
      </c>
      <c r="O40" s="73">
        <f t="shared" si="5"/>
        <v>153123747</v>
      </c>
      <c r="P40" s="73">
        <f t="shared" si="5"/>
        <v>131905359</v>
      </c>
      <c r="Q40" s="73">
        <f t="shared" si="5"/>
        <v>179656156</v>
      </c>
      <c r="R40" s="73">
        <f t="shared" si="5"/>
        <v>179656156</v>
      </c>
      <c r="S40" s="73">
        <f t="shared" si="5"/>
        <v>176444464</v>
      </c>
      <c r="T40" s="73">
        <f t="shared" si="5"/>
        <v>177299713</v>
      </c>
      <c r="U40" s="73">
        <f t="shared" si="5"/>
        <v>177113912</v>
      </c>
      <c r="V40" s="73">
        <f t="shared" si="5"/>
        <v>177113912</v>
      </c>
      <c r="W40" s="73">
        <f t="shared" si="5"/>
        <v>177113912</v>
      </c>
      <c r="X40" s="73">
        <f t="shared" si="5"/>
        <v>80206973</v>
      </c>
      <c r="Y40" s="73">
        <f t="shared" si="5"/>
        <v>96906939</v>
      </c>
      <c r="Z40" s="170">
        <f>+IF(X40&lt;&gt;0,+(Y40/X40)*100,0)</f>
        <v>120.8210899568545</v>
      </c>
      <c r="AA40" s="74">
        <f>+AA34+AA39</f>
        <v>80206973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1482386791</v>
      </c>
      <c r="D42" s="257">
        <f>+D25-D40</f>
        <v>0</v>
      </c>
      <c r="E42" s="258">
        <f t="shared" si="6"/>
        <v>2170443390</v>
      </c>
      <c r="F42" s="259">
        <f t="shared" si="6"/>
        <v>1976839121</v>
      </c>
      <c r="G42" s="259">
        <f t="shared" si="6"/>
        <v>1330435720</v>
      </c>
      <c r="H42" s="259">
        <f t="shared" si="6"/>
        <v>3172916507</v>
      </c>
      <c r="I42" s="259">
        <f t="shared" si="6"/>
        <v>3344374703</v>
      </c>
      <c r="J42" s="259">
        <f t="shared" si="6"/>
        <v>3344374703</v>
      </c>
      <c r="K42" s="259">
        <f t="shared" si="6"/>
        <v>3339344197</v>
      </c>
      <c r="L42" s="259">
        <f t="shared" si="6"/>
        <v>3085428835</v>
      </c>
      <c r="M42" s="259">
        <f t="shared" si="6"/>
        <v>2198716068</v>
      </c>
      <c r="N42" s="259">
        <f t="shared" si="6"/>
        <v>2198716068</v>
      </c>
      <c r="O42" s="259">
        <f t="shared" si="6"/>
        <v>2216826160</v>
      </c>
      <c r="P42" s="259">
        <f t="shared" si="6"/>
        <v>1976810392</v>
      </c>
      <c r="Q42" s="259">
        <f t="shared" si="6"/>
        <v>3953084611</v>
      </c>
      <c r="R42" s="259">
        <f t="shared" si="6"/>
        <v>3953084611</v>
      </c>
      <c r="S42" s="259">
        <f t="shared" si="6"/>
        <v>1946052008</v>
      </c>
      <c r="T42" s="259">
        <f t="shared" si="6"/>
        <v>1891035905</v>
      </c>
      <c r="U42" s="259">
        <f t="shared" si="6"/>
        <v>2744318290</v>
      </c>
      <c r="V42" s="259">
        <f t="shared" si="6"/>
        <v>2744318290</v>
      </c>
      <c r="W42" s="259">
        <f t="shared" si="6"/>
        <v>2744318290</v>
      </c>
      <c r="X42" s="259">
        <f t="shared" si="6"/>
        <v>1976839121</v>
      </c>
      <c r="Y42" s="259">
        <f t="shared" si="6"/>
        <v>767479169</v>
      </c>
      <c r="Z42" s="260">
        <f>+IF(X42&lt;&gt;0,+(Y42/X42)*100,0)</f>
        <v>38.82355224798285</v>
      </c>
      <c r="AA42" s="261">
        <f>+AA25-AA40</f>
        <v>1976839121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1482386791</v>
      </c>
      <c r="D45" s="155"/>
      <c r="E45" s="59">
        <v>2170443390</v>
      </c>
      <c r="F45" s="60">
        <v>1976839121</v>
      </c>
      <c r="G45" s="60">
        <v>1330435720</v>
      </c>
      <c r="H45" s="60">
        <v>3172916507</v>
      </c>
      <c r="I45" s="60">
        <v>3344374703</v>
      </c>
      <c r="J45" s="60">
        <v>3344374703</v>
      </c>
      <c r="K45" s="60">
        <v>2822549794</v>
      </c>
      <c r="L45" s="60">
        <v>3085428835</v>
      </c>
      <c r="M45" s="60">
        <v>2198716068</v>
      </c>
      <c r="N45" s="60">
        <v>2198716068</v>
      </c>
      <c r="O45" s="60">
        <v>2216826160</v>
      </c>
      <c r="P45" s="60">
        <v>1976810392</v>
      </c>
      <c r="Q45" s="60">
        <v>3953084611</v>
      </c>
      <c r="R45" s="60">
        <v>3953084611</v>
      </c>
      <c r="S45" s="60">
        <v>1946052008</v>
      </c>
      <c r="T45" s="60">
        <v>1891035905</v>
      </c>
      <c r="U45" s="60">
        <v>2744318290</v>
      </c>
      <c r="V45" s="60">
        <v>2744318290</v>
      </c>
      <c r="W45" s="60">
        <v>2744318290</v>
      </c>
      <c r="X45" s="60">
        <v>1976839121</v>
      </c>
      <c r="Y45" s="60">
        <v>767479169</v>
      </c>
      <c r="Z45" s="139">
        <v>38.82</v>
      </c>
      <c r="AA45" s="62">
        <v>1976839121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>
        <v>516794403</v>
      </c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1482386791</v>
      </c>
      <c r="D48" s="217">
        <f>SUM(D45:D47)</f>
        <v>0</v>
      </c>
      <c r="E48" s="264">
        <f t="shared" si="7"/>
        <v>2170443390</v>
      </c>
      <c r="F48" s="219">
        <f t="shared" si="7"/>
        <v>1976839121</v>
      </c>
      <c r="G48" s="219">
        <f t="shared" si="7"/>
        <v>1330435720</v>
      </c>
      <c r="H48" s="219">
        <f t="shared" si="7"/>
        <v>3172916507</v>
      </c>
      <c r="I48" s="219">
        <f t="shared" si="7"/>
        <v>3344374703</v>
      </c>
      <c r="J48" s="219">
        <f t="shared" si="7"/>
        <v>3344374703</v>
      </c>
      <c r="K48" s="219">
        <f t="shared" si="7"/>
        <v>3339344197</v>
      </c>
      <c r="L48" s="219">
        <f t="shared" si="7"/>
        <v>3085428835</v>
      </c>
      <c r="M48" s="219">
        <f t="shared" si="7"/>
        <v>2198716068</v>
      </c>
      <c r="N48" s="219">
        <f t="shared" si="7"/>
        <v>2198716068</v>
      </c>
      <c r="O48" s="219">
        <f t="shared" si="7"/>
        <v>2216826160</v>
      </c>
      <c r="P48" s="219">
        <f t="shared" si="7"/>
        <v>1976810392</v>
      </c>
      <c r="Q48" s="219">
        <f t="shared" si="7"/>
        <v>3953084611</v>
      </c>
      <c r="R48" s="219">
        <f t="shared" si="7"/>
        <v>3953084611</v>
      </c>
      <c r="S48" s="219">
        <f t="shared" si="7"/>
        <v>1946052008</v>
      </c>
      <c r="T48" s="219">
        <f t="shared" si="7"/>
        <v>1891035905</v>
      </c>
      <c r="U48" s="219">
        <f t="shared" si="7"/>
        <v>2744318290</v>
      </c>
      <c r="V48" s="219">
        <f t="shared" si="7"/>
        <v>2744318290</v>
      </c>
      <c r="W48" s="219">
        <f t="shared" si="7"/>
        <v>2744318290</v>
      </c>
      <c r="X48" s="219">
        <f t="shared" si="7"/>
        <v>1976839121</v>
      </c>
      <c r="Y48" s="219">
        <f t="shared" si="7"/>
        <v>767479169</v>
      </c>
      <c r="Z48" s="265">
        <f>+IF(X48&lt;&gt;0,+(Y48/X48)*100,0)</f>
        <v>38.82355224798285</v>
      </c>
      <c r="AA48" s="232">
        <f>SUM(AA45:AA47)</f>
        <v>1976839121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228061</v>
      </c>
      <c r="D6" s="155"/>
      <c r="E6" s="59">
        <v>240132</v>
      </c>
      <c r="F6" s="60">
        <v>1229843</v>
      </c>
      <c r="G6" s="60">
        <v>14766</v>
      </c>
      <c r="H6" s="60">
        <v>15846</v>
      </c>
      <c r="I6" s="60">
        <v>1906105</v>
      </c>
      <c r="J6" s="60">
        <v>1936717</v>
      </c>
      <c r="K6" s="60">
        <v>3882571</v>
      </c>
      <c r="L6" s="60">
        <v>15631</v>
      </c>
      <c r="M6" s="60">
        <v>14105</v>
      </c>
      <c r="N6" s="60">
        <v>3912307</v>
      </c>
      <c r="O6" s="60">
        <v>21595</v>
      </c>
      <c r="P6" s="60">
        <v>24444</v>
      </c>
      <c r="Q6" s="60">
        <v>94719</v>
      </c>
      <c r="R6" s="60">
        <v>140758</v>
      </c>
      <c r="S6" s="60">
        <v>34977</v>
      </c>
      <c r="T6" s="60">
        <v>4317158</v>
      </c>
      <c r="U6" s="60">
        <v>1107361</v>
      </c>
      <c r="V6" s="60">
        <v>5459496</v>
      </c>
      <c r="W6" s="60">
        <v>11449278</v>
      </c>
      <c r="X6" s="60">
        <v>1229843</v>
      </c>
      <c r="Y6" s="60">
        <v>10219435</v>
      </c>
      <c r="Z6" s="140">
        <v>830.95</v>
      </c>
      <c r="AA6" s="62">
        <v>1229843</v>
      </c>
    </row>
    <row r="7" spans="1:27" ht="13.5">
      <c r="A7" s="249" t="s">
        <v>32</v>
      </c>
      <c r="B7" s="182"/>
      <c r="C7" s="155">
        <v>2065736</v>
      </c>
      <c r="D7" s="155"/>
      <c r="E7" s="59">
        <v>2050166</v>
      </c>
      <c r="F7" s="60">
        <v>2624770</v>
      </c>
      <c r="G7" s="60">
        <v>169087</v>
      </c>
      <c r="H7" s="60">
        <v>171572</v>
      </c>
      <c r="I7" s="60">
        <v>305015</v>
      </c>
      <c r="J7" s="60">
        <v>645674</v>
      </c>
      <c r="K7" s="60">
        <v>119435</v>
      </c>
      <c r="L7" s="60">
        <v>306932</v>
      </c>
      <c r="M7" s="60">
        <v>190429</v>
      </c>
      <c r="N7" s="60">
        <v>616796</v>
      </c>
      <c r="O7" s="60">
        <v>141066</v>
      </c>
      <c r="P7" s="60">
        <v>300507</v>
      </c>
      <c r="Q7" s="60">
        <v>218232</v>
      </c>
      <c r="R7" s="60">
        <v>659805</v>
      </c>
      <c r="S7" s="60">
        <v>251733</v>
      </c>
      <c r="T7" s="60">
        <v>216391</v>
      </c>
      <c r="U7" s="60">
        <v>305330</v>
      </c>
      <c r="V7" s="60">
        <v>773454</v>
      </c>
      <c r="W7" s="60">
        <v>2695729</v>
      </c>
      <c r="X7" s="60">
        <v>2624770</v>
      </c>
      <c r="Y7" s="60">
        <v>70959</v>
      </c>
      <c r="Z7" s="140">
        <v>2.7</v>
      </c>
      <c r="AA7" s="62">
        <v>2624770</v>
      </c>
    </row>
    <row r="8" spans="1:27" ht="13.5">
      <c r="A8" s="249" t="s">
        <v>178</v>
      </c>
      <c r="B8" s="182"/>
      <c r="C8" s="155">
        <v>255499388</v>
      </c>
      <c r="D8" s="155"/>
      <c r="E8" s="59">
        <v>8913139</v>
      </c>
      <c r="F8" s="60">
        <v>9866511</v>
      </c>
      <c r="G8" s="60">
        <v>1674914</v>
      </c>
      <c r="H8" s="60">
        <v>458092</v>
      </c>
      <c r="I8" s="60">
        <v>5458791</v>
      </c>
      <c r="J8" s="60">
        <v>7591797</v>
      </c>
      <c r="K8" s="60">
        <v>9785601</v>
      </c>
      <c r="L8" s="60">
        <v>1718478</v>
      </c>
      <c r="M8" s="60">
        <v>17047268</v>
      </c>
      <c r="N8" s="60">
        <v>28551347</v>
      </c>
      <c r="O8" s="60">
        <v>3446916</v>
      </c>
      <c r="P8" s="60">
        <v>3288019</v>
      </c>
      <c r="Q8" s="60">
        <v>1861739</v>
      </c>
      <c r="R8" s="60">
        <v>8596674</v>
      </c>
      <c r="S8" s="60">
        <v>13714823</v>
      </c>
      <c r="T8" s="60">
        <v>1626220</v>
      </c>
      <c r="U8" s="60">
        <v>9685135</v>
      </c>
      <c r="V8" s="60">
        <v>25026178</v>
      </c>
      <c r="W8" s="60">
        <v>69765996</v>
      </c>
      <c r="X8" s="60">
        <v>9866511</v>
      </c>
      <c r="Y8" s="60">
        <v>59899485</v>
      </c>
      <c r="Z8" s="140">
        <v>607.1</v>
      </c>
      <c r="AA8" s="62">
        <v>9866511</v>
      </c>
    </row>
    <row r="9" spans="1:27" ht="13.5">
      <c r="A9" s="249" t="s">
        <v>179</v>
      </c>
      <c r="B9" s="182"/>
      <c r="C9" s="155">
        <v>247290000</v>
      </c>
      <c r="D9" s="155"/>
      <c r="E9" s="59">
        <v>280980250</v>
      </c>
      <c r="F9" s="60">
        <v>275755002</v>
      </c>
      <c r="G9" s="60">
        <v>104486000</v>
      </c>
      <c r="H9" s="60">
        <v>4937000</v>
      </c>
      <c r="I9" s="60"/>
      <c r="J9" s="60">
        <v>109423000</v>
      </c>
      <c r="K9" s="60"/>
      <c r="L9" s="60">
        <v>85881000</v>
      </c>
      <c r="M9" s="60">
        <v>1127000</v>
      </c>
      <c r="N9" s="60">
        <v>87008000</v>
      </c>
      <c r="O9" s="60">
        <v>5000000</v>
      </c>
      <c r="P9" s="60">
        <v>1127000</v>
      </c>
      <c r="Q9" s="60">
        <v>72897000</v>
      </c>
      <c r="R9" s="60">
        <v>79024000</v>
      </c>
      <c r="S9" s="60"/>
      <c r="T9" s="60"/>
      <c r="U9" s="60"/>
      <c r="V9" s="60"/>
      <c r="W9" s="60">
        <v>275455000</v>
      </c>
      <c r="X9" s="60">
        <v>275755002</v>
      </c>
      <c r="Y9" s="60">
        <v>-300002</v>
      </c>
      <c r="Z9" s="140">
        <v>-0.11</v>
      </c>
      <c r="AA9" s="62">
        <v>275755002</v>
      </c>
    </row>
    <row r="10" spans="1:27" ht="13.5">
      <c r="A10" s="249" t="s">
        <v>180</v>
      </c>
      <c r="B10" s="182"/>
      <c r="C10" s="155">
        <v>90210744</v>
      </c>
      <c r="D10" s="155"/>
      <c r="E10" s="59">
        <v>110819750</v>
      </c>
      <c r="F10" s="60">
        <v>115285000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47440000</v>
      </c>
      <c r="R10" s="60">
        <v>47440000</v>
      </c>
      <c r="S10" s="60"/>
      <c r="T10" s="60"/>
      <c r="U10" s="60"/>
      <c r="V10" s="60"/>
      <c r="W10" s="60">
        <v>47440000</v>
      </c>
      <c r="X10" s="60">
        <v>115285000</v>
      </c>
      <c r="Y10" s="60">
        <v>-67845000</v>
      </c>
      <c r="Z10" s="140">
        <v>-58.85</v>
      </c>
      <c r="AA10" s="62">
        <v>115285000</v>
      </c>
    </row>
    <row r="11" spans="1:27" ht="13.5">
      <c r="A11" s="249" t="s">
        <v>181</v>
      </c>
      <c r="B11" s="182"/>
      <c r="C11" s="155">
        <v>2923677</v>
      </c>
      <c r="D11" s="155"/>
      <c r="E11" s="59">
        <v>4185187</v>
      </c>
      <c r="F11" s="60">
        <v>1825376</v>
      </c>
      <c r="G11" s="60">
        <v>81113</v>
      </c>
      <c r="H11" s="60">
        <v>188153</v>
      </c>
      <c r="I11" s="60">
        <v>62448</v>
      </c>
      <c r="J11" s="60">
        <v>331714</v>
      </c>
      <c r="K11" s="60">
        <v>54415</v>
      </c>
      <c r="L11" s="60">
        <v>1119709</v>
      </c>
      <c r="M11" s="60">
        <v>82639</v>
      </c>
      <c r="N11" s="60">
        <v>1256763</v>
      </c>
      <c r="O11" s="60">
        <v>1305611</v>
      </c>
      <c r="P11" s="60">
        <v>341271</v>
      </c>
      <c r="Q11" s="60">
        <v>254448</v>
      </c>
      <c r="R11" s="60">
        <v>1901330</v>
      </c>
      <c r="S11" s="60">
        <v>329102</v>
      </c>
      <c r="T11" s="60">
        <v>622889</v>
      </c>
      <c r="U11" s="60">
        <v>375459</v>
      </c>
      <c r="V11" s="60">
        <v>1327450</v>
      </c>
      <c r="W11" s="60">
        <v>4817257</v>
      </c>
      <c r="X11" s="60">
        <v>1825376</v>
      </c>
      <c r="Y11" s="60">
        <v>2991881</v>
      </c>
      <c r="Z11" s="140">
        <v>163.9</v>
      </c>
      <c r="AA11" s="62">
        <v>1825376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-445205734</v>
      </c>
      <c r="D14" s="155"/>
      <c r="E14" s="59">
        <v>-289816153</v>
      </c>
      <c r="F14" s="60">
        <v>-500029717</v>
      </c>
      <c r="G14" s="60">
        <v>-37761454</v>
      </c>
      <c r="H14" s="60">
        <v>-24462559</v>
      </c>
      <c r="I14" s="60">
        <v>-28031558</v>
      </c>
      <c r="J14" s="60">
        <v>-90255571</v>
      </c>
      <c r="K14" s="60">
        <v>-29559536</v>
      </c>
      <c r="L14" s="60">
        <v>-35386156</v>
      </c>
      <c r="M14" s="60">
        <v>-22943745</v>
      </c>
      <c r="N14" s="60">
        <v>-87889437</v>
      </c>
      <c r="O14" s="60">
        <v>-23158069</v>
      </c>
      <c r="P14" s="60">
        <v>-12558832</v>
      </c>
      <c r="Q14" s="60">
        <v>-27214899</v>
      </c>
      <c r="R14" s="60">
        <v>-62931800</v>
      </c>
      <c r="S14" s="60">
        <v>-20561651</v>
      </c>
      <c r="T14" s="60">
        <v>-26282787</v>
      </c>
      <c r="U14" s="60">
        <v>-32609701</v>
      </c>
      <c r="V14" s="60">
        <v>-79454139</v>
      </c>
      <c r="W14" s="60">
        <v>-320530947</v>
      </c>
      <c r="X14" s="60">
        <v>-500029717</v>
      </c>
      <c r="Y14" s="60">
        <v>179498770</v>
      </c>
      <c r="Z14" s="140">
        <v>-35.9</v>
      </c>
      <c r="AA14" s="62">
        <v>-500029717</v>
      </c>
    </row>
    <row r="15" spans="1:27" ht="13.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42</v>
      </c>
      <c r="B16" s="182"/>
      <c r="C16" s="155">
        <v>-2842000</v>
      </c>
      <c r="D16" s="155"/>
      <c r="E16" s="59"/>
      <c r="F16" s="60"/>
      <c r="G16" s="60"/>
      <c r="H16" s="60">
        <v>-46000</v>
      </c>
      <c r="I16" s="60"/>
      <c r="J16" s="60">
        <v>-46000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-46000</v>
      </c>
      <c r="X16" s="60"/>
      <c r="Y16" s="60">
        <v>-46000</v>
      </c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150169872</v>
      </c>
      <c r="D17" s="168">
        <f t="shared" si="0"/>
        <v>0</v>
      </c>
      <c r="E17" s="72">
        <f t="shared" si="0"/>
        <v>117372471</v>
      </c>
      <c r="F17" s="73">
        <f t="shared" si="0"/>
        <v>-93443215</v>
      </c>
      <c r="G17" s="73">
        <f t="shared" si="0"/>
        <v>68664426</v>
      </c>
      <c r="H17" s="73">
        <f t="shared" si="0"/>
        <v>-18737896</v>
      </c>
      <c r="I17" s="73">
        <f t="shared" si="0"/>
        <v>-20299199</v>
      </c>
      <c r="J17" s="73">
        <f t="shared" si="0"/>
        <v>29627331</v>
      </c>
      <c r="K17" s="73">
        <f t="shared" si="0"/>
        <v>-15717514</v>
      </c>
      <c r="L17" s="73">
        <f t="shared" si="0"/>
        <v>53655594</v>
      </c>
      <c r="M17" s="73">
        <f t="shared" si="0"/>
        <v>-4482304</v>
      </c>
      <c r="N17" s="73">
        <f t="shared" si="0"/>
        <v>33455776</v>
      </c>
      <c r="O17" s="73">
        <f t="shared" si="0"/>
        <v>-13242881</v>
      </c>
      <c r="P17" s="73">
        <f t="shared" si="0"/>
        <v>-7477591</v>
      </c>
      <c r="Q17" s="73">
        <f t="shared" si="0"/>
        <v>95551239</v>
      </c>
      <c r="R17" s="73">
        <f t="shared" si="0"/>
        <v>74830767</v>
      </c>
      <c r="S17" s="73">
        <f t="shared" si="0"/>
        <v>-6231016</v>
      </c>
      <c r="T17" s="73">
        <f t="shared" si="0"/>
        <v>-19500129</v>
      </c>
      <c r="U17" s="73">
        <f t="shared" si="0"/>
        <v>-21136416</v>
      </c>
      <c r="V17" s="73">
        <f t="shared" si="0"/>
        <v>-46867561</v>
      </c>
      <c r="W17" s="73">
        <f t="shared" si="0"/>
        <v>91046313</v>
      </c>
      <c r="X17" s="73">
        <f t="shared" si="0"/>
        <v>-93443215</v>
      </c>
      <c r="Y17" s="73">
        <f t="shared" si="0"/>
        <v>184489528</v>
      </c>
      <c r="Z17" s="170">
        <f>+IF(X17&lt;&gt;0,+(Y17/X17)*100,0)</f>
        <v>-197.4349106031936</v>
      </c>
      <c r="AA17" s="74">
        <f>SUM(AA6:AA16)</f>
        <v>-93443215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1502598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-113650291</v>
      </c>
      <c r="D26" s="155"/>
      <c r="E26" s="59">
        <v>-110819752</v>
      </c>
      <c r="F26" s="60">
        <v>-111340502</v>
      </c>
      <c r="G26" s="60"/>
      <c r="H26" s="60">
        <v>-74915</v>
      </c>
      <c r="I26" s="60">
        <v>-1828641</v>
      </c>
      <c r="J26" s="60">
        <v>-1903556</v>
      </c>
      <c r="K26" s="60">
        <v>-808739</v>
      </c>
      <c r="L26" s="60">
        <v>-2356218</v>
      </c>
      <c r="M26" s="60">
        <v>-6295669</v>
      </c>
      <c r="N26" s="60">
        <v>-9460626</v>
      </c>
      <c r="O26" s="60">
        <v>-643880</v>
      </c>
      <c r="P26" s="60">
        <v>-18503457</v>
      </c>
      <c r="Q26" s="60"/>
      <c r="R26" s="60">
        <v>-19147337</v>
      </c>
      <c r="S26" s="60">
        <v>-1962851</v>
      </c>
      <c r="T26" s="60">
        <v>-13782937</v>
      </c>
      <c r="U26" s="60"/>
      <c r="V26" s="60">
        <v>-15745788</v>
      </c>
      <c r="W26" s="60">
        <v>-46257307</v>
      </c>
      <c r="X26" s="60">
        <v>-111340502</v>
      </c>
      <c r="Y26" s="60">
        <v>65083195</v>
      </c>
      <c r="Z26" s="140">
        <v>-58.45</v>
      </c>
      <c r="AA26" s="62">
        <v>-111340502</v>
      </c>
    </row>
    <row r="27" spans="1:27" ht="13.5">
      <c r="A27" s="250" t="s">
        <v>192</v>
      </c>
      <c r="B27" s="251"/>
      <c r="C27" s="168">
        <f aca="true" t="shared" si="1" ref="C27:Y27">SUM(C21:C26)</f>
        <v>-112147693</v>
      </c>
      <c r="D27" s="168">
        <f>SUM(D21:D26)</f>
        <v>0</v>
      </c>
      <c r="E27" s="72">
        <f t="shared" si="1"/>
        <v>-110819752</v>
      </c>
      <c r="F27" s="73">
        <f t="shared" si="1"/>
        <v>-111340502</v>
      </c>
      <c r="G27" s="73">
        <f t="shared" si="1"/>
        <v>0</v>
      </c>
      <c r="H27" s="73">
        <f t="shared" si="1"/>
        <v>-74915</v>
      </c>
      <c r="I27" s="73">
        <f t="shared" si="1"/>
        <v>-1828641</v>
      </c>
      <c r="J27" s="73">
        <f t="shared" si="1"/>
        <v>-1903556</v>
      </c>
      <c r="K27" s="73">
        <f t="shared" si="1"/>
        <v>-808739</v>
      </c>
      <c r="L27" s="73">
        <f t="shared" si="1"/>
        <v>-2356218</v>
      </c>
      <c r="M27" s="73">
        <f t="shared" si="1"/>
        <v>-6295669</v>
      </c>
      <c r="N27" s="73">
        <f t="shared" si="1"/>
        <v>-9460626</v>
      </c>
      <c r="O27" s="73">
        <f t="shared" si="1"/>
        <v>-643880</v>
      </c>
      <c r="P27" s="73">
        <f t="shared" si="1"/>
        <v>-18503457</v>
      </c>
      <c r="Q27" s="73">
        <f t="shared" si="1"/>
        <v>0</v>
      </c>
      <c r="R27" s="73">
        <f t="shared" si="1"/>
        <v>-19147337</v>
      </c>
      <c r="S27" s="73">
        <f t="shared" si="1"/>
        <v>-1962851</v>
      </c>
      <c r="T27" s="73">
        <f t="shared" si="1"/>
        <v>-13782937</v>
      </c>
      <c r="U27" s="73">
        <f t="shared" si="1"/>
        <v>0</v>
      </c>
      <c r="V27" s="73">
        <f t="shared" si="1"/>
        <v>-15745788</v>
      </c>
      <c r="W27" s="73">
        <f t="shared" si="1"/>
        <v>-46257307</v>
      </c>
      <c r="X27" s="73">
        <f t="shared" si="1"/>
        <v>-111340502</v>
      </c>
      <c r="Y27" s="73">
        <f t="shared" si="1"/>
        <v>65083195</v>
      </c>
      <c r="Z27" s="170">
        <f>+IF(X27&lt;&gt;0,+(Y27/X27)*100,0)</f>
        <v>-58.45419576067656</v>
      </c>
      <c r="AA27" s="74">
        <f>SUM(AA21:AA26)</f>
        <v>-111340502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38022179</v>
      </c>
      <c r="D38" s="153">
        <f>+D17+D27+D36</f>
        <v>0</v>
      </c>
      <c r="E38" s="99">
        <f t="shared" si="3"/>
        <v>6552719</v>
      </c>
      <c r="F38" s="100">
        <f t="shared" si="3"/>
        <v>-204783717</v>
      </c>
      <c r="G38" s="100">
        <f t="shared" si="3"/>
        <v>68664426</v>
      </c>
      <c r="H38" s="100">
        <f t="shared" si="3"/>
        <v>-18812811</v>
      </c>
      <c r="I38" s="100">
        <f t="shared" si="3"/>
        <v>-22127840</v>
      </c>
      <c r="J38" s="100">
        <f t="shared" si="3"/>
        <v>27723775</v>
      </c>
      <c r="K38" s="100">
        <f t="shared" si="3"/>
        <v>-16526253</v>
      </c>
      <c r="L38" s="100">
        <f t="shared" si="3"/>
        <v>51299376</v>
      </c>
      <c r="M38" s="100">
        <f t="shared" si="3"/>
        <v>-10777973</v>
      </c>
      <c r="N38" s="100">
        <f t="shared" si="3"/>
        <v>23995150</v>
      </c>
      <c r="O38" s="100">
        <f t="shared" si="3"/>
        <v>-13886761</v>
      </c>
      <c r="P38" s="100">
        <f t="shared" si="3"/>
        <v>-25981048</v>
      </c>
      <c r="Q38" s="100">
        <f t="shared" si="3"/>
        <v>95551239</v>
      </c>
      <c r="R38" s="100">
        <f t="shared" si="3"/>
        <v>55683430</v>
      </c>
      <c r="S38" s="100">
        <f t="shared" si="3"/>
        <v>-8193867</v>
      </c>
      <c r="T38" s="100">
        <f t="shared" si="3"/>
        <v>-33283066</v>
      </c>
      <c r="U38" s="100">
        <f t="shared" si="3"/>
        <v>-21136416</v>
      </c>
      <c r="V38" s="100">
        <f t="shared" si="3"/>
        <v>-62613349</v>
      </c>
      <c r="W38" s="100">
        <f t="shared" si="3"/>
        <v>44789006</v>
      </c>
      <c r="X38" s="100">
        <f t="shared" si="3"/>
        <v>-204783717</v>
      </c>
      <c r="Y38" s="100">
        <f t="shared" si="3"/>
        <v>249572723</v>
      </c>
      <c r="Z38" s="137">
        <f>+IF(X38&lt;&gt;0,+(Y38/X38)*100,0)</f>
        <v>-121.8713707594242</v>
      </c>
      <c r="AA38" s="102">
        <f>+AA17+AA27+AA36</f>
        <v>-204783717</v>
      </c>
    </row>
    <row r="39" spans="1:27" ht="13.5">
      <c r="A39" s="249" t="s">
        <v>200</v>
      </c>
      <c r="B39" s="182"/>
      <c r="C39" s="153">
        <v>3189252</v>
      </c>
      <c r="D39" s="153"/>
      <c r="E39" s="99">
        <v>24000000</v>
      </c>
      <c r="F39" s="100">
        <v>41211430</v>
      </c>
      <c r="G39" s="100">
        <v>41211430</v>
      </c>
      <c r="H39" s="100">
        <v>109875856</v>
      </c>
      <c r="I39" s="100">
        <v>91063045</v>
      </c>
      <c r="J39" s="100">
        <v>41211430</v>
      </c>
      <c r="K39" s="100">
        <v>68935205</v>
      </c>
      <c r="L39" s="100">
        <v>52408952</v>
      </c>
      <c r="M39" s="100">
        <v>103708328</v>
      </c>
      <c r="N39" s="100">
        <v>68935205</v>
      </c>
      <c r="O39" s="100">
        <v>92930355</v>
      </c>
      <c r="P39" s="100">
        <v>79043594</v>
      </c>
      <c r="Q39" s="100">
        <v>53062546</v>
      </c>
      <c r="R39" s="100">
        <v>92930355</v>
      </c>
      <c r="S39" s="100">
        <v>148613785</v>
      </c>
      <c r="T39" s="100">
        <v>140419918</v>
      </c>
      <c r="U39" s="100">
        <v>107136852</v>
      </c>
      <c r="V39" s="100">
        <v>148613785</v>
      </c>
      <c r="W39" s="100">
        <v>41211430</v>
      </c>
      <c r="X39" s="100">
        <v>41211430</v>
      </c>
      <c r="Y39" s="100"/>
      <c r="Z39" s="137"/>
      <c r="AA39" s="102">
        <v>41211430</v>
      </c>
    </row>
    <row r="40" spans="1:27" ht="13.5">
      <c r="A40" s="269" t="s">
        <v>201</v>
      </c>
      <c r="B40" s="256"/>
      <c r="C40" s="257">
        <v>41211431</v>
      </c>
      <c r="D40" s="257"/>
      <c r="E40" s="258">
        <v>30552719</v>
      </c>
      <c r="F40" s="259">
        <v>-163572287</v>
      </c>
      <c r="G40" s="259">
        <v>109875856</v>
      </c>
      <c r="H40" s="259">
        <v>91063045</v>
      </c>
      <c r="I40" s="259">
        <v>68935205</v>
      </c>
      <c r="J40" s="259">
        <v>68935205</v>
      </c>
      <c r="K40" s="259">
        <v>52408952</v>
      </c>
      <c r="L40" s="259">
        <v>103708328</v>
      </c>
      <c r="M40" s="259">
        <v>92930355</v>
      </c>
      <c r="N40" s="259">
        <v>92930355</v>
      </c>
      <c r="O40" s="259">
        <v>79043594</v>
      </c>
      <c r="P40" s="259">
        <v>53062546</v>
      </c>
      <c r="Q40" s="259">
        <v>148613785</v>
      </c>
      <c r="R40" s="259">
        <v>79043594</v>
      </c>
      <c r="S40" s="259">
        <v>140419918</v>
      </c>
      <c r="T40" s="259">
        <v>107136852</v>
      </c>
      <c r="U40" s="259">
        <v>86000436</v>
      </c>
      <c r="V40" s="259">
        <v>86000436</v>
      </c>
      <c r="W40" s="259">
        <v>86000436</v>
      </c>
      <c r="X40" s="259">
        <v>-163572287</v>
      </c>
      <c r="Y40" s="259">
        <v>249572723</v>
      </c>
      <c r="Z40" s="260">
        <v>-152.58</v>
      </c>
      <c r="AA40" s="261">
        <v>-163572287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113650291</v>
      </c>
      <c r="D5" s="200">
        <f t="shared" si="0"/>
        <v>0</v>
      </c>
      <c r="E5" s="106">
        <f t="shared" si="0"/>
        <v>110819752</v>
      </c>
      <c r="F5" s="106">
        <f t="shared" si="0"/>
        <v>111340502</v>
      </c>
      <c r="G5" s="106">
        <f t="shared" si="0"/>
        <v>106795</v>
      </c>
      <c r="H5" s="106">
        <f t="shared" si="0"/>
        <v>0</v>
      </c>
      <c r="I5" s="106">
        <f t="shared" si="0"/>
        <v>950394</v>
      </c>
      <c r="J5" s="106">
        <f t="shared" si="0"/>
        <v>1057189</v>
      </c>
      <c r="K5" s="106">
        <f t="shared" si="0"/>
        <v>283799</v>
      </c>
      <c r="L5" s="106">
        <f t="shared" si="0"/>
        <v>1888251</v>
      </c>
      <c r="M5" s="106">
        <f t="shared" si="0"/>
        <v>6295669</v>
      </c>
      <c r="N5" s="106">
        <f t="shared" si="0"/>
        <v>8467719</v>
      </c>
      <c r="O5" s="106">
        <f t="shared" si="0"/>
        <v>643880</v>
      </c>
      <c r="P5" s="106">
        <f t="shared" si="0"/>
        <v>16223656</v>
      </c>
      <c r="Q5" s="106">
        <f t="shared" si="0"/>
        <v>0</v>
      </c>
      <c r="R5" s="106">
        <f t="shared" si="0"/>
        <v>16867536</v>
      </c>
      <c r="S5" s="106">
        <f t="shared" si="0"/>
        <v>1962851</v>
      </c>
      <c r="T5" s="106">
        <f t="shared" si="0"/>
        <v>13782937</v>
      </c>
      <c r="U5" s="106">
        <f t="shared" si="0"/>
        <v>27732928</v>
      </c>
      <c r="V5" s="106">
        <f t="shared" si="0"/>
        <v>43478716</v>
      </c>
      <c r="W5" s="106">
        <f t="shared" si="0"/>
        <v>69871160</v>
      </c>
      <c r="X5" s="106">
        <f t="shared" si="0"/>
        <v>111340502</v>
      </c>
      <c r="Y5" s="106">
        <f t="shared" si="0"/>
        <v>-41469342</v>
      </c>
      <c r="Z5" s="201">
        <f>+IF(X5&lt;&gt;0,+(Y5/X5)*100,0)</f>
        <v>-37.24551376641</v>
      </c>
      <c r="AA5" s="199">
        <f>SUM(AA11:AA18)</f>
        <v>111340502</v>
      </c>
    </row>
    <row r="6" spans="1:27" ht="13.5">
      <c r="A6" s="291" t="s">
        <v>205</v>
      </c>
      <c r="B6" s="142"/>
      <c r="C6" s="62">
        <v>72282512</v>
      </c>
      <c r="D6" s="156"/>
      <c r="E6" s="60">
        <v>23280750</v>
      </c>
      <c r="F6" s="60">
        <v>3479135</v>
      </c>
      <c r="G6" s="60"/>
      <c r="H6" s="60"/>
      <c r="I6" s="60">
        <v>618693</v>
      </c>
      <c r="J6" s="60">
        <v>618693</v>
      </c>
      <c r="K6" s="60">
        <v>283799</v>
      </c>
      <c r="L6" s="60">
        <v>486575</v>
      </c>
      <c r="M6" s="60">
        <v>254314</v>
      </c>
      <c r="N6" s="60">
        <v>1024688</v>
      </c>
      <c r="O6" s="60"/>
      <c r="P6" s="60">
        <v>696738</v>
      </c>
      <c r="Q6" s="60"/>
      <c r="R6" s="60">
        <v>696738</v>
      </c>
      <c r="S6" s="60"/>
      <c r="T6" s="60"/>
      <c r="U6" s="60"/>
      <c r="V6" s="60"/>
      <c r="W6" s="60">
        <v>2340119</v>
      </c>
      <c r="X6" s="60">
        <v>3479135</v>
      </c>
      <c r="Y6" s="60">
        <v>-1139016</v>
      </c>
      <c r="Z6" s="140">
        <v>-32.74</v>
      </c>
      <c r="AA6" s="155">
        <v>3479135</v>
      </c>
    </row>
    <row r="7" spans="1:27" ht="13.5">
      <c r="A7" s="291" t="s">
        <v>206</v>
      </c>
      <c r="B7" s="142"/>
      <c r="C7" s="62"/>
      <c r="D7" s="156"/>
      <c r="E7" s="60">
        <v>3000000</v>
      </c>
      <c r="F7" s="60">
        <v>6564292</v>
      </c>
      <c r="G7" s="60"/>
      <c r="H7" s="60"/>
      <c r="I7" s="60"/>
      <c r="J7" s="60"/>
      <c r="K7" s="60"/>
      <c r="L7" s="60">
        <v>173533</v>
      </c>
      <c r="M7" s="60">
        <v>1310354</v>
      </c>
      <c r="N7" s="60">
        <v>1483887</v>
      </c>
      <c r="O7" s="60"/>
      <c r="P7" s="60">
        <v>426080</v>
      </c>
      <c r="Q7" s="60"/>
      <c r="R7" s="60">
        <v>426080</v>
      </c>
      <c r="S7" s="60">
        <v>1914961</v>
      </c>
      <c r="T7" s="60">
        <v>2283159</v>
      </c>
      <c r="U7" s="60">
        <v>845351</v>
      </c>
      <c r="V7" s="60">
        <v>5043471</v>
      </c>
      <c r="W7" s="60">
        <v>6953438</v>
      </c>
      <c r="X7" s="60">
        <v>6564292</v>
      </c>
      <c r="Y7" s="60">
        <v>389146</v>
      </c>
      <c r="Z7" s="140">
        <v>5.93</v>
      </c>
      <c r="AA7" s="155">
        <v>6564292</v>
      </c>
    </row>
    <row r="8" spans="1:27" ht="13.5">
      <c r="A8" s="291" t="s">
        <v>207</v>
      </c>
      <c r="B8" s="142"/>
      <c r="C8" s="62">
        <v>26214057</v>
      </c>
      <c r="D8" s="156"/>
      <c r="E8" s="60">
        <v>69539002</v>
      </c>
      <c r="F8" s="60">
        <v>94490831</v>
      </c>
      <c r="G8" s="60"/>
      <c r="H8" s="60"/>
      <c r="I8" s="60">
        <v>331701</v>
      </c>
      <c r="J8" s="60">
        <v>331701</v>
      </c>
      <c r="K8" s="60"/>
      <c r="L8" s="60">
        <v>1228143</v>
      </c>
      <c r="M8" s="60">
        <v>4085170</v>
      </c>
      <c r="N8" s="60">
        <v>5313313</v>
      </c>
      <c r="O8" s="60">
        <v>643880</v>
      </c>
      <c r="P8" s="60">
        <v>14346515</v>
      </c>
      <c r="Q8" s="60"/>
      <c r="R8" s="60">
        <v>14990395</v>
      </c>
      <c r="S8" s="60"/>
      <c r="T8" s="60">
        <v>10634089</v>
      </c>
      <c r="U8" s="60">
        <v>25346962</v>
      </c>
      <c r="V8" s="60">
        <v>35981051</v>
      </c>
      <c r="W8" s="60">
        <v>56616460</v>
      </c>
      <c r="X8" s="60">
        <v>94490831</v>
      </c>
      <c r="Y8" s="60">
        <v>-37874371</v>
      </c>
      <c r="Z8" s="140">
        <v>-40.08</v>
      </c>
      <c r="AA8" s="155">
        <v>94490831</v>
      </c>
    </row>
    <row r="9" spans="1:27" ht="13.5">
      <c r="A9" s="291" t="s">
        <v>208</v>
      </c>
      <c r="B9" s="142"/>
      <c r="C9" s="62"/>
      <c r="D9" s="156"/>
      <c r="E9" s="60">
        <v>5000000</v>
      </c>
      <c r="F9" s="60">
        <v>6000000</v>
      </c>
      <c r="G9" s="60"/>
      <c r="H9" s="60"/>
      <c r="I9" s="60"/>
      <c r="J9" s="60"/>
      <c r="K9" s="60"/>
      <c r="L9" s="60"/>
      <c r="M9" s="60">
        <v>305373</v>
      </c>
      <c r="N9" s="60">
        <v>305373</v>
      </c>
      <c r="O9" s="60"/>
      <c r="P9" s="60">
        <v>754323</v>
      </c>
      <c r="Q9" s="60"/>
      <c r="R9" s="60">
        <v>754323</v>
      </c>
      <c r="S9" s="60"/>
      <c r="T9" s="60">
        <v>865689</v>
      </c>
      <c r="U9" s="60">
        <v>1540615</v>
      </c>
      <c r="V9" s="60">
        <v>2406304</v>
      </c>
      <c r="W9" s="60">
        <v>3466000</v>
      </c>
      <c r="X9" s="60">
        <v>6000000</v>
      </c>
      <c r="Y9" s="60">
        <v>-2534000</v>
      </c>
      <c r="Z9" s="140">
        <v>-42.23</v>
      </c>
      <c r="AA9" s="155">
        <v>6000000</v>
      </c>
    </row>
    <row r="10" spans="1:27" ht="13.5">
      <c r="A10" s="291" t="s">
        <v>209</v>
      </c>
      <c r="B10" s="142"/>
      <c r="C10" s="62"/>
      <c r="D10" s="156"/>
      <c r="E10" s="60">
        <v>10000000</v>
      </c>
      <c r="F10" s="60">
        <v>716244</v>
      </c>
      <c r="G10" s="60"/>
      <c r="H10" s="60"/>
      <c r="I10" s="60"/>
      <c r="J10" s="60"/>
      <c r="K10" s="60"/>
      <c r="L10" s="60"/>
      <c r="M10" s="60">
        <v>340458</v>
      </c>
      <c r="N10" s="60">
        <v>340458</v>
      </c>
      <c r="O10" s="60"/>
      <c r="P10" s="60"/>
      <c r="Q10" s="60"/>
      <c r="R10" s="60"/>
      <c r="S10" s="60"/>
      <c r="T10" s="60"/>
      <c r="U10" s="60"/>
      <c r="V10" s="60"/>
      <c r="W10" s="60">
        <v>340458</v>
      </c>
      <c r="X10" s="60">
        <v>716244</v>
      </c>
      <c r="Y10" s="60">
        <v>-375786</v>
      </c>
      <c r="Z10" s="140">
        <v>-52.47</v>
      </c>
      <c r="AA10" s="155">
        <v>716244</v>
      </c>
    </row>
    <row r="11" spans="1:27" ht="13.5">
      <c r="A11" s="292" t="s">
        <v>210</v>
      </c>
      <c r="B11" s="142"/>
      <c r="C11" s="293">
        <f aca="true" t="shared" si="1" ref="C11:Y11">SUM(C6:C10)</f>
        <v>98496569</v>
      </c>
      <c r="D11" s="294">
        <f t="shared" si="1"/>
        <v>0</v>
      </c>
      <c r="E11" s="295">
        <f t="shared" si="1"/>
        <v>110819752</v>
      </c>
      <c r="F11" s="295">
        <f t="shared" si="1"/>
        <v>111250502</v>
      </c>
      <c r="G11" s="295">
        <f t="shared" si="1"/>
        <v>0</v>
      </c>
      <c r="H11" s="295">
        <f t="shared" si="1"/>
        <v>0</v>
      </c>
      <c r="I11" s="295">
        <f t="shared" si="1"/>
        <v>950394</v>
      </c>
      <c r="J11" s="295">
        <f t="shared" si="1"/>
        <v>950394</v>
      </c>
      <c r="K11" s="295">
        <f t="shared" si="1"/>
        <v>283799</v>
      </c>
      <c r="L11" s="295">
        <f t="shared" si="1"/>
        <v>1888251</v>
      </c>
      <c r="M11" s="295">
        <f t="shared" si="1"/>
        <v>6295669</v>
      </c>
      <c r="N11" s="295">
        <f t="shared" si="1"/>
        <v>8467719</v>
      </c>
      <c r="O11" s="295">
        <f t="shared" si="1"/>
        <v>643880</v>
      </c>
      <c r="P11" s="295">
        <f t="shared" si="1"/>
        <v>16223656</v>
      </c>
      <c r="Q11" s="295">
        <f t="shared" si="1"/>
        <v>0</v>
      </c>
      <c r="R11" s="295">
        <f t="shared" si="1"/>
        <v>16867536</v>
      </c>
      <c r="S11" s="295">
        <f t="shared" si="1"/>
        <v>1914961</v>
      </c>
      <c r="T11" s="295">
        <f t="shared" si="1"/>
        <v>13782937</v>
      </c>
      <c r="U11" s="295">
        <f t="shared" si="1"/>
        <v>27732928</v>
      </c>
      <c r="V11" s="295">
        <f t="shared" si="1"/>
        <v>43430826</v>
      </c>
      <c r="W11" s="295">
        <f t="shared" si="1"/>
        <v>69716475</v>
      </c>
      <c r="X11" s="295">
        <f t="shared" si="1"/>
        <v>111250502</v>
      </c>
      <c r="Y11" s="295">
        <f t="shared" si="1"/>
        <v>-41534027</v>
      </c>
      <c r="Z11" s="296">
        <f>+IF(X11&lt;&gt;0,+(Y11/X11)*100,0)</f>
        <v>-37.33378839045598</v>
      </c>
      <c r="AA11" s="297">
        <f>SUM(AA6:AA10)</f>
        <v>111250502</v>
      </c>
    </row>
    <row r="12" spans="1:27" ht="13.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15153722</v>
      </c>
      <c r="D15" s="156"/>
      <c r="E15" s="60"/>
      <c r="F15" s="60">
        <v>90000</v>
      </c>
      <c r="G15" s="60">
        <v>106795</v>
      </c>
      <c r="H15" s="60"/>
      <c r="I15" s="60"/>
      <c r="J15" s="60">
        <v>106795</v>
      </c>
      <c r="K15" s="60"/>
      <c r="L15" s="60"/>
      <c r="M15" s="60"/>
      <c r="N15" s="60"/>
      <c r="O15" s="60"/>
      <c r="P15" s="60"/>
      <c r="Q15" s="60"/>
      <c r="R15" s="60"/>
      <c r="S15" s="60">
        <v>47890</v>
      </c>
      <c r="T15" s="60"/>
      <c r="U15" s="60"/>
      <c r="V15" s="60">
        <v>47890</v>
      </c>
      <c r="W15" s="60">
        <v>154685</v>
      </c>
      <c r="X15" s="60">
        <v>90000</v>
      </c>
      <c r="Y15" s="60">
        <v>64685</v>
      </c>
      <c r="Z15" s="140">
        <v>71.87</v>
      </c>
      <c r="AA15" s="155">
        <v>90000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72282512</v>
      </c>
      <c r="D36" s="156">
        <f t="shared" si="4"/>
        <v>0</v>
      </c>
      <c r="E36" s="60">
        <f t="shared" si="4"/>
        <v>23280750</v>
      </c>
      <c r="F36" s="60">
        <f t="shared" si="4"/>
        <v>3479135</v>
      </c>
      <c r="G36" s="60">
        <f t="shared" si="4"/>
        <v>0</v>
      </c>
      <c r="H36" s="60">
        <f t="shared" si="4"/>
        <v>0</v>
      </c>
      <c r="I36" s="60">
        <f t="shared" si="4"/>
        <v>618693</v>
      </c>
      <c r="J36" s="60">
        <f t="shared" si="4"/>
        <v>618693</v>
      </c>
      <c r="K36" s="60">
        <f t="shared" si="4"/>
        <v>283799</v>
      </c>
      <c r="L36" s="60">
        <f t="shared" si="4"/>
        <v>486575</v>
      </c>
      <c r="M36" s="60">
        <f t="shared" si="4"/>
        <v>254314</v>
      </c>
      <c r="N36" s="60">
        <f t="shared" si="4"/>
        <v>1024688</v>
      </c>
      <c r="O36" s="60">
        <f t="shared" si="4"/>
        <v>0</v>
      </c>
      <c r="P36" s="60">
        <f t="shared" si="4"/>
        <v>696738</v>
      </c>
      <c r="Q36" s="60">
        <f t="shared" si="4"/>
        <v>0</v>
      </c>
      <c r="R36" s="60">
        <f t="shared" si="4"/>
        <v>696738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2340119</v>
      </c>
      <c r="X36" s="60">
        <f t="shared" si="4"/>
        <v>3479135</v>
      </c>
      <c r="Y36" s="60">
        <f t="shared" si="4"/>
        <v>-1139016</v>
      </c>
      <c r="Z36" s="140">
        <f aca="true" t="shared" si="5" ref="Z36:Z49">+IF(X36&lt;&gt;0,+(Y36/X36)*100,0)</f>
        <v>-32.738482410139305</v>
      </c>
      <c r="AA36" s="155">
        <f>AA6+AA21</f>
        <v>3479135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3000000</v>
      </c>
      <c r="F37" s="60">
        <f t="shared" si="4"/>
        <v>6564292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173533</v>
      </c>
      <c r="M37" s="60">
        <f t="shared" si="4"/>
        <v>1310354</v>
      </c>
      <c r="N37" s="60">
        <f t="shared" si="4"/>
        <v>1483887</v>
      </c>
      <c r="O37" s="60">
        <f t="shared" si="4"/>
        <v>0</v>
      </c>
      <c r="P37" s="60">
        <f t="shared" si="4"/>
        <v>426080</v>
      </c>
      <c r="Q37" s="60">
        <f t="shared" si="4"/>
        <v>0</v>
      </c>
      <c r="R37" s="60">
        <f t="shared" si="4"/>
        <v>426080</v>
      </c>
      <c r="S37" s="60">
        <f t="shared" si="4"/>
        <v>1914961</v>
      </c>
      <c r="T37" s="60">
        <f t="shared" si="4"/>
        <v>2283159</v>
      </c>
      <c r="U37" s="60">
        <f t="shared" si="4"/>
        <v>845351</v>
      </c>
      <c r="V37" s="60">
        <f t="shared" si="4"/>
        <v>5043471</v>
      </c>
      <c r="W37" s="60">
        <f t="shared" si="4"/>
        <v>6953438</v>
      </c>
      <c r="X37" s="60">
        <f t="shared" si="4"/>
        <v>6564292</v>
      </c>
      <c r="Y37" s="60">
        <f t="shared" si="4"/>
        <v>389146</v>
      </c>
      <c r="Z37" s="140">
        <f t="shared" si="5"/>
        <v>5.928225008881384</v>
      </c>
      <c r="AA37" s="155">
        <f>AA7+AA22</f>
        <v>6564292</v>
      </c>
    </row>
    <row r="38" spans="1:27" ht="13.5">
      <c r="A38" s="291" t="s">
        <v>207</v>
      </c>
      <c r="B38" s="142"/>
      <c r="C38" s="62">
        <f t="shared" si="4"/>
        <v>26214057</v>
      </c>
      <c r="D38" s="156">
        <f t="shared" si="4"/>
        <v>0</v>
      </c>
      <c r="E38" s="60">
        <f t="shared" si="4"/>
        <v>69539002</v>
      </c>
      <c r="F38" s="60">
        <f t="shared" si="4"/>
        <v>94490831</v>
      </c>
      <c r="G38" s="60">
        <f t="shared" si="4"/>
        <v>0</v>
      </c>
      <c r="H38" s="60">
        <f t="shared" si="4"/>
        <v>0</v>
      </c>
      <c r="I38" s="60">
        <f t="shared" si="4"/>
        <v>331701</v>
      </c>
      <c r="J38" s="60">
        <f t="shared" si="4"/>
        <v>331701</v>
      </c>
      <c r="K38" s="60">
        <f t="shared" si="4"/>
        <v>0</v>
      </c>
      <c r="L38" s="60">
        <f t="shared" si="4"/>
        <v>1228143</v>
      </c>
      <c r="M38" s="60">
        <f t="shared" si="4"/>
        <v>4085170</v>
      </c>
      <c r="N38" s="60">
        <f t="shared" si="4"/>
        <v>5313313</v>
      </c>
      <c r="O38" s="60">
        <f t="shared" si="4"/>
        <v>643880</v>
      </c>
      <c r="P38" s="60">
        <f t="shared" si="4"/>
        <v>14346515</v>
      </c>
      <c r="Q38" s="60">
        <f t="shared" si="4"/>
        <v>0</v>
      </c>
      <c r="R38" s="60">
        <f t="shared" si="4"/>
        <v>14990395</v>
      </c>
      <c r="S38" s="60">
        <f t="shared" si="4"/>
        <v>0</v>
      </c>
      <c r="T38" s="60">
        <f t="shared" si="4"/>
        <v>10634089</v>
      </c>
      <c r="U38" s="60">
        <f t="shared" si="4"/>
        <v>25346962</v>
      </c>
      <c r="V38" s="60">
        <f t="shared" si="4"/>
        <v>35981051</v>
      </c>
      <c r="W38" s="60">
        <f t="shared" si="4"/>
        <v>56616460</v>
      </c>
      <c r="X38" s="60">
        <f t="shared" si="4"/>
        <v>94490831</v>
      </c>
      <c r="Y38" s="60">
        <f t="shared" si="4"/>
        <v>-37874371</v>
      </c>
      <c r="Z38" s="140">
        <f t="shared" si="5"/>
        <v>-40.08258854237402</v>
      </c>
      <c r="AA38" s="155">
        <f>AA8+AA23</f>
        <v>94490831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5000000</v>
      </c>
      <c r="F39" s="60">
        <f t="shared" si="4"/>
        <v>6000000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305373</v>
      </c>
      <c r="N39" s="60">
        <f t="shared" si="4"/>
        <v>305373</v>
      </c>
      <c r="O39" s="60">
        <f t="shared" si="4"/>
        <v>0</v>
      </c>
      <c r="P39" s="60">
        <f t="shared" si="4"/>
        <v>754323</v>
      </c>
      <c r="Q39" s="60">
        <f t="shared" si="4"/>
        <v>0</v>
      </c>
      <c r="R39" s="60">
        <f t="shared" si="4"/>
        <v>754323</v>
      </c>
      <c r="S39" s="60">
        <f t="shared" si="4"/>
        <v>0</v>
      </c>
      <c r="T39" s="60">
        <f t="shared" si="4"/>
        <v>865689</v>
      </c>
      <c r="U39" s="60">
        <f t="shared" si="4"/>
        <v>1540615</v>
      </c>
      <c r="V39" s="60">
        <f t="shared" si="4"/>
        <v>2406304</v>
      </c>
      <c r="W39" s="60">
        <f t="shared" si="4"/>
        <v>3466000</v>
      </c>
      <c r="X39" s="60">
        <f t="shared" si="4"/>
        <v>6000000</v>
      </c>
      <c r="Y39" s="60">
        <f t="shared" si="4"/>
        <v>-2534000</v>
      </c>
      <c r="Z39" s="140">
        <f t="shared" si="5"/>
        <v>-42.233333333333334</v>
      </c>
      <c r="AA39" s="155">
        <f>AA9+AA24</f>
        <v>6000000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10000000</v>
      </c>
      <c r="F40" s="60">
        <f t="shared" si="4"/>
        <v>716244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340458</v>
      </c>
      <c r="N40" s="60">
        <f t="shared" si="4"/>
        <v>340458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340458</v>
      </c>
      <c r="X40" s="60">
        <f t="shared" si="4"/>
        <v>716244</v>
      </c>
      <c r="Y40" s="60">
        <f t="shared" si="4"/>
        <v>-375786</v>
      </c>
      <c r="Z40" s="140">
        <f t="shared" si="5"/>
        <v>-52.46619866972707</v>
      </c>
      <c r="AA40" s="155">
        <f>AA10+AA25</f>
        <v>716244</v>
      </c>
    </row>
    <row r="41" spans="1:27" ht="13.5">
      <c r="A41" s="292" t="s">
        <v>210</v>
      </c>
      <c r="B41" s="142"/>
      <c r="C41" s="293">
        <f aca="true" t="shared" si="6" ref="C41:Y41">SUM(C36:C40)</f>
        <v>98496569</v>
      </c>
      <c r="D41" s="294">
        <f t="shared" si="6"/>
        <v>0</v>
      </c>
      <c r="E41" s="295">
        <f t="shared" si="6"/>
        <v>110819752</v>
      </c>
      <c r="F41" s="295">
        <f t="shared" si="6"/>
        <v>111250502</v>
      </c>
      <c r="G41" s="295">
        <f t="shared" si="6"/>
        <v>0</v>
      </c>
      <c r="H41" s="295">
        <f t="shared" si="6"/>
        <v>0</v>
      </c>
      <c r="I41" s="295">
        <f t="shared" si="6"/>
        <v>950394</v>
      </c>
      <c r="J41" s="295">
        <f t="shared" si="6"/>
        <v>950394</v>
      </c>
      <c r="K41" s="295">
        <f t="shared" si="6"/>
        <v>283799</v>
      </c>
      <c r="L41" s="295">
        <f t="shared" si="6"/>
        <v>1888251</v>
      </c>
      <c r="M41" s="295">
        <f t="shared" si="6"/>
        <v>6295669</v>
      </c>
      <c r="N41" s="295">
        <f t="shared" si="6"/>
        <v>8467719</v>
      </c>
      <c r="O41" s="295">
        <f t="shared" si="6"/>
        <v>643880</v>
      </c>
      <c r="P41" s="295">
        <f t="shared" si="6"/>
        <v>16223656</v>
      </c>
      <c r="Q41" s="295">
        <f t="shared" si="6"/>
        <v>0</v>
      </c>
      <c r="R41" s="295">
        <f t="shared" si="6"/>
        <v>16867536</v>
      </c>
      <c r="S41" s="295">
        <f t="shared" si="6"/>
        <v>1914961</v>
      </c>
      <c r="T41" s="295">
        <f t="shared" si="6"/>
        <v>13782937</v>
      </c>
      <c r="U41" s="295">
        <f t="shared" si="6"/>
        <v>27732928</v>
      </c>
      <c r="V41" s="295">
        <f t="shared" si="6"/>
        <v>43430826</v>
      </c>
      <c r="W41" s="295">
        <f t="shared" si="6"/>
        <v>69716475</v>
      </c>
      <c r="X41" s="295">
        <f t="shared" si="6"/>
        <v>111250502</v>
      </c>
      <c r="Y41" s="295">
        <f t="shared" si="6"/>
        <v>-41534027</v>
      </c>
      <c r="Z41" s="296">
        <f t="shared" si="5"/>
        <v>-37.33378839045598</v>
      </c>
      <c r="AA41" s="297">
        <f>SUM(AA36:AA40)</f>
        <v>111250502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15153722</v>
      </c>
      <c r="D45" s="129">
        <f t="shared" si="7"/>
        <v>0</v>
      </c>
      <c r="E45" s="54">
        <f t="shared" si="7"/>
        <v>0</v>
      </c>
      <c r="F45" s="54">
        <f t="shared" si="7"/>
        <v>90000</v>
      </c>
      <c r="G45" s="54">
        <f t="shared" si="7"/>
        <v>106795</v>
      </c>
      <c r="H45" s="54">
        <f t="shared" si="7"/>
        <v>0</v>
      </c>
      <c r="I45" s="54">
        <f t="shared" si="7"/>
        <v>0</v>
      </c>
      <c r="J45" s="54">
        <f t="shared" si="7"/>
        <v>106795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47890</v>
      </c>
      <c r="T45" s="54">
        <f t="shared" si="7"/>
        <v>0</v>
      </c>
      <c r="U45" s="54">
        <f t="shared" si="7"/>
        <v>0</v>
      </c>
      <c r="V45" s="54">
        <f t="shared" si="7"/>
        <v>47890</v>
      </c>
      <c r="W45" s="54">
        <f t="shared" si="7"/>
        <v>154685</v>
      </c>
      <c r="X45" s="54">
        <f t="shared" si="7"/>
        <v>90000</v>
      </c>
      <c r="Y45" s="54">
        <f t="shared" si="7"/>
        <v>64685</v>
      </c>
      <c r="Z45" s="184">
        <f t="shared" si="5"/>
        <v>71.87222222222222</v>
      </c>
      <c r="AA45" s="130">
        <f t="shared" si="8"/>
        <v>90000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113650291</v>
      </c>
      <c r="D49" s="218">
        <f t="shared" si="9"/>
        <v>0</v>
      </c>
      <c r="E49" s="220">
        <f t="shared" si="9"/>
        <v>110819752</v>
      </c>
      <c r="F49" s="220">
        <f t="shared" si="9"/>
        <v>111340502</v>
      </c>
      <c r="G49" s="220">
        <f t="shared" si="9"/>
        <v>106795</v>
      </c>
      <c r="H49" s="220">
        <f t="shared" si="9"/>
        <v>0</v>
      </c>
      <c r="I49" s="220">
        <f t="shared" si="9"/>
        <v>950394</v>
      </c>
      <c r="J49" s="220">
        <f t="shared" si="9"/>
        <v>1057189</v>
      </c>
      <c r="K49" s="220">
        <f t="shared" si="9"/>
        <v>283799</v>
      </c>
      <c r="L49" s="220">
        <f t="shared" si="9"/>
        <v>1888251</v>
      </c>
      <c r="M49" s="220">
        <f t="shared" si="9"/>
        <v>6295669</v>
      </c>
      <c r="N49" s="220">
        <f t="shared" si="9"/>
        <v>8467719</v>
      </c>
      <c r="O49" s="220">
        <f t="shared" si="9"/>
        <v>643880</v>
      </c>
      <c r="P49" s="220">
        <f t="shared" si="9"/>
        <v>16223656</v>
      </c>
      <c r="Q49" s="220">
        <f t="shared" si="9"/>
        <v>0</v>
      </c>
      <c r="R49" s="220">
        <f t="shared" si="9"/>
        <v>16867536</v>
      </c>
      <c r="S49" s="220">
        <f t="shared" si="9"/>
        <v>1962851</v>
      </c>
      <c r="T49" s="220">
        <f t="shared" si="9"/>
        <v>13782937</v>
      </c>
      <c r="U49" s="220">
        <f t="shared" si="9"/>
        <v>27732928</v>
      </c>
      <c r="V49" s="220">
        <f t="shared" si="9"/>
        <v>43478716</v>
      </c>
      <c r="W49" s="220">
        <f t="shared" si="9"/>
        <v>69871160</v>
      </c>
      <c r="X49" s="220">
        <f t="shared" si="9"/>
        <v>111340502</v>
      </c>
      <c r="Y49" s="220">
        <f t="shared" si="9"/>
        <v>-41469342</v>
      </c>
      <c r="Z49" s="221">
        <f t="shared" si="5"/>
        <v>-37.24551376641</v>
      </c>
      <c r="AA49" s="222">
        <f>SUM(AA41:AA48)</f>
        <v>111340502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19558084</v>
      </c>
      <c r="D51" s="129">
        <f t="shared" si="10"/>
        <v>0</v>
      </c>
      <c r="E51" s="54">
        <f t="shared" si="10"/>
        <v>17850000</v>
      </c>
      <c r="F51" s="54">
        <f t="shared" si="10"/>
        <v>13128094</v>
      </c>
      <c r="G51" s="54">
        <f t="shared" si="10"/>
        <v>17035</v>
      </c>
      <c r="H51" s="54">
        <f t="shared" si="10"/>
        <v>74915</v>
      </c>
      <c r="I51" s="54">
        <f t="shared" si="10"/>
        <v>878247</v>
      </c>
      <c r="J51" s="54">
        <f t="shared" si="10"/>
        <v>970197</v>
      </c>
      <c r="K51" s="54">
        <f t="shared" si="10"/>
        <v>524940</v>
      </c>
      <c r="L51" s="54">
        <f t="shared" si="10"/>
        <v>467967</v>
      </c>
      <c r="M51" s="54">
        <f t="shared" si="10"/>
        <v>773119</v>
      </c>
      <c r="N51" s="54">
        <f t="shared" si="10"/>
        <v>1766026</v>
      </c>
      <c r="O51" s="54">
        <f t="shared" si="10"/>
        <v>403180</v>
      </c>
      <c r="P51" s="54">
        <f t="shared" si="10"/>
        <v>2279801</v>
      </c>
      <c r="Q51" s="54">
        <f t="shared" si="10"/>
        <v>707323</v>
      </c>
      <c r="R51" s="54">
        <f t="shared" si="10"/>
        <v>3390304</v>
      </c>
      <c r="S51" s="54">
        <f t="shared" si="10"/>
        <v>2328426</v>
      </c>
      <c r="T51" s="54">
        <f t="shared" si="10"/>
        <v>3656272</v>
      </c>
      <c r="U51" s="54">
        <f t="shared" si="10"/>
        <v>1146107</v>
      </c>
      <c r="V51" s="54">
        <f t="shared" si="10"/>
        <v>7130805</v>
      </c>
      <c r="W51" s="54">
        <f t="shared" si="10"/>
        <v>13257332</v>
      </c>
      <c r="X51" s="54">
        <f t="shared" si="10"/>
        <v>13128094</v>
      </c>
      <c r="Y51" s="54">
        <f t="shared" si="10"/>
        <v>129238</v>
      </c>
      <c r="Z51" s="184">
        <f>+IF(X51&lt;&gt;0,+(Y51/X51)*100,0)</f>
        <v>0.9844384112423327</v>
      </c>
      <c r="AA51" s="130">
        <f>SUM(AA57:AA61)</f>
        <v>13128094</v>
      </c>
    </row>
    <row r="52" spans="1:27" ht="13.5">
      <c r="A52" s="310" t="s">
        <v>205</v>
      </c>
      <c r="B52" s="142"/>
      <c r="C52" s="62">
        <v>1561551</v>
      </c>
      <c r="D52" s="156"/>
      <c r="E52" s="60">
        <v>1700000</v>
      </c>
      <c r="F52" s="60"/>
      <c r="G52" s="60"/>
      <c r="H52" s="60"/>
      <c r="I52" s="60">
        <v>155839</v>
      </c>
      <c r="J52" s="60">
        <v>155839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155839</v>
      </c>
      <c r="X52" s="60"/>
      <c r="Y52" s="60">
        <v>155839</v>
      </c>
      <c r="Z52" s="140"/>
      <c r="AA52" s="155"/>
    </row>
    <row r="53" spans="1:27" ht="13.5">
      <c r="A53" s="310" t="s">
        <v>206</v>
      </c>
      <c r="B53" s="142"/>
      <c r="C53" s="62">
        <v>195173</v>
      </c>
      <c r="D53" s="156"/>
      <c r="E53" s="60">
        <v>100000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>
        <v>16327535</v>
      </c>
      <c r="D54" s="156"/>
      <c r="E54" s="60">
        <v>14200000</v>
      </c>
      <c r="F54" s="60">
        <v>11951300</v>
      </c>
      <c r="G54" s="60"/>
      <c r="H54" s="60"/>
      <c r="I54" s="60">
        <v>513450</v>
      </c>
      <c r="J54" s="60">
        <v>513450</v>
      </c>
      <c r="K54" s="60">
        <v>402200</v>
      </c>
      <c r="L54" s="60">
        <v>337195</v>
      </c>
      <c r="M54" s="60">
        <v>735650</v>
      </c>
      <c r="N54" s="60">
        <v>1475045</v>
      </c>
      <c r="O54" s="60">
        <v>370000</v>
      </c>
      <c r="P54" s="60">
        <v>2217938</v>
      </c>
      <c r="Q54" s="60"/>
      <c r="R54" s="60">
        <v>2587938</v>
      </c>
      <c r="S54" s="60">
        <v>2258846</v>
      </c>
      <c r="T54" s="60"/>
      <c r="U54" s="60"/>
      <c r="V54" s="60">
        <v>2258846</v>
      </c>
      <c r="W54" s="60">
        <v>6835279</v>
      </c>
      <c r="X54" s="60">
        <v>11951300</v>
      </c>
      <c r="Y54" s="60">
        <v>-5116021</v>
      </c>
      <c r="Z54" s="140">
        <v>-42.81</v>
      </c>
      <c r="AA54" s="155">
        <v>11951300</v>
      </c>
    </row>
    <row r="55" spans="1:27" ht="13.5">
      <c r="A55" s="310" t="s">
        <v>208</v>
      </c>
      <c r="B55" s="142"/>
      <c r="C55" s="62"/>
      <c r="D55" s="156"/>
      <c r="E55" s="60"/>
      <c r="F55" s="60">
        <v>149830</v>
      </c>
      <c r="G55" s="60"/>
      <c r="H55" s="60">
        <v>74915</v>
      </c>
      <c r="I55" s="60"/>
      <c r="J55" s="60">
        <v>74915</v>
      </c>
      <c r="K55" s="60">
        <v>74915</v>
      </c>
      <c r="L55" s="60"/>
      <c r="M55" s="60"/>
      <c r="N55" s="60">
        <v>74915</v>
      </c>
      <c r="O55" s="60"/>
      <c r="P55" s="60"/>
      <c r="Q55" s="60"/>
      <c r="R55" s="60"/>
      <c r="S55" s="60"/>
      <c r="T55" s="60">
        <v>3391807</v>
      </c>
      <c r="U55" s="60">
        <v>1137473</v>
      </c>
      <c r="V55" s="60">
        <v>4529280</v>
      </c>
      <c r="W55" s="60">
        <v>4679110</v>
      </c>
      <c r="X55" s="60">
        <v>149830</v>
      </c>
      <c r="Y55" s="60">
        <v>4529280</v>
      </c>
      <c r="Z55" s="140">
        <v>3022.95</v>
      </c>
      <c r="AA55" s="155">
        <v>149830</v>
      </c>
    </row>
    <row r="56" spans="1:27" ht="13.5">
      <c r="A56" s="310" t="s">
        <v>209</v>
      </c>
      <c r="B56" s="142"/>
      <c r="C56" s="62"/>
      <c r="D56" s="156"/>
      <c r="E56" s="60">
        <v>250000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18084259</v>
      </c>
      <c r="D57" s="294">
        <f t="shared" si="11"/>
        <v>0</v>
      </c>
      <c r="E57" s="295">
        <f t="shared" si="11"/>
        <v>16250000</v>
      </c>
      <c r="F57" s="295">
        <f t="shared" si="11"/>
        <v>12101130</v>
      </c>
      <c r="G57" s="295">
        <f t="shared" si="11"/>
        <v>0</v>
      </c>
      <c r="H57" s="295">
        <f t="shared" si="11"/>
        <v>74915</v>
      </c>
      <c r="I57" s="295">
        <f t="shared" si="11"/>
        <v>669289</v>
      </c>
      <c r="J57" s="295">
        <f t="shared" si="11"/>
        <v>744204</v>
      </c>
      <c r="K57" s="295">
        <f t="shared" si="11"/>
        <v>477115</v>
      </c>
      <c r="L57" s="295">
        <f t="shared" si="11"/>
        <v>337195</v>
      </c>
      <c r="M57" s="295">
        <f t="shared" si="11"/>
        <v>735650</v>
      </c>
      <c r="N57" s="295">
        <f t="shared" si="11"/>
        <v>1549960</v>
      </c>
      <c r="O57" s="295">
        <f t="shared" si="11"/>
        <v>370000</v>
      </c>
      <c r="P57" s="295">
        <f t="shared" si="11"/>
        <v>2217938</v>
      </c>
      <c r="Q57" s="295">
        <f t="shared" si="11"/>
        <v>0</v>
      </c>
      <c r="R57" s="295">
        <f t="shared" si="11"/>
        <v>2587938</v>
      </c>
      <c r="S57" s="295">
        <f t="shared" si="11"/>
        <v>2258846</v>
      </c>
      <c r="T57" s="295">
        <f t="shared" si="11"/>
        <v>3391807</v>
      </c>
      <c r="U57" s="295">
        <f t="shared" si="11"/>
        <v>1137473</v>
      </c>
      <c r="V57" s="295">
        <f t="shared" si="11"/>
        <v>6788126</v>
      </c>
      <c r="W57" s="295">
        <f t="shared" si="11"/>
        <v>11670228</v>
      </c>
      <c r="X57" s="295">
        <f t="shared" si="11"/>
        <v>12101130</v>
      </c>
      <c r="Y57" s="295">
        <f t="shared" si="11"/>
        <v>-430902</v>
      </c>
      <c r="Z57" s="296">
        <f>+IF(X57&lt;&gt;0,+(Y57/X57)*100,0)</f>
        <v>-3.5608410123682663</v>
      </c>
      <c r="AA57" s="297">
        <f>SUM(AA52:AA56)</f>
        <v>12101130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1473825</v>
      </c>
      <c r="D61" s="156"/>
      <c r="E61" s="60">
        <v>1600000</v>
      </c>
      <c r="F61" s="60">
        <v>1026964</v>
      </c>
      <c r="G61" s="60">
        <v>17035</v>
      </c>
      <c r="H61" s="60"/>
      <c r="I61" s="60">
        <v>208958</v>
      </c>
      <c r="J61" s="60">
        <v>225993</v>
      </c>
      <c r="K61" s="60">
        <v>47825</v>
      </c>
      <c r="L61" s="60">
        <v>130772</v>
      </c>
      <c r="M61" s="60">
        <v>37469</v>
      </c>
      <c r="N61" s="60">
        <v>216066</v>
      </c>
      <c r="O61" s="60">
        <v>33180</v>
      </c>
      <c r="P61" s="60">
        <v>61863</v>
      </c>
      <c r="Q61" s="60">
        <v>707323</v>
      </c>
      <c r="R61" s="60">
        <v>802366</v>
      </c>
      <c r="S61" s="60">
        <v>69580</v>
      </c>
      <c r="T61" s="60">
        <v>264465</v>
      </c>
      <c r="U61" s="60">
        <v>8634</v>
      </c>
      <c r="V61" s="60">
        <v>342679</v>
      </c>
      <c r="W61" s="60">
        <v>1587104</v>
      </c>
      <c r="X61" s="60">
        <v>1026964</v>
      </c>
      <c r="Y61" s="60">
        <v>560140</v>
      </c>
      <c r="Z61" s="140">
        <v>54.54</v>
      </c>
      <c r="AA61" s="155">
        <v>1026964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19558083</v>
      </c>
      <c r="D68" s="156">
        <v>3139403</v>
      </c>
      <c r="E68" s="60"/>
      <c r="F68" s="60">
        <v>13128294</v>
      </c>
      <c r="G68" s="60">
        <v>17035</v>
      </c>
      <c r="H68" s="60">
        <v>74915</v>
      </c>
      <c r="I68" s="60">
        <v>878247</v>
      </c>
      <c r="J68" s="60">
        <v>970197</v>
      </c>
      <c r="K68" s="60">
        <v>524940</v>
      </c>
      <c r="L68" s="60">
        <v>497967</v>
      </c>
      <c r="M68" s="60">
        <v>773119</v>
      </c>
      <c r="N68" s="60">
        <v>1796026</v>
      </c>
      <c r="O68" s="60">
        <v>403180</v>
      </c>
      <c r="P68" s="60">
        <v>2279801</v>
      </c>
      <c r="Q68" s="60">
        <v>707323</v>
      </c>
      <c r="R68" s="60">
        <v>3390304</v>
      </c>
      <c r="S68" s="60">
        <v>2325420</v>
      </c>
      <c r="T68" s="60">
        <v>3656272</v>
      </c>
      <c r="U68" s="60">
        <v>1146107</v>
      </c>
      <c r="V68" s="60">
        <v>7127799</v>
      </c>
      <c r="W68" s="60">
        <v>13284326</v>
      </c>
      <c r="X68" s="60">
        <v>13128294</v>
      </c>
      <c r="Y68" s="60">
        <v>156032</v>
      </c>
      <c r="Z68" s="140">
        <v>1.19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19558083</v>
      </c>
      <c r="D69" s="218">
        <f t="shared" si="12"/>
        <v>3139403</v>
      </c>
      <c r="E69" s="220">
        <f t="shared" si="12"/>
        <v>0</v>
      </c>
      <c r="F69" s="220">
        <f t="shared" si="12"/>
        <v>13128294</v>
      </c>
      <c r="G69" s="220">
        <f t="shared" si="12"/>
        <v>17035</v>
      </c>
      <c r="H69" s="220">
        <f t="shared" si="12"/>
        <v>74915</v>
      </c>
      <c r="I69" s="220">
        <f t="shared" si="12"/>
        <v>878247</v>
      </c>
      <c r="J69" s="220">
        <f t="shared" si="12"/>
        <v>970197</v>
      </c>
      <c r="K69" s="220">
        <f t="shared" si="12"/>
        <v>524940</v>
      </c>
      <c r="L69" s="220">
        <f t="shared" si="12"/>
        <v>497967</v>
      </c>
      <c r="M69" s="220">
        <f t="shared" si="12"/>
        <v>773119</v>
      </c>
      <c r="N69" s="220">
        <f t="shared" si="12"/>
        <v>1796026</v>
      </c>
      <c r="O69" s="220">
        <f t="shared" si="12"/>
        <v>403180</v>
      </c>
      <c r="P69" s="220">
        <f t="shared" si="12"/>
        <v>2279801</v>
      </c>
      <c r="Q69" s="220">
        <f t="shared" si="12"/>
        <v>707323</v>
      </c>
      <c r="R69" s="220">
        <f t="shared" si="12"/>
        <v>3390304</v>
      </c>
      <c r="S69" s="220">
        <f t="shared" si="12"/>
        <v>2325420</v>
      </c>
      <c r="T69" s="220">
        <f t="shared" si="12"/>
        <v>3656272</v>
      </c>
      <c r="U69" s="220">
        <f t="shared" si="12"/>
        <v>1146107</v>
      </c>
      <c r="V69" s="220">
        <f t="shared" si="12"/>
        <v>7127799</v>
      </c>
      <c r="W69" s="220">
        <f t="shared" si="12"/>
        <v>13284326</v>
      </c>
      <c r="X69" s="220">
        <f t="shared" si="12"/>
        <v>13128294</v>
      </c>
      <c r="Y69" s="220">
        <f t="shared" si="12"/>
        <v>156032</v>
      </c>
      <c r="Z69" s="221">
        <f>+IF(X69&lt;&gt;0,+(Y69/X69)*100,0)</f>
        <v>1.1885169542973366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98496569</v>
      </c>
      <c r="D5" s="344">
        <f t="shared" si="0"/>
        <v>0</v>
      </c>
      <c r="E5" s="343">
        <f t="shared" si="0"/>
        <v>110819752</v>
      </c>
      <c r="F5" s="345">
        <f t="shared" si="0"/>
        <v>111250502</v>
      </c>
      <c r="G5" s="345">
        <f t="shared" si="0"/>
        <v>0</v>
      </c>
      <c r="H5" s="343">
        <f t="shared" si="0"/>
        <v>0</v>
      </c>
      <c r="I5" s="343">
        <f t="shared" si="0"/>
        <v>950394</v>
      </c>
      <c r="J5" s="345">
        <f t="shared" si="0"/>
        <v>950394</v>
      </c>
      <c r="K5" s="345">
        <f t="shared" si="0"/>
        <v>283799</v>
      </c>
      <c r="L5" s="343">
        <f t="shared" si="0"/>
        <v>1888251</v>
      </c>
      <c r="M5" s="343">
        <f t="shared" si="0"/>
        <v>6295669</v>
      </c>
      <c r="N5" s="345">
        <f t="shared" si="0"/>
        <v>8467719</v>
      </c>
      <c r="O5" s="345">
        <f t="shared" si="0"/>
        <v>643880</v>
      </c>
      <c r="P5" s="343">
        <f t="shared" si="0"/>
        <v>16223656</v>
      </c>
      <c r="Q5" s="343">
        <f t="shared" si="0"/>
        <v>0</v>
      </c>
      <c r="R5" s="345">
        <f t="shared" si="0"/>
        <v>16867536</v>
      </c>
      <c r="S5" s="345">
        <f t="shared" si="0"/>
        <v>1914961</v>
      </c>
      <c r="T5" s="343">
        <f t="shared" si="0"/>
        <v>13782937</v>
      </c>
      <c r="U5" s="343">
        <f t="shared" si="0"/>
        <v>27732928</v>
      </c>
      <c r="V5" s="345">
        <f t="shared" si="0"/>
        <v>43430826</v>
      </c>
      <c r="W5" s="345">
        <f t="shared" si="0"/>
        <v>69716475</v>
      </c>
      <c r="X5" s="343">
        <f t="shared" si="0"/>
        <v>111250502</v>
      </c>
      <c r="Y5" s="345">
        <f t="shared" si="0"/>
        <v>-41534027</v>
      </c>
      <c r="Z5" s="346">
        <f>+IF(X5&lt;&gt;0,+(Y5/X5)*100,0)</f>
        <v>-37.33378839045598</v>
      </c>
      <c r="AA5" s="347">
        <f>+AA6+AA8+AA11+AA13+AA15</f>
        <v>111250502</v>
      </c>
    </row>
    <row r="6" spans="1:27" ht="13.5">
      <c r="A6" s="348" t="s">
        <v>205</v>
      </c>
      <c r="B6" s="142"/>
      <c r="C6" s="60">
        <f>+C7</f>
        <v>72282512</v>
      </c>
      <c r="D6" s="327">
        <f aca="true" t="shared" si="1" ref="D6:AA6">+D7</f>
        <v>0</v>
      </c>
      <c r="E6" s="60">
        <f t="shared" si="1"/>
        <v>23280750</v>
      </c>
      <c r="F6" s="59">
        <f t="shared" si="1"/>
        <v>3479135</v>
      </c>
      <c r="G6" s="59">
        <f t="shared" si="1"/>
        <v>0</v>
      </c>
      <c r="H6" s="60">
        <f t="shared" si="1"/>
        <v>0</v>
      </c>
      <c r="I6" s="60">
        <f t="shared" si="1"/>
        <v>618693</v>
      </c>
      <c r="J6" s="59">
        <f t="shared" si="1"/>
        <v>618693</v>
      </c>
      <c r="K6" s="59">
        <f t="shared" si="1"/>
        <v>283799</v>
      </c>
      <c r="L6" s="60">
        <f t="shared" si="1"/>
        <v>486575</v>
      </c>
      <c r="M6" s="60">
        <f t="shared" si="1"/>
        <v>254314</v>
      </c>
      <c r="N6" s="59">
        <f t="shared" si="1"/>
        <v>1024688</v>
      </c>
      <c r="O6" s="59">
        <f t="shared" si="1"/>
        <v>0</v>
      </c>
      <c r="P6" s="60">
        <f t="shared" si="1"/>
        <v>696738</v>
      </c>
      <c r="Q6" s="60">
        <f t="shared" si="1"/>
        <v>0</v>
      </c>
      <c r="R6" s="59">
        <f t="shared" si="1"/>
        <v>696738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2340119</v>
      </c>
      <c r="X6" s="60">
        <f t="shared" si="1"/>
        <v>3479135</v>
      </c>
      <c r="Y6" s="59">
        <f t="shared" si="1"/>
        <v>-1139016</v>
      </c>
      <c r="Z6" s="61">
        <f>+IF(X6&lt;&gt;0,+(Y6/X6)*100,0)</f>
        <v>-32.738482410139305</v>
      </c>
      <c r="AA6" s="62">
        <f t="shared" si="1"/>
        <v>3479135</v>
      </c>
    </row>
    <row r="7" spans="1:27" ht="13.5">
      <c r="A7" s="291" t="s">
        <v>229</v>
      </c>
      <c r="B7" s="142"/>
      <c r="C7" s="60">
        <v>72282512</v>
      </c>
      <c r="D7" s="327"/>
      <c r="E7" s="60">
        <v>23280750</v>
      </c>
      <c r="F7" s="59">
        <v>3479135</v>
      </c>
      <c r="G7" s="59"/>
      <c r="H7" s="60"/>
      <c r="I7" s="60">
        <v>618693</v>
      </c>
      <c r="J7" s="59">
        <v>618693</v>
      </c>
      <c r="K7" s="59">
        <v>283799</v>
      </c>
      <c r="L7" s="60">
        <v>486575</v>
      </c>
      <c r="M7" s="60">
        <v>254314</v>
      </c>
      <c r="N7" s="59">
        <v>1024688</v>
      </c>
      <c r="O7" s="59"/>
      <c r="P7" s="60">
        <v>696738</v>
      </c>
      <c r="Q7" s="60"/>
      <c r="R7" s="59">
        <v>696738</v>
      </c>
      <c r="S7" s="59"/>
      <c r="T7" s="60"/>
      <c r="U7" s="60"/>
      <c r="V7" s="59"/>
      <c r="W7" s="59">
        <v>2340119</v>
      </c>
      <c r="X7" s="60">
        <v>3479135</v>
      </c>
      <c r="Y7" s="59">
        <v>-1139016</v>
      </c>
      <c r="Z7" s="61">
        <v>-32.74</v>
      </c>
      <c r="AA7" s="62">
        <v>3479135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3000000</v>
      </c>
      <c r="F8" s="59">
        <f t="shared" si="2"/>
        <v>6564292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173533</v>
      </c>
      <c r="M8" s="60">
        <f t="shared" si="2"/>
        <v>1310354</v>
      </c>
      <c r="N8" s="59">
        <f t="shared" si="2"/>
        <v>1483887</v>
      </c>
      <c r="O8" s="59">
        <f t="shared" si="2"/>
        <v>0</v>
      </c>
      <c r="P8" s="60">
        <f t="shared" si="2"/>
        <v>426080</v>
      </c>
      <c r="Q8" s="60">
        <f t="shared" si="2"/>
        <v>0</v>
      </c>
      <c r="R8" s="59">
        <f t="shared" si="2"/>
        <v>426080</v>
      </c>
      <c r="S8" s="59">
        <f t="shared" si="2"/>
        <v>1914961</v>
      </c>
      <c r="T8" s="60">
        <f t="shared" si="2"/>
        <v>2283159</v>
      </c>
      <c r="U8" s="60">
        <f t="shared" si="2"/>
        <v>845351</v>
      </c>
      <c r="V8" s="59">
        <f t="shared" si="2"/>
        <v>5043471</v>
      </c>
      <c r="W8" s="59">
        <f t="shared" si="2"/>
        <v>6953438</v>
      </c>
      <c r="X8" s="60">
        <f t="shared" si="2"/>
        <v>6564292</v>
      </c>
      <c r="Y8" s="59">
        <f t="shared" si="2"/>
        <v>389146</v>
      </c>
      <c r="Z8" s="61">
        <f>+IF(X8&lt;&gt;0,+(Y8/X8)*100,0)</f>
        <v>5.928225008881384</v>
      </c>
      <c r="AA8" s="62">
        <f>SUM(AA9:AA10)</f>
        <v>6564292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>
        <v>426080</v>
      </c>
      <c r="Q9" s="60"/>
      <c r="R9" s="59">
        <v>426080</v>
      </c>
      <c r="S9" s="59"/>
      <c r="T9" s="60"/>
      <c r="U9" s="60"/>
      <c r="V9" s="59"/>
      <c r="W9" s="59">
        <v>426080</v>
      </c>
      <c r="X9" s="60"/>
      <c r="Y9" s="59">
        <v>426080</v>
      </c>
      <c r="Z9" s="61"/>
      <c r="AA9" s="62"/>
    </row>
    <row r="10" spans="1:27" ht="13.5">
      <c r="A10" s="291" t="s">
        <v>231</v>
      </c>
      <c r="B10" s="142"/>
      <c r="C10" s="60"/>
      <c r="D10" s="327"/>
      <c r="E10" s="60">
        <v>3000000</v>
      </c>
      <c r="F10" s="59">
        <v>6564292</v>
      </c>
      <c r="G10" s="59"/>
      <c r="H10" s="60"/>
      <c r="I10" s="60"/>
      <c r="J10" s="59"/>
      <c r="K10" s="59"/>
      <c r="L10" s="60">
        <v>173533</v>
      </c>
      <c r="M10" s="60">
        <v>1310354</v>
      </c>
      <c r="N10" s="59">
        <v>1483887</v>
      </c>
      <c r="O10" s="59"/>
      <c r="P10" s="60"/>
      <c r="Q10" s="60"/>
      <c r="R10" s="59"/>
      <c r="S10" s="59">
        <v>1914961</v>
      </c>
      <c r="T10" s="60">
        <v>2283159</v>
      </c>
      <c r="U10" s="60">
        <v>845351</v>
      </c>
      <c r="V10" s="59">
        <v>5043471</v>
      </c>
      <c r="W10" s="59">
        <v>6527358</v>
      </c>
      <c r="X10" s="60">
        <v>6564292</v>
      </c>
      <c r="Y10" s="59">
        <v>-36934</v>
      </c>
      <c r="Z10" s="61">
        <v>-0.56</v>
      </c>
      <c r="AA10" s="62">
        <v>6564292</v>
      </c>
    </row>
    <row r="11" spans="1:27" ht="13.5">
      <c r="A11" s="348" t="s">
        <v>207</v>
      </c>
      <c r="B11" s="142"/>
      <c r="C11" s="349">
        <f>+C12</f>
        <v>26214057</v>
      </c>
      <c r="D11" s="350">
        <f aca="true" t="shared" si="3" ref="D11:AA11">+D12</f>
        <v>0</v>
      </c>
      <c r="E11" s="349">
        <f t="shared" si="3"/>
        <v>69539002</v>
      </c>
      <c r="F11" s="351">
        <f t="shared" si="3"/>
        <v>94490831</v>
      </c>
      <c r="G11" s="351">
        <f t="shared" si="3"/>
        <v>0</v>
      </c>
      <c r="H11" s="349">
        <f t="shared" si="3"/>
        <v>0</v>
      </c>
      <c r="I11" s="349">
        <f t="shared" si="3"/>
        <v>331701</v>
      </c>
      <c r="J11" s="351">
        <f t="shared" si="3"/>
        <v>331701</v>
      </c>
      <c r="K11" s="351">
        <f t="shared" si="3"/>
        <v>0</v>
      </c>
      <c r="L11" s="349">
        <f t="shared" si="3"/>
        <v>1228143</v>
      </c>
      <c r="M11" s="349">
        <f t="shared" si="3"/>
        <v>4085170</v>
      </c>
      <c r="N11" s="351">
        <f t="shared" si="3"/>
        <v>5313313</v>
      </c>
      <c r="O11" s="351">
        <f t="shared" si="3"/>
        <v>643880</v>
      </c>
      <c r="P11" s="349">
        <f t="shared" si="3"/>
        <v>14346515</v>
      </c>
      <c r="Q11" s="349">
        <f t="shared" si="3"/>
        <v>0</v>
      </c>
      <c r="R11" s="351">
        <f t="shared" si="3"/>
        <v>14990395</v>
      </c>
      <c r="S11" s="351">
        <f t="shared" si="3"/>
        <v>0</v>
      </c>
      <c r="T11" s="349">
        <f t="shared" si="3"/>
        <v>10634089</v>
      </c>
      <c r="U11" s="349">
        <f t="shared" si="3"/>
        <v>25346962</v>
      </c>
      <c r="V11" s="351">
        <f t="shared" si="3"/>
        <v>35981051</v>
      </c>
      <c r="W11" s="351">
        <f t="shared" si="3"/>
        <v>56616460</v>
      </c>
      <c r="X11" s="349">
        <f t="shared" si="3"/>
        <v>94490831</v>
      </c>
      <c r="Y11" s="351">
        <f t="shared" si="3"/>
        <v>-37874371</v>
      </c>
      <c r="Z11" s="352">
        <f>+IF(X11&lt;&gt;0,+(Y11/X11)*100,0)</f>
        <v>-40.08258854237402</v>
      </c>
      <c r="AA11" s="353">
        <f t="shared" si="3"/>
        <v>94490831</v>
      </c>
    </row>
    <row r="12" spans="1:27" ht="13.5">
      <c r="A12" s="291" t="s">
        <v>232</v>
      </c>
      <c r="B12" s="136"/>
      <c r="C12" s="60">
        <v>26214057</v>
      </c>
      <c r="D12" s="327"/>
      <c r="E12" s="60">
        <v>69539002</v>
      </c>
      <c r="F12" s="59">
        <v>94490831</v>
      </c>
      <c r="G12" s="59"/>
      <c r="H12" s="60"/>
      <c r="I12" s="60">
        <v>331701</v>
      </c>
      <c r="J12" s="59">
        <v>331701</v>
      </c>
      <c r="K12" s="59"/>
      <c r="L12" s="60">
        <v>1228143</v>
      </c>
      <c r="M12" s="60">
        <v>4085170</v>
      </c>
      <c r="N12" s="59">
        <v>5313313</v>
      </c>
      <c r="O12" s="59">
        <v>643880</v>
      </c>
      <c r="P12" s="60">
        <v>14346515</v>
      </c>
      <c r="Q12" s="60"/>
      <c r="R12" s="59">
        <v>14990395</v>
      </c>
      <c r="S12" s="59"/>
      <c r="T12" s="60">
        <v>10634089</v>
      </c>
      <c r="U12" s="60">
        <v>25346962</v>
      </c>
      <c r="V12" s="59">
        <v>35981051</v>
      </c>
      <c r="W12" s="59">
        <v>56616460</v>
      </c>
      <c r="X12" s="60">
        <v>94490831</v>
      </c>
      <c r="Y12" s="59">
        <v>-37874371</v>
      </c>
      <c r="Z12" s="61">
        <v>-40.08</v>
      </c>
      <c r="AA12" s="62">
        <v>94490831</v>
      </c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5000000</v>
      </c>
      <c r="F13" s="329">
        <f t="shared" si="4"/>
        <v>6000000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305373</v>
      </c>
      <c r="N13" s="329">
        <f t="shared" si="4"/>
        <v>305373</v>
      </c>
      <c r="O13" s="329">
        <f t="shared" si="4"/>
        <v>0</v>
      </c>
      <c r="P13" s="275">
        <f t="shared" si="4"/>
        <v>754323</v>
      </c>
      <c r="Q13" s="275">
        <f t="shared" si="4"/>
        <v>0</v>
      </c>
      <c r="R13" s="329">
        <f t="shared" si="4"/>
        <v>754323</v>
      </c>
      <c r="S13" s="329">
        <f t="shared" si="4"/>
        <v>0</v>
      </c>
      <c r="T13" s="275">
        <f t="shared" si="4"/>
        <v>865689</v>
      </c>
      <c r="U13" s="275">
        <f t="shared" si="4"/>
        <v>1540615</v>
      </c>
      <c r="V13" s="329">
        <f t="shared" si="4"/>
        <v>2406304</v>
      </c>
      <c r="W13" s="329">
        <f t="shared" si="4"/>
        <v>3466000</v>
      </c>
      <c r="X13" s="275">
        <f t="shared" si="4"/>
        <v>6000000</v>
      </c>
      <c r="Y13" s="329">
        <f t="shared" si="4"/>
        <v>-2534000</v>
      </c>
      <c r="Z13" s="322">
        <f>+IF(X13&lt;&gt;0,+(Y13/X13)*100,0)</f>
        <v>-42.233333333333334</v>
      </c>
      <c r="AA13" s="273">
        <f t="shared" si="4"/>
        <v>6000000</v>
      </c>
    </row>
    <row r="14" spans="1:27" ht="13.5">
      <c r="A14" s="291" t="s">
        <v>233</v>
      </c>
      <c r="B14" s="136"/>
      <c r="C14" s="60"/>
      <c r="D14" s="327"/>
      <c r="E14" s="60">
        <v>5000000</v>
      </c>
      <c r="F14" s="59">
        <v>6000000</v>
      </c>
      <c r="G14" s="59"/>
      <c r="H14" s="60"/>
      <c r="I14" s="60"/>
      <c r="J14" s="59"/>
      <c r="K14" s="59"/>
      <c r="L14" s="60"/>
      <c r="M14" s="60">
        <v>305373</v>
      </c>
      <c r="N14" s="59">
        <v>305373</v>
      </c>
      <c r="O14" s="59"/>
      <c r="P14" s="60">
        <v>754323</v>
      </c>
      <c r="Q14" s="60"/>
      <c r="R14" s="59">
        <v>754323</v>
      </c>
      <c r="S14" s="59"/>
      <c r="T14" s="60">
        <v>865689</v>
      </c>
      <c r="U14" s="60">
        <v>1540615</v>
      </c>
      <c r="V14" s="59">
        <v>2406304</v>
      </c>
      <c r="W14" s="59">
        <v>3466000</v>
      </c>
      <c r="X14" s="60">
        <v>6000000</v>
      </c>
      <c r="Y14" s="59">
        <v>-2534000</v>
      </c>
      <c r="Z14" s="61">
        <v>-42.23</v>
      </c>
      <c r="AA14" s="62">
        <v>6000000</v>
      </c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10000000</v>
      </c>
      <c r="F15" s="59">
        <f t="shared" si="5"/>
        <v>716244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340458</v>
      </c>
      <c r="N15" s="59">
        <f t="shared" si="5"/>
        <v>340458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340458</v>
      </c>
      <c r="X15" s="60">
        <f t="shared" si="5"/>
        <v>716244</v>
      </c>
      <c r="Y15" s="59">
        <f t="shared" si="5"/>
        <v>-375786</v>
      </c>
      <c r="Z15" s="61">
        <f>+IF(X15&lt;&gt;0,+(Y15/X15)*100,0)</f>
        <v>-52.46619866972707</v>
      </c>
      <c r="AA15" s="62">
        <f>SUM(AA16:AA20)</f>
        <v>716244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10000000</v>
      </c>
      <c r="F20" s="59">
        <v>716244</v>
      </c>
      <c r="G20" s="59"/>
      <c r="H20" s="60"/>
      <c r="I20" s="60"/>
      <c r="J20" s="59"/>
      <c r="K20" s="59"/>
      <c r="L20" s="60"/>
      <c r="M20" s="60">
        <v>340458</v>
      </c>
      <c r="N20" s="59">
        <v>340458</v>
      </c>
      <c r="O20" s="59"/>
      <c r="P20" s="60"/>
      <c r="Q20" s="60"/>
      <c r="R20" s="59"/>
      <c r="S20" s="59"/>
      <c r="T20" s="60"/>
      <c r="U20" s="60"/>
      <c r="V20" s="59"/>
      <c r="W20" s="59">
        <v>340458</v>
      </c>
      <c r="X20" s="60">
        <v>716244</v>
      </c>
      <c r="Y20" s="59">
        <v>-375786</v>
      </c>
      <c r="Z20" s="61">
        <v>-52.47</v>
      </c>
      <c r="AA20" s="62">
        <v>716244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15153722</v>
      </c>
      <c r="D40" s="331">
        <f t="shared" si="9"/>
        <v>0</v>
      </c>
      <c r="E40" s="330">
        <f t="shared" si="9"/>
        <v>0</v>
      </c>
      <c r="F40" s="332">
        <f t="shared" si="9"/>
        <v>90000</v>
      </c>
      <c r="G40" s="332">
        <f t="shared" si="9"/>
        <v>106795</v>
      </c>
      <c r="H40" s="330">
        <f t="shared" si="9"/>
        <v>0</v>
      </c>
      <c r="I40" s="330">
        <f t="shared" si="9"/>
        <v>0</v>
      </c>
      <c r="J40" s="332">
        <f t="shared" si="9"/>
        <v>106795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47890</v>
      </c>
      <c r="T40" s="330">
        <f t="shared" si="9"/>
        <v>0</v>
      </c>
      <c r="U40" s="330">
        <f t="shared" si="9"/>
        <v>0</v>
      </c>
      <c r="V40" s="332">
        <f t="shared" si="9"/>
        <v>47890</v>
      </c>
      <c r="W40" s="332">
        <f t="shared" si="9"/>
        <v>154685</v>
      </c>
      <c r="X40" s="330">
        <f t="shared" si="9"/>
        <v>90000</v>
      </c>
      <c r="Y40" s="332">
        <f t="shared" si="9"/>
        <v>64685</v>
      </c>
      <c r="Z40" s="323">
        <f>+IF(X40&lt;&gt;0,+(Y40/X40)*100,0)</f>
        <v>71.87222222222222</v>
      </c>
      <c r="AA40" s="337">
        <f>SUM(AA41:AA49)</f>
        <v>90000</v>
      </c>
    </row>
    <row r="41" spans="1:27" ht="13.5">
      <c r="A41" s="348" t="s">
        <v>248</v>
      </c>
      <c r="B41" s="142"/>
      <c r="C41" s="349">
        <v>1586284</v>
      </c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12855940</v>
      </c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>
        <v>152226</v>
      </c>
      <c r="D44" s="355"/>
      <c r="E44" s="54"/>
      <c r="F44" s="53">
        <v>90000</v>
      </c>
      <c r="G44" s="53">
        <v>106795</v>
      </c>
      <c r="H44" s="54"/>
      <c r="I44" s="54"/>
      <c r="J44" s="53">
        <v>106795</v>
      </c>
      <c r="K44" s="53"/>
      <c r="L44" s="54"/>
      <c r="M44" s="54"/>
      <c r="N44" s="53"/>
      <c r="O44" s="53"/>
      <c r="P44" s="54"/>
      <c r="Q44" s="54"/>
      <c r="R44" s="53"/>
      <c r="S44" s="53">
        <v>47890</v>
      </c>
      <c r="T44" s="54"/>
      <c r="U44" s="54"/>
      <c r="V44" s="53">
        <v>47890</v>
      </c>
      <c r="W44" s="53">
        <v>154685</v>
      </c>
      <c r="X44" s="54">
        <v>90000</v>
      </c>
      <c r="Y44" s="53">
        <v>64685</v>
      </c>
      <c r="Z44" s="94">
        <v>71.87</v>
      </c>
      <c r="AA44" s="95">
        <v>90000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559272</v>
      </c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113650291</v>
      </c>
      <c r="D60" s="333">
        <f t="shared" si="14"/>
        <v>0</v>
      </c>
      <c r="E60" s="219">
        <f t="shared" si="14"/>
        <v>110819752</v>
      </c>
      <c r="F60" s="264">
        <f t="shared" si="14"/>
        <v>111340502</v>
      </c>
      <c r="G60" s="264">
        <f t="shared" si="14"/>
        <v>106795</v>
      </c>
      <c r="H60" s="219">
        <f t="shared" si="14"/>
        <v>0</v>
      </c>
      <c r="I60" s="219">
        <f t="shared" si="14"/>
        <v>950394</v>
      </c>
      <c r="J60" s="264">
        <f t="shared" si="14"/>
        <v>1057189</v>
      </c>
      <c r="K60" s="264">
        <f t="shared" si="14"/>
        <v>283799</v>
      </c>
      <c r="L60" s="219">
        <f t="shared" si="14"/>
        <v>1888251</v>
      </c>
      <c r="M60" s="219">
        <f t="shared" si="14"/>
        <v>6295669</v>
      </c>
      <c r="N60" s="264">
        <f t="shared" si="14"/>
        <v>8467719</v>
      </c>
      <c r="O60" s="264">
        <f t="shared" si="14"/>
        <v>643880</v>
      </c>
      <c r="P60" s="219">
        <f t="shared" si="14"/>
        <v>16223656</v>
      </c>
      <c r="Q60" s="219">
        <f t="shared" si="14"/>
        <v>0</v>
      </c>
      <c r="R60" s="264">
        <f t="shared" si="14"/>
        <v>16867536</v>
      </c>
      <c r="S60" s="264">
        <f t="shared" si="14"/>
        <v>1962851</v>
      </c>
      <c r="T60" s="219">
        <f t="shared" si="14"/>
        <v>13782937</v>
      </c>
      <c r="U60" s="219">
        <f t="shared" si="14"/>
        <v>27732928</v>
      </c>
      <c r="V60" s="264">
        <f t="shared" si="14"/>
        <v>43478716</v>
      </c>
      <c r="W60" s="264">
        <f t="shared" si="14"/>
        <v>69871160</v>
      </c>
      <c r="X60" s="219">
        <f t="shared" si="14"/>
        <v>111340502</v>
      </c>
      <c r="Y60" s="264">
        <f t="shared" si="14"/>
        <v>-41469342</v>
      </c>
      <c r="Z60" s="324">
        <f>+IF(X60&lt;&gt;0,+(Y60/X60)*100,0)</f>
        <v>-37.24551376641</v>
      </c>
      <c r="AA60" s="232">
        <f>+AA57+AA54+AA51+AA40+AA37+AA34+AA22+AA5</f>
        <v>111340502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2015-08-05T14:18:53Z</dcterms:created>
  <dcterms:modified xsi:type="dcterms:W3CDTF">2015-08-05T14:20:50Z</dcterms:modified>
  <cp:category/>
  <cp:version/>
  <cp:contentType/>
  <cp:contentStatus/>
</cp:coreProperties>
</file>