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<sst xmlns="http://schemas.openxmlformats.org/spreadsheetml/2006/main" count="857" uniqueCount="303">
  <si>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Richtersveld(NC061)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</si>
  <si>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</si>
  <si>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</si>
  <si>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</si>
  <si>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</si>
  <si>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</si>
  <si>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</si>
  <si>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</si>
  <si>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</si>
  <si>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</si>
  <si>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</si>
  <si>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</si>
  <si>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</si>
  <si>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</si>
  <si>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</si>
  <si>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</si>
  <si>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</si>
  <si>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</si>
  <si>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</si>
  <si>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</si>
  <si>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</si>
  <si>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</si>
  <si>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</si>
  <si>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</si>
  <si>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</si>
  <si>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</si>
  <si>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</si>
  <si>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</si>
  <si>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</si>
  <si>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</si>
  <si>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</si>
  <si>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</si>
  <si>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</si>
  <si>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</si>
  <si>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</si>
  <si>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</si>
  <si>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</si>
  <si>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</si>
  <si>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</si>
  <si>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</si>
  <si>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</si>
  <si>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</si>
  <si>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</si>
  <si>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</si>
  <si>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</si>
  <si>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</si>
  <si>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</si>
  <si>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</si>
  <si>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</si>
  <si>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</si>
  <si>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</si>
  <si>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</si>
  <si>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</si>
  <si>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</si>
  <si>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</si>
  <si>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</si>
  <si>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</si>
  <si>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</si>
  <si>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</si>
  <si>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</si>
  <si>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</si>
  <si>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</si>
  <si>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</si>
  <si>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</si>
  <si>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</si>
  <si>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</si>
  <si>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</si>
  <si>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</si>
  <si>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</si>
  <si>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</si>
  <si>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Richtersveld(NC061)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</si>
  <si>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</si>
  <si>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</si>
  <si>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</si>
  <si>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</si>
  <si>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</si>
  <si>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</si>
  <si>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</si>
  <si>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</si>
  <si>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</si>
  <si>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</si>
  <si>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</si>
  <si>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</si>
  <si>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</si>
  <si>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</si>
  <si>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</si>
  <si>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</si>
  <si>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</si>
  <si>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</si>
  <si>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</si>
  <si>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</si>
  <si>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</si>
  <si>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</si>
  <si>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</si>
  <si>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</si>
  <si>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</si>
  <si>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</si>
  <si>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</si>
  <si>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</si>
  <si>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</si>
  <si>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Richtersveld(NC061)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</si>
  <si>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</si>
  <si>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</si>
  <si>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</si>
  <si>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</si>
  <si>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</si>
  <si>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</si>
  <si>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</si>
  <si>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</si>
  <si>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</si>
  <si>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</si>
  <si>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</si>
  <si>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</si>
  <si>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</si>
  <si>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</si>
  <si>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</si>
  <si>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</si>
  <si>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</si>
  <si>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</si>
  <si>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</si>
  <si>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</si>
  <si>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</si>
  <si>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</si>
  <si>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</si>
  <si>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</si>
  <si>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</si>
  <si>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</si>
  <si>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</si>
  <si>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</si>
  <si>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Richtersveld(NC061)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</si>
  <si>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</si>
  <si>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</si>
  <si>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</si>
  <si>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</si>
  <si>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</si>
  <si>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</si>
  <si>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</si>
  <si>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</si>
  <si>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</si>
  <si>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</si>
  <si>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Richtersveld(NC061)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</si>
  <si>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</si>
  <si>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</si>
  <si>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</si>
  <si>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</si>
  <si>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</si>
  <si>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</si>
  <si>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</si>
  <si>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</si>
  <si>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</si>
  <si>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</si>
  <si>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</si>
  <si>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</si>
  <si>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</si>
  <si>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</si>
  <si>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</si>
  <si>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</si>
  <si>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</si>
  <si>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</si>
  <si>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</si>
  <si>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</si>
  <si>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</si>
  <si>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</si>
  <si>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</si>
  <si>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</si>
  <si>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</si>
  <si>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</si>
  <si>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</si>
  <si>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</si>
  <si>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</si>
  <si>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</si>
  <si>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</si>
  <si>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</si>
  <si>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</si>
  <si>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Richtersveld(NC061)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</si>
  <si>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</si>
  <si>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</si>
  <si>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</si>
  <si>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</si>
  <si>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</si>
  <si>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</si>
  <si>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</si>
  <si>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</si>
  <si>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</si>
  <si>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</si>
  <si>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</si>
  <si>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</si>
  <si>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</si>
  <si>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</si>
  <si>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</si>
  <si>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</si>
  <si>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</si>
  <si>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</si>
  <si>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</si>
  <si>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</si>
  <si>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</si>
  <si>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</si>
  <si>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</si>
  <si>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</si>
  <si>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</si>
  <si>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</si>
  <si>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</si>
  <si>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Richtersveld(NC061)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</si>
  <si>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</si>
  <si>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</si>
  <si>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</si>
  <si>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</si>
  <si>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</si>
  <si>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</si>
  <si>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</si>
  <si>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</si>
  <si>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</si>
  <si>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</si>
  <si>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</si>
  <si>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</si>
  <si>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</si>
  <si>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</si>
  <si>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</si>
  <si>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</si>
  <si>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</si>
  <si>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</si>
  <si>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</si>
  <si>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</si>
  <si>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</si>
  <si>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</si>
  <si>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</si>
  <si>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</si>
  <si>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Richtersveld(NC061)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</si>
  <si>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</si>
  <si>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</si>
  <si>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</si>
  <si>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</si>
  <si>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</si>
  <si>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</si>
  <si>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</si>
  <si>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</si>
  <si>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</si>
  <si>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</si>
  <si>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</si>
  <si>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</si>
  <si>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</si>
  <si>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</si>
  <si>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</si>
  <si>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</si>
  <si>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</si>
  <si>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</si>
  <si>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</si>
  <si>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</si>
  <si>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</si>
  <si>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</si>
  <si>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</si>
  <si>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</si>
  <si>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</si>
  <si>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</si>
  <si>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</si>
  <si>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</si>
  <si>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</si>
  <si>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</si>
  <si>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</si>
  <si>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</si>
  <si>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</si>
  <si>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</si>
  <si>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</si>
  <si>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Richtersveld(NC061)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</si>
  <si>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</si>
  <si>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</si>
  <si>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Northern Cape: Richtersveld(NC061)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</si>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</sst>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8690163</v>
      </c>
      <c r="C5" s="19">
        <v>0</v>
      </c>
      <c r="D5" s="59">
        <v>9681000</v>
      </c>
      <c r="E5" s="60">
        <v>9707993</v>
      </c>
      <c r="F5" s="60">
        <v>8630312</v>
      </c>
      <c r="G5" s="60">
        <v>-11392</v>
      </c>
      <c r="H5" s="60">
        <v>1012</v>
      </c>
      <c r="I5" s="60">
        <v>8619932</v>
      </c>
      <c r="J5" s="60">
        <v>141955</v>
      </c>
      <c r="K5" s="60">
        <v>87582</v>
      </c>
      <c r="L5" s="60">
        <v>87582</v>
      </c>
      <c r="M5" s="60">
        <v>317119</v>
      </c>
      <c r="N5" s="60">
        <v>8628188</v>
      </c>
      <c r="O5" s="60">
        <v>-49069</v>
      </c>
      <c r="P5" s="60">
        <v>0</v>
      </c>
      <c r="Q5" s="60">
        <v>8579119</v>
      </c>
      <c r="R5" s="60">
        <v>169228</v>
      </c>
      <c r="S5" s="60">
        <v>-12571</v>
      </c>
      <c r="T5" s="60">
        <v>0</v>
      </c>
      <c r="U5" s="60">
        <v>156657</v>
      </c>
      <c r="V5" s="60">
        <v>17672827</v>
      </c>
      <c r="W5" s="60">
        <v>9680871</v>
      </c>
      <c r="X5" s="60">
        <v>7991956</v>
      </c>
      <c r="Y5" s="61">
        <v>82.55</v>
      </c>
      <c r="Z5" s="62">
        <v>9707993</v>
      </c>
    </row>
    <row r="6" spans="1:26" ht="13.5">
      <c r="A6" s="58" t="s">
        <v>32</v>
      </c>
      <c r="B6" s="19">
        <v>18011054</v>
      </c>
      <c r="C6" s="19">
        <v>0</v>
      </c>
      <c r="D6" s="59">
        <v>20815361</v>
      </c>
      <c r="E6" s="60">
        <v>22962086</v>
      </c>
      <c r="F6" s="60">
        <v>2198064</v>
      </c>
      <c r="G6" s="60">
        <v>1373842</v>
      </c>
      <c r="H6" s="60">
        <v>1472091</v>
      </c>
      <c r="I6" s="60">
        <v>5043997</v>
      </c>
      <c r="J6" s="60">
        <v>1589075</v>
      </c>
      <c r="K6" s="60">
        <v>1591210</v>
      </c>
      <c r="L6" s="60">
        <v>1591210</v>
      </c>
      <c r="M6" s="60">
        <v>4771495</v>
      </c>
      <c r="N6" s="60">
        <v>2363516</v>
      </c>
      <c r="O6" s="60">
        <v>266537</v>
      </c>
      <c r="P6" s="60">
        <v>303443</v>
      </c>
      <c r="Q6" s="60">
        <v>2933496</v>
      </c>
      <c r="R6" s="60">
        <v>1493365</v>
      </c>
      <c r="S6" s="60">
        <v>296267</v>
      </c>
      <c r="T6" s="60">
        <v>364696</v>
      </c>
      <c r="U6" s="60">
        <v>2154328</v>
      </c>
      <c r="V6" s="60">
        <v>14903316</v>
      </c>
      <c r="W6" s="60">
        <v>20815602</v>
      </c>
      <c r="X6" s="60">
        <v>-5912286</v>
      </c>
      <c r="Y6" s="61">
        <v>-28.4</v>
      </c>
      <c r="Z6" s="62">
        <v>22962086</v>
      </c>
    </row>
    <row r="7" spans="1:26" ht="13.5">
      <c r="A7" s="58" t="s">
        <v>33</v>
      </c>
      <c r="B7" s="19">
        <v>359693</v>
      </c>
      <c r="C7" s="19">
        <v>0</v>
      </c>
      <c r="D7" s="59">
        <v>368000</v>
      </c>
      <c r="E7" s="60">
        <v>367887</v>
      </c>
      <c r="F7" s="60">
        <v>15754</v>
      </c>
      <c r="G7" s="60">
        <v>31453</v>
      </c>
      <c r="H7" s="60">
        <v>0</v>
      </c>
      <c r="I7" s="60">
        <v>47207</v>
      </c>
      <c r="J7" s="60">
        <v>14090</v>
      </c>
      <c r="K7" s="60">
        <v>17005</v>
      </c>
      <c r="L7" s="60">
        <v>20017</v>
      </c>
      <c r="M7" s="60">
        <v>51112</v>
      </c>
      <c r="N7" s="60">
        <v>15754</v>
      </c>
      <c r="O7" s="60">
        <v>26102</v>
      </c>
      <c r="P7" s="60">
        <v>18224</v>
      </c>
      <c r="Q7" s="60">
        <v>60080</v>
      </c>
      <c r="R7" s="60">
        <v>19801</v>
      </c>
      <c r="S7" s="60">
        <v>0</v>
      </c>
      <c r="T7" s="60">
        <v>25980</v>
      </c>
      <c r="U7" s="60">
        <v>45781</v>
      </c>
      <c r="V7" s="60">
        <v>204180</v>
      </c>
      <c r="W7" s="60">
        <v>367884</v>
      </c>
      <c r="X7" s="60">
        <v>-163704</v>
      </c>
      <c r="Y7" s="61">
        <v>-44.5</v>
      </c>
      <c r="Z7" s="62">
        <v>367887</v>
      </c>
    </row>
    <row r="8" spans="1:26" ht="13.5">
      <c r="A8" s="58" t="s">
        <v>34</v>
      </c>
      <c r="B8" s="19">
        <v>15826594</v>
      </c>
      <c r="C8" s="19">
        <v>0</v>
      </c>
      <c r="D8" s="59">
        <v>18875008</v>
      </c>
      <c r="E8" s="60">
        <v>20999782</v>
      </c>
      <c r="F8" s="60">
        <v>5073140</v>
      </c>
      <c r="G8" s="60">
        <v>140</v>
      </c>
      <c r="H8" s="60">
        <v>140</v>
      </c>
      <c r="I8" s="60">
        <v>5073420</v>
      </c>
      <c r="J8" s="60">
        <v>140</v>
      </c>
      <c r="K8" s="60">
        <v>4437140</v>
      </c>
      <c r="L8" s="60">
        <v>4437140</v>
      </c>
      <c r="M8" s="60">
        <v>8874420</v>
      </c>
      <c r="N8" s="60">
        <v>5073140</v>
      </c>
      <c r="O8" s="60">
        <v>5090192</v>
      </c>
      <c r="P8" s="60">
        <v>3472140</v>
      </c>
      <c r="Q8" s="60">
        <v>13635472</v>
      </c>
      <c r="R8" s="60">
        <v>140</v>
      </c>
      <c r="S8" s="60">
        <v>140</v>
      </c>
      <c r="T8" s="60">
        <v>875</v>
      </c>
      <c r="U8" s="60">
        <v>1155</v>
      </c>
      <c r="V8" s="60">
        <v>27584467</v>
      </c>
      <c r="W8" s="60">
        <v>18875007</v>
      </c>
      <c r="X8" s="60">
        <v>8709460</v>
      </c>
      <c r="Y8" s="61">
        <v>46.14</v>
      </c>
      <c r="Z8" s="62">
        <v>20999782</v>
      </c>
    </row>
    <row r="9" spans="1:26" ht="13.5">
      <c r="A9" s="58" t="s">
        <v>35</v>
      </c>
      <c r="B9" s="19">
        <v>5203939</v>
      </c>
      <c r="C9" s="19">
        <v>0</v>
      </c>
      <c r="D9" s="59">
        <v>8479037</v>
      </c>
      <c r="E9" s="60">
        <v>7027617</v>
      </c>
      <c r="F9" s="60">
        <v>357684</v>
      </c>
      <c r="G9" s="60">
        <v>527124</v>
      </c>
      <c r="H9" s="60">
        <v>282916</v>
      </c>
      <c r="I9" s="60">
        <v>1167724</v>
      </c>
      <c r="J9" s="60">
        <v>376703</v>
      </c>
      <c r="K9" s="60">
        <v>290615</v>
      </c>
      <c r="L9" s="60">
        <v>459440</v>
      </c>
      <c r="M9" s="60">
        <v>1126758</v>
      </c>
      <c r="N9" s="60">
        <v>375876</v>
      </c>
      <c r="O9" s="60">
        <v>149997</v>
      </c>
      <c r="P9" s="60">
        <v>263734</v>
      </c>
      <c r="Q9" s="60">
        <v>789607</v>
      </c>
      <c r="R9" s="60">
        <v>355008</v>
      </c>
      <c r="S9" s="60">
        <v>142785</v>
      </c>
      <c r="T9" s="60">
        <v>489281</v>
      </c>
      <c r="U9" s="60">
        <v>987074</v>
      </c>
      <c r="V9" s="60">
        <v>4071163</v>
      </c>
      <c r="W9" s="60">
        <v>8478961</v>
      </c>
      <c r="X9" s="60">
        <v>-4407798</v>
      </c>
      <c r="Y9" s="61">
        <v>-51.99</v>
      </c>
      <c r="Z9" s="62">
        <v>7027617</v>
      </c>
    </row>
    <row r="10" spans="1:26" ht="25.5">
      <c r="A10" s="63" t="s">
        <v>278</v>
      </c>
      <c r="B10" s="64">
        <f>SUM(B5:B9)</f>
        <v>48091443</v>
      </c>
      <c r="C10" s="64">
        <f>SUM(C5:C9)</f>
        <v>0</v>
      </c>
      <c r="D10" s="65">
        <f aca="true" t="shared" si="0" ref="D10:Z10">SUM(D5:D9)</f>
        <v>58218406</v>
      </c>
      <c r="E10" s="66">
        <f t="shared" si="0"/>
        <v>61065365</v>
      </c>
      <c r="F10" s="66">
        <f t="shared" si="0"/>
        <v>16274954</v>
      </c>
      <c r="G10" s="66">
        <f t="shared" si="0"/>
        <v>1921167</v>
      </c>
      <c r="H10" s="66">
        <f t="shared" si="0"/>
        <v>1756159</v>
      </c>
      <c r="I10" s="66">
        <f t="shared" si="0"/>
        <v>19952280</v>
      </c>
      <c r="J10" s="66">
        <f t="shared" si="0"/>
        <v>2121963</v>
      </c>
      <c r="K10" s="66">
        <f t="shared" si="0"/>
        <v>6423552</v>
      </c>
      <c r="L10" s="66">
        <f t="shared" si="0"/>
        <v>6595389</v>
      </c>
      <c r="M10" s="66">
        <f t="shared" si="0"/>
        <v>15140904</v>
      </c>
      <c r="N10" s="66">
        <f t="shared" si="0"/>
        <v>16456474</v>
      </c>
      <c r="O10" s="66">
        <f t="shared" si="0"/>
        <v>5483759</v>
      </c>
      <c r="P10" s="66">
        <f t="shared" si="0"/>
        <v>4057541</v>
      </c>
      <c r="Q10" s="66">
        <f t="shared" si="0"/>
        <v>25997774</v>
      </c>
      <c r="R10" s="66">
        <f t="shared" si="0"/>
        <v>2037542</v>
      </c>
      <c r="S10" s="66">
        <f t="shared" si="0"/>
        <v>426621</v>
      </c>
      <c r="T10" s="66">
        <f t="shared" si="0"/>
        <v>880832</v>
      </c>
      <c r="U10" s="66">
        <f t="shared" si="0"/>
        <v>3344995</v>
      </c>
      <c r="V10" s="66">
        <f t="shared" si="0"/>
        <v>64435953</v>
      </c>
      <c r="W10" s="66">
        <f t="shared" si="0"/>
        <v>58218325</v>
      </c>
      <c r="X10" s="66">
        <f t="shared" si="0"/>
        <v>6217628</v>
      </c>
      <c r="Y10" s="67">
        <f>+IF(W10&lt;&gt;0,(X10/W10)*100,0)</f>
        <v>10.679846938227783</v>
      </c>
      <c r="Z10" s="68">
        <f t="shared" si="0"/>
        <v>61065365</v>
      </c>
    </row>
    <row r="11" spans="1:26" ht="13.5">
      <c r="A11" s="58" t="s">
        <v>37</v>
      </c>
      <c r="B11" s="19">
        <v>17122551</v>
      </c>
      <c r="C11" s="19">
        <v>0</v>
      </c>
      <c r="D11" s="59">
        <v>18582824</v>
      </c>
      <c r="E11" s="60">
        <v>18072565</v>
      </c>
      <c r="F11" s="60">
        <v>1354883</v>
      </c>
      <c r="G11" s="60">
        <v>1380106</v>
      </c>
      <c r="H11" s="60">
        <v>1388184</v>
      </c>
      <c r="I11" s="60">
        <v>4123173</v>
      </c>
      <c r="J11" s="60">
        <v>1403664</v>
      </c>
      <c r="K11" s="60">
        <v>1383795</v>
      </c>
      <c r="L11" s="60">
        <v>1383795</v>
      </c>
      <c r="M11" s="60">
        <v>4171254</v>
      </c>
      <c r="N11" s="60">
        <v>1357095</v>
      </c>
      <c r="O11" s="60">
        <v>1416761</v>
      </c>
      <c r="P11" s="60">
        <v>1368091</v>
      </c>
      <c r="Q11" s="60">
        <v>4141947</v>
      </c>
      <c r="R11" s="60">
        <v>1359745</v>
      </c>
      <c r="S11" s="60">
        <v>1334634</v>
      </c>
      <c r="T11" s="60">
        <v>1424639</v>
      </c>
      <c r="U11" s="60">
        <v>4119018</v>
      </c>
      <c r="V11" s="60">
        <v>16555392</v>
      </c>
      <c r="W11" s="60">
        <v>18582824</v>
      </c>
      <c r="X11" s="60">
        <v>-2027432</v>
      </c>
      <c r="Y11" s="61">
        <v>-10.91</v>
      </c>
      <c r="Z11" s="62">
        <v>18072565</v>
      </c>
    </row>
    <row r="12" spans="1:26" ht="13.5">
      <c r="A12" s="58" t="s">
        <v>38</v>
      </c>
      <c r="B12" s="19">
        <v>1970165</v>
      </c>
      <c r="C12" s="19">
        <v>0</v>
      </c>
      <c r="D12" s="59">
        <v>2198795</v>
      </c>
      <c r="E12" s="60">
        <v>2276802</v>
      </c>
      <c r="F12" s="60">
        <v>79335</v>
      </c>
      <c r="G12" s="60">
        <v>79335</v>
      </c>
      <c r="H12" s="60">
        <v>79335</v>
      </c>
      <c r="I12" s="60">
        <v>238005</v>
      </c>
      <c r="J12" s="60">
        <v>79335</v>
      </c>
      <c r="K12" s="60">
        <v>79335</v>
      </c>
      <c r="L12" s="60">
        <v>79335</v>
      </c>
      <c r="M12" s="60">
        <v>238005</v>
      </c>
      <c r="N12" s="60">
        <v>79335</v>
      </c>
      <c r="O12" s="60">
        <v>79335</v>
      </c>
      <c r="P12" s="60">
        <v>79335</v>
      </c>
      <c r="Q12" s="60">
        <v>238005</v>
      </c>
      <c r="R12" s="60">
        <v>79335</v>
      </c>
      <c r="S12" s="60">
        <v>79335</v>
      </c>
      <c r="T12" s="60">
        <v>79335</v>
      </c>
      <c r="U12" s="60">
        <v>238005</v>
      </c>
      <c r="V12" s="60">
        <v>952020</v>
      </c>
      <c r="W12" s="60">
        <v>2198796</v>
      </c>
      <c r="X12" s="60">
        <v>-1246776</v>
      </c>
      <c r="Y12" s="61">
        <v>-56.7</v>
      </c>
      <c r="Z12" s="62">
        <v>2276802</v>
      </c>
    </row>
    <row r="13" spans="1:26" ht="13.5">
      <c r="A13" s="58" t="s">
        <v>279</v>
      </c>
      <c r="B13" s="19">
        <v>4529358</v>
      </c>
      <c r="C13" s="19">
        <v>0</v>
      </c>
      <c r="D13" s="59">
        <v>4017525</v>
      </c>
      <c r="E13" s="60">
        <v>4265256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4017528</v>
      </c>
      <c r="X13" s="60">
        <v>-4017528</v>
      </c>
      <c r="Y13" s="61">
        <v>-100</v>
      </c>
      <c r="Z13" s="62">
        <v>4265256</v>
      </c>
    </row>
    <row r="14" spans="1:26" ht="13.5">
      <c r="A14" s="58" t="s">
        <v>40</v>
      </c>
      <c r="B14" s="19">
        <v>946778</v>
      </c>
      <c r="C14" s="19">
        <v>0</v>
      </c>
      <c r="D14" s="59">
        <v>610406</v>
      </c>
      <c r="E14" s="60">
        <v>588774</v>
      </c>
      <c r="F14" s="60">
        <v>0</v>
      </c>
      <c r="G14" s="60">
        <v>224</v>
      </c>
      <c r="H14" s="60">
        <v>0</v>
      </c>
      <c r="I14" s="60">
        <v>224</v>
      </c>
      <c r="J14" s="60">
        <v>0</v>
      </c>
      <c r="K14" s="60">
        <v>4</v>
      </c>
      <c r="L14" s="60">
        <v>4</v>
      </c>
      <c r="M14" s="60">
        <v>8</v>
      </c>
      <c r="N14" s="60">
        <v>0</v>
      </c>
      <c r="O14" s="60">
        <v>79</v>
      </c>
      <c r="P14" s="60">
        <v>0</v>
      </c>
      <c r="Q14" s="60">
        <v>79</v>
      </c>
      <c r="R14" s="60">
        <v>0</v>
      </c>
      <c r="S14" s="60">
        <v>29</v>
      </c>
      <c r="T14" s="60">
        <v>8071</v>
      </c>
      <c r="U14" s="60">
        <v>8100</v>
      </c>
      <c r="V14" s="60">
        <v>8411</v>
      </c>
      <c r="W14" s="60">
        <v>610404</v>
      </c>
      <c r="X14" s="60">
        <v>-601993</v>
      </c>
      <c r="Y14" s="61">
        <v>-98.62</v>
      </c>
      <c r="Z14" s="62">
        <v>588774</v>
      </c>
    </row>
    <row r="15" spans="1:26" ht="13.5">
      <c r="A15" s="58" t="s">
        <v>41</v>
      </c>
      <c r="B15" s="19">
        <v>9420897</v>
      </c>
      <c r="C15" s="19">
        <v>0</v>
      </c>
      <c r="D15" s="59">
        <v>10650051</v>
      </c>
      <c r="E15" s="60">
        <v>10765500</v>
      </c>
      <c r="F15" s="60">
        <v>952470</v>
      </c>
      <c r="G15" s="60">
        <v>1079941</v>
      </c>
      <c r="H15" s="60">
        <v>830532</v>
      </c>
      <c r="I15" s="60">
        <v>2862943</v>
      </c>
      <c r="J15" s="60">
        <v>786184</v>
      </c>
      <c r="K15" s="60">
        <v>755222</v>
      </c>
      <c r="L15" s="60">
        <v>755222</v>
      </c>
      <c r="M15" s="60">
        <v>2296628</v>
      </c>
      <c r="N15" s="60">
        <v>1057108</v>
      </c>
      <c r="O15" s="60">
        <v>646165</v>
      </c>
      <c r="P15" s="60">
        <v>704495</v>
      </c>
      <c r="Q15" s="60">
        <v>2407768</v>
      </c>
      <c r="R15" s="60">
        <v>899303</v>
      </c>
      <c r="S15" s="60">
        <v>3712</v>
      </c>
      <c r="T15" s="60">
        <v>979462</v>
      </c>
      <c r="U15" s="60">
        <v>1882477</v>
      </c>
      <c r="V15" s="60">
        <v>9449816</v>
      </c>
      <c r="W15" s="60">
        <v>10650048</v>
      </c>
      <c r="X15" s="60">
        <v>-1200232</v>
      </c>
      <c r="Y15" s="61">
        <v>-11.27</v>
      </c>
      <c r="Z15" s="62">
        <v>10765500</v>
      </c>
    </row>
    <row r="16" spans="1:26" ht="13.5">
      <c r="A16" s="69" t="s">
        <v>42</v>
      </c>
      <c r="B16" s="19">
        <v>17203795</v>
      </c>
      <c r="C16" s="19">
        <v>0</v>
      </c>
      <c r="D16" s="59">
        <v>26087662</v>
      </c>
      <c r="E16" s="60">
        <v>9711274</v>
      </c>
      <c r="F16" s="60">
        <v>228173</v>
      </c>
      <c r="G16" s="60">
        <v>0</v>
      </c>
      <c r="H16" s="60">
        <v>225046</v>
      </c>
      <c r="I16" s="60">
        <v>453219</v>
      </c>
      <c r="J16" s="60">
        <v>257263</v>
      </c>
      <c r="K16" s="60">
        <v>218921</v>
      </c>
      <c r="L16" s="60">
        <v>218921</v>
      </c>
      <c r="M16" s="60">
        <v>695105</v>
      </c>
      <c r="N16" s="60">
        <v>316838</v>
      </c>
      <c r="O16" s="60">
        <v>5307660</v>
      </c>
      <c r="P16" s="60">
        <v>0</v>
      </c>
      <c r="Q16" s="60">
        <v>5624498</v>
      </c>
      <c r="R16" s="60">
        <v>207033</v>
      </c>
      <c r="S16" s="60">
        <v>203301</v>
      </c>
      <c r="T16" s="60">
        <v>217806</v>
      </c>
      <c r="U16" s="60">
        <v>628140</v>
      </c>
      <c r="V16" s="60">
        <v>7400962</v>
      </c>
      <c r="W16" s="60">
        <v>26087664</v>
      </c>
      <c r="X16" s="60">
        <v>-18686702</v>
      </c>
      <c r="Y16" s="61">
        <v>-71.63</v>
      </c>
      <c r="Z16" s="62">
        <v>9711274</v>
      </c>
    </row>
    <row r="17" spans="1:26" ht="13.5">
      <c r="A17" s="58" t="s">
        <v>43</v>
      </c>
      <c r="B17" s="19">
        <v>14603954</v>
      </c>
      <c r="C17" s="19">
        <v>0</v>
      </c>
      <c r="D17" s="59">
        <v>13019022</v>
      </c>
      <c r="E17" s="60">
        <v>15384953</v>
      </c>
      <c r="F17" s="60">
        <v>873657</v>
      </c>
      <c r="G17" s="60">
        <v>515909</v>
      </c>
      <c r="H17" s="60">
        <v>223516</v>
      </c>
      <c r="I17" s="60">
        <v>1613082</v>
      </c>
      <c r="J17" s="60">
        <v>434741</v>
      </c>
      <c r="K17" s="60">
        <v>498157</v>
      </c>
      <c r="L17" s="60">
        <v>498157</v>
      </c>
      <c r="M17" s="60">
        <v>1431055</v>
      </c>
      <c r="N17" s="60">
        <v>929722</v>
      </c>
      <c r="O17" s="60">
        <v>475835</v>
      </c>
      <c r="P17" s="60">
        <v>323037</v>
      </c>
      <c r="Q17" s="60">
        <v>1728594</v>
      </c>
      <c r="R17" s="60">
        <v>457298</v>
      </c>
      <c r="S17" s="60">
        <v>366340</v>
      </c>
      <c r="T17" s="60">
        <v>320880</v>
      </c>
      <c r="U17" s="60">
        <v>1144518</v>
      </c>
      <c r="V17" s="60">
        <v>5917249</v>
      </c>
      <c r="W17" s="60">
        <v>13019020</v>
      </c>
      <c r="X17" s="60">
        <v>-7101771</v>
      </c>
      <c r="Y17" s="61">
        <v>-54.55</v>
      </c>
      <c r="Z17" s="62">
        <v>15384953</v>
      </c>
    </row>
    <row r="18" spans="1:26" ht="13.5">
      <c r="A18" s="70" t="s">
        <v>44</v>
      </c>
      <c r="B18" s="71">
        <f>SUM(B11:B17)</f>
        <v>65797498</v>
      </c>
      <c r="C18" s="71">
        <f>SUM(C11:C17)</f>
        <v>0</v>
      </c>
      <c r="D18" s="72">
        <f aca="true" t="shared" si="1" ref="D18:Z18">SUM(D11:D17)</f>
        <v>75166285</v>
      </c>
      <c r="E18" s="73">
        <f t="shared" si="1"/>
        <v>61065124</v>
      </c>
      <c r="F18" s="73">
        <f t="shared" si="1"/>
        <v>3488518</v>
      </c>
      <c r="G18" s="73">
        <f t="shared" si="1"/>
        <v>3055515</v>
      </c>
      <c r="H18" s="73">
        <f t="shared" si="1"/>
        <v>2746613</v>
      </c>
      <c r="I18" s="73">
        <f t="shared" si="1"/>
        <v>9290646</v>
      </c>
      <c r="J18" s="73">
        <f t="shared" si="1"/>
        <v>2961187</v>
      </c>
      <c r="K18" s="73">
        <f t="shared" si="1"/>
        <v>2935434</v>
      </c>
      <c r="L18" s="73">
        <f t="shared" si="1"/>
        <v>2935434</v>
      </c>
      <c r="M18" s="73">
        <f t="shared" si="1"/>
        <v>8832055</v>
      </c>
      <c r="N18" s="73">
        <f t="shared" si="1"/>
        <v>3740098</v>
      </c>
      <c r="O18" s="73">
        <f t="shared" si="1"/>
        <v>7925835</v>
      </c>
      <c r="P18" s="73">
        <f t="shared" si="1"/>
        <v>2474958</v>
      </c>
      <c r="Q18" s="73">
        <f t="shared" si="1"/>
        <v>14140891</v>
      </c>
      <c r="R18" s="73">
        <f t="shared" si="1"/>
        <v>3002714</v>
      </c>
      <c r="S18" s="73">
        <f t="shared" si="1"/>
        <v>1987351</v>
      </c>
      <c r="T18" s="73">
        <f t="shared" si="1"/>
        <v>3030193</v>
      </c>
      <c r="U18" s="73">
        <f t="shared" si="1"/>
        <v>8020258</v>
      </c>
      <c r="V18" s="73">
        <f t="shared" si="1"/>
        <v>40283850</v>
      </c>
      <c r="W18" s="73">
        <f t="shared" si="1"/>
        <v>75166284</v>
      </c>
      <c r="X18" s="73">
        <f t="shared" si="1"/>
        <v>-34882434</v>
      </c>
      <c r="Y18" s="67">
        <f>+IF(W18&lt;&gt;0,(X18/W18)*100,0)</f>
        <v>-46.40702206324314</v>
      </c>
      <c r="Z18" s="74">
        <f t="shared" si="1"/>
        <v>61065124</v>
      </c>
    </row>
    <row r="19" spans="1:26" ht="13.5">
      <c r="A19" s="70" t="s">
        <v>45</v>
      </c>
      <c r="B19" s="75">
        <f>+B10-B18</f>
        <v>-17706055</v>
      </c>
      <c r="C19" s="75">
        <f>+C10-C18</f>
        <v>0</v>
      </c>
      <c r="D19" s="76">
        <f aca="true" t="shared" si="2" ref="D19:Z19">+D10-D18</f>
        <v>-16947879</v>
      </c>
      <c r="E19" s="77">
        <f t="shared" si="2"/>
        <v>241</v>
      </c>
      <c r="F19" s="77">
        <f t="shared" si="2"/>
        <v>12786436</v>
      </c>
      <c r="G19" s="77">
        <f t="shared" si="2"/>
        <v>-1134348</v>
      </c>
      <c r="H19" s="77">
        <f t="shared" si="2"/>
        <v>-990454</v>
      </c>
      <c r="I19" s="77">
        <f t="shared" si="2"/>
        <v>10661634</v>
      </c>
      <c r="J19" s="77">
        <f t="shared" si="2"/>
        <v>-839224</v>
      </c>
      <c r="K19" s="77">
        <f t="shared" si="2"/>
        <v>3488118</v>
      </c>
      <c r="L19" s="77">
        <f t="shared" si="2"/>
        <v>3659955</v>
      </c>
      <c r="M19" s="77">
        <f t="shared" si="2"/>
        <v>6308849</v>
      </c>
      <c r="N19" s="77">
        <f t="shared" si="2"/>
        <v>12716376</v>
      </c>
      <c r="O19" s="77">
        <f t="shared" si="2"/>
        <v>-2442076</v>
      </c>
      <c r="P19" s="77">
        <f t="shared" si="2"/>
        <v>1582583</v>
      </c>
      <c r="Q19" s="77">
        <f t="shared" si="2"/>
        <v>11856883</v>
      </c>
      <c r="R19" s="77">
        <f t="shared" si="2"/>
        <v>-965172</v>
      </c>
      <c r="S19" s="77">
        <f t="shared" si="2"/>
        <v>-1560730</v>
      </c>
      <c r="T19" s="77">
        <f t="shared" si="2"/>
        <v>-2149361</v>
      </c>
      <c r="U19" s="77">
        <f t="shared" si="2"/>
        <v>-4675263</v>
      </c>
      <c r="V19" s="77">
        <f t="shared" si="2"/>
        <v>24152103</v>
      </c>
      <c r="W19" s="77">
        <f>IF(E10=E18,0,W10-W18)</f>
        <v>-16947959</v>
      </c>
      <c r="X19" s="77">
        <f t="shared" si="2"/>
        <v>41100062</v>
      </c>
      <c r="Y19" s="78">
        <f>+IF(W19&lt;&gt;0,(X19/W19)*100,0)</f>
        <v>-242.5074429316238</v>
      </c>
      <c r="Z19" s="79">
        <f t="shared" si="2"/>
        <v>241</v>
      </c>
    </row>
    <row r="20" spans="1:26" ht="13.5">
      <c r="A20" s="58" t="s">
        <v>46</v>
      </c>
      <c r="B20" s="19">
        <v>17108569</v>
      </c>
      <c r="C20" s="19">
        <v>0</v>
      </c>
      <c r="D20" s="59">
        <v>16983000</v>
      </c>
      <c r="E20" s="60">
        <v>18757000</v>
      </c>
      <c r="F20" s="60">
        <v>0</v>
      </c>
      <c r="G20" s="60">
        <v>7225</v>
      </c>
      <c r="H20" s="60">
        <v>403</v>
      </c>
      <c r="I20" s="60">
        <v>7628</v>
      </c>
      <c r="J20" s="60">
        <v>0</v>
      </c>
      <c r="K20" s="60">
        <v>11770</v>
      </c>
      <c r="L20" s="60">
        <v>11770</v>
      </c>
      <c r="M20" s="60">
        <v>23540</v>
      </c>
      <c r="N20" s="60">
        <v>0</v>
      </c>
      <c r="O20" s="60">
        <v>0</v>
      </c>
      <c r="P20" s="60">
        <v>11962</v>
      </c>
      <c r="Q20" s="60">
        <v>11962</v>
      </c>
      <c r="R20" s="60">
        <v>5611</v>
      </c>
      <c r="S20" s="60">
        <v>0</v>
      </c>
      <c r="T20" s="60">
        <v>0</v>
      </c>
      <c r="U20" s="60">
        <v>5611</v>
      </c>
      <c r="V20" s="60">
        <v>48741</v>
      </c>
      <c r="W20" s="60">
        <v>16983000</v>
      </c>
      <c r="X20" s="60">
        <v>-16934259</v>
      </c>
      <c r="Y20" s="61">
        <v>-99.71</v>
      </c>
      <c r="Z20" s="62">
        <v>18757000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-597486</v>
      </c>
      <c r="C22" s="86">
        <f>SUM(C19:C21)</f>
        <v>0</v>
      </c>
      <c r="D22" s="87">
        <f aca="true" t="shared" si="3" ref="D22:Z22">SUM(D19:D21)</f>
        <v>35121</v>
      </c>
      <c r="E22" s="88">
        <f t="shared" si="3"/>
        <v>18757241</v>
      </c>
      <c r="F22" s="88">
        <f t="shared" si="3"/>
        <v>12786436</v>
      </c>
      <c r="G22" s="88">
        <f t="shared" si="3"/>
        <v>-1127123</v>
      </c>
      <c r="H22" s="88">
        <f t="shared" si="3"/>
        <v>-990051</v>
      </c>
      <c r="I22" s="88">
        <f t="shared" si="3"/>
        <v>10669262</v>
      </c>
      <c r="J22" s="88">
        <f t="shared" si="3"/>
        <v>-839224</v>
      </c>
      <c r="K22" s="88">
        <f t="shared" si="3"/>
        <v>3499888</v>
      </c>
      <c r="L22" s="88">
        <f t="shared" si="3"/>
        <v>3671725</v>
      </c>
      <c r="M22" s="88">
        <f t="shared" si="3"/>
        <v>6332389</v>
      </c>
      <c r="N22" s="88">
        <f t="shared" si="3"/>
        <v>12716376</v>
      </c>
      <c r="O22" s="88">
        <f t="shared" si="3"/>
        <v>-2442076</v>
      </c>
      <c r="P22" s="88">
        <f t="shared" si="3"/>
        <v>1594545</v>
      </c>
      <c r="Q22" s="88">
        <f t="shared" si="3"/>
        <v>11868845</v>
      </c>
      <c r="R22" s="88">
        <f t="shared" si="3"/>
        <v>-959561</v>
      </c>
      <c r="S22" s="88">
        <f t="shared" si="3"/>
        <v>-1560730</v>
      </c>
      <c r="T22" s="88">
        <f t="shared" si="3"/>
        <v>-2149361</v>
      </c>
      <c r="U22" s="88">
        <f t="shared" si="3"/>
        <v>-4669652</v>
      </c>
      <c r="V22" s="88">
        <f t="shared" si="3"/>
        <v>24200844</v>
      </c>
      <c r="W22" s="88">
        <f t="shared" si="3"/>
        <v>35041</v>
      </c>
      <c r="X22" s="88">
        <f t="shared" si="3"/>
        <v>24165803</v>
      </c>
      <c r="Y22" s="89">
        <f>+IF(W22&lt;&gt;0,(X22/W22)*100,0)</f>
        <v>68964.36460146685</v>
      </c>
      <c r="Z22" s="90">
        <f t="shared" si="3"/>
        <v>18757241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-597486</v>
      </c>
      <c r="C24" s="75">
        <f>SUM(C22:C23)</f>
        <v>0</v>
      </c>
      <c r="D24" s="76">
        <f aca="true" t="shared" si="4" ref="D24:Z24">SUM(D22:D23)</f>
        <v>35121</v>
      </c>
      <c r="E24" s="77">
        <f t="shared" si="4"/>
        <v>18757241</v>
      </c>
      <c r="F24" s="77">
        <f t="shared" si="4"/>
        <v>12786436</v>
      </c>
      <c r="G24" s="77">
        <f t="shared" si="4"/>
        <v>-1127123</v>
      </c>
      <c r="H24" s="77">
        <f t="shared" si="4"/>
        <v>-990051</v>
      </c>
      <c r="I24" s="77">
        <f t="shared" si="4"/>
        <v>10669262</v>
      </c>
      <c r="J24" s="77">
        <f t="shared" si="4"/>
        <v>-839224</v>
      </c>
      <c r="K24" s="77">
        <f t="shared" si="4"/>
        <v>3499888</v>
      </c>
      <c r="L24" s="77">
        <f t="shared" si="4"/>
        <v>3671725</v>
      </c>
      <c r="M24" s="77">
        <f t="shared" si="4"/>
        <v>6332389</v>
      </c>
      <c r="N24" s="77">
        <f t="shared" si="4"/>
        <v>12716376</v>
      </c>
      <c r="O24" s="77">
        <f t="shared" si="4"/>
        <v>-2442076</v>
      </c>
      <c r="P24" s="77">
        <f t="shared" si="4"/>
        <v>1594545</v>
      </c>
      <c r="Q24" s="77">
        <f t="shared" si="4"/>
        <v>11868845</v>
      </c>
      <c r="R24" s="77">
        <f t="shared" si="4"/>
        <v>-959561</v>
      </c>
      <c r="S24" s="77">
        <f t="shared" si="4"/>
        <v>-1560730</v>
      </c>
      <c r="T24" s="77">
        <f t="shared" si="4"/>
        <v>-2149361</v>
      </c>
      <c r="U24" s="77">
        <f t="shared" si="4"/>
        <v>-4669652</v>
      </c>
      <c r="V24" s="77">
        <f t="shared" si="4"/>
        <v>24200844</v>
      </c>
      <c r="W24" s="77">
        <f t="shared" si="4"/>
        <v>35041</v>
      </c>
      <c r="X24" s="77">
        <f t="shared" si="4"/>
        <v>24165803</v>
      </c>
      <c r="Y24" s="78">
        <f>+IF(W24&lt;&gt;0,(X24/W24)*100,0)</f>
        <v>68964.36460146685</v>
      </c>
      <c r="Z24" s="79">
        <f t="shared" si="4"/>
        <v>18757241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5304258</v>
      </c>
      <c r="C27" s="22">
        <v>0</v>
      </c>
      <c r="D27" s="99">
        <v>19618000</v>
      </c>
      <c r="E27" s="100">
        <v>20127000</v>
      </c>
      <c r="F27" s="100">
        <v>993214</v>
      </c>
      <c r="G27" s="100">
        <v>878409</v>
      </c>
      <c r="H27" s="100">
        <v>35903</v>
      </c>
      <c r="I27" s="100">
        <v>1907526</v>
      </c>
      <c r="J27" s="100">
        <v>0</v>
      </c>
      <c r="K27" s="100">
        <v>777531</v>
      </c>
      <c r="L27" s="100">
        <v>594317</v>
      </c>
      <c r="M27" s="100">
        <v>1371848</v>
      </c>
      <c r="N27" s="100">
        <v>647511</v>
      </c>
      <c r="O27" s="100">
        <v>1341156</v>
      </c>
      <c r="P27" s="100">
        <v>503858</v>
      </c>
      <c r="Q27" s="100">
        <v>2492525</v>
      </c>
      <c r="R27" s="100">
        <v>852792</v>
      </c>
      <c r="S27" s="100">
        <v>1477367</v>
      </c>
      <c r="T27" s="100">
        <v>0</v>
      </c>
      <c r="U27" s="100">
        <v>2330159</v>
      </c>
      <c r="V27" s="100">
        <v>8102058</v>
      </c>
      <c r="W27" s="100">
        <v>20127000</v>
      </c>
      <c r="X27" s="100">
        <v>-12024942</v>
      </c>
      <c r="Y27" s="101">
        <v>-59.75</v>
      </c>
      <c r="Z27" s="102">
        <v>20127000</v>
      </c>
    </row>
    <row r="28" spans="1:26" ht="13.5">
      <c r="A28" s="103" t="s">
        <v>46</v>
      </c>
      <c r="B28" s="19">
        <v>5255819</v>
      </c>
      <c r="C28" s="19">
        <v>0</v>
      </c>
      <c r="D28" s="59">
        <v>17983000</v>
      </c>
      <c r="E28" s="60">
        <v>19767000</v>
      </c>
      <c r="F28" s="60">
        <v>987428</v>
      </c>
      <c r="G28" s="60">
        <v>878409</v>
      </c>
      <c r="H28" s="60">
        <v>35609</v>
      </c>
      <c r="I28" s="60">
        <v>1901446</v>
      </c>
      <c r="J28" s="60">
        <v>0</v>
      </c>
      <c r="K28" s="60">
        <v>777344</v>
      </c>
      <c r="L28" s="60">
        <v>575852</v>
      </c>
      <c r="M28" s="60">
        <v>1353196</v>
      </c>
      <c r="N28" s="60">
        <v>619543</v>
      </c>
      <c r="O28" s="60">
        <v>1336825</v>
      </c>
      <c r="P28" s="60">
        <v>503858</v>
      </c>
      <c r="Q28" s="60">
        <v>2460226</v>
      </c>
      <c r="R28" s="60">
        <v>852792</v>
      </c>
      <c r="S28" s="60">
        <v>1477367</v>
      </c>
      <c r="T28" s="60">
        <v>0</v>
      </c>
      <c r="U28" s="60">
        <v>2330159</v>
      </c>
      <c r="V28" s="60">
        <v>8045027</v>
      </c>
      <c r="W28" s="60">
        <v>19767000</v>
      </c>
      <c r="X28" s="60">
        <v>-11721973</v>
      </c>
      <c r="Y28" s="61">
        <v>-59.3</v>
      </c>
      <c r="Z28" s="62">
        <v>19767000</v>
      </c>
    </row>
    <row r="29" spans="1:26" ht="13.5">
      <c r="A29" s="58" t="s">
        <v>283</v>
      </c>
      <c r="B29" s="19">
        <v>0</v>
      </c>
      <c r="C29" s="19">
        <v>0</v>
      </c>
      <c r="D29" s="59">
        <v>1528000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48439</v>
      </c>
      <c r="C31" s="19">
        <v>0</v>
      </c>
      <c r="D31" s="59">
        <v>107000</v>
      </c>
      <c r="E31" s="60">
        <v>360000</v>
      </c>
      <c r="F31" s="60">
        <v>5786</v>
      </c>
      <c r="G31" s="60">
        <v>0</v>
      </c>
      <c r="H31" s="60">
        <v>294</v>
      </c>
      <c r="I31" s="60">
        <v>6080</v>
      </c>
      <c r="J31" s="60">
        <v>0</v>
      </c>
      <c r="K31" s="60">
        <v>187</v>
      </c>
      <c r="L31" s="60">
        <v>18465</v>
      </c>
      <c r="M31" s="60">
        <v>18652</v>
      </c>
      <c r="N31" s="60">
        <v>27968</v>
      </c>
      <c r="O31" s="60">
        <v>4331</v>
      </c>
      <c r="P31" s="60">
        <v>0</v>
      </c>
      <c r="Q31" s="60">
        <v>32299</v>
      </c>
      <c r="R31" s="60">
        <v>0</v>
      </c>
      <c r="S31" s="60">
        <v>0</v>
      </c>
      <c r="T31" s="60">
        <v>0</v>
      </c>
      <c r="U31" s="60">
        <v>0</v>
      </c>
      <c r="V31" s="60">
        <v>57031</v>
      </c>
      <c r="W31" s="60">
        <v>360000</v>
      </c>
      <c r="X31" s="60">
        <v>-302969</v>
      </c>
      <c r="Y31" s="61">
        <v>-84.16</v>
      </c>
      <c r="Z31" s="62">
        <v>360000</v>
      </c>
    </row>
    <row r="32" spans="1:26" ht="13.5">
      <c r="A32" s="70" t="s">
        <v>54</v>
      </c>
      <c r="B32" s="22">
        <f>SUM(B28:B31)</f>
        <v>5304258</v>
      </c>
      <c r="C32" s="22">
        <f>SUM(C28:C31)</f>
        <v>0</v>
      </c>
      <c r="D32" s="99">
        <f aca="true" t="shared" si="5" ref="D32:Z32">SUM(D28:D31)</f>
        <v>19618000</v>
      </c>
      <c r="E32" s="100">
        <f t="shared" si="5"/>
        <v>20127000</v>
      </c>
      <c r="F32" s="100">
        <f t="shared" si="5"/>
        <v>993214</v>
      </c>
      <c r="G32" s="100">
        <f t="shared" si="5"/>
        <v>878409</v>
      </c>
      <c r="H32" s="100">
        <f t="shared" si="5"/>
        <v>35903</v>
      </c>
      <c r="I32" s="100">
        <f t="shared" si="5"/>
        <v>1907526</v>
      </c>
      <c r="J32" s="100">
        <f t="shared" si="5"/>
        <v>0</v>
      </c>
      <c r="K32" s="100">
        <f t="shared" si="5"/>
        <v>777531</v>
      </c>
      <c r="L32" s="100">
        <f t="shared" si="5"/>
        <v>594317</v>
      </c>
      <c r="M32" s="100">
        <f t="shared" si="5"/>
        <v>1371848</v>
      </c>
      <c r="N32" s="100">
        <f t="shared" si="5"/>
        <v>647511</v>
      </c>
      <c r="O32" s="100">
        <f t="shared" si="5"/>
        <v>1341156</v>
      </c>
      <c r="P32" s="100">
        <f t="shared" si="5"/>
        <v>503858</v>
      </c>
      <c r="Q32" s="100">
        <f t="shared" si="5"/>
        <v>2492525</v>
      </c>
      <c r="R32" s="100">
        <f t="shared" si="5"/>
        <v>852792</v>
      </c>
      <c r="S32" s="100">
        <f t="shared" si="5"/>
        <v>1477367</v>
      </c>
      <c r="T32" s="100">
        <f t="shared" si="5"/>
        <v>0</v>
      </c>
      <c r="U32" s="100">
        <f t="shared" si="5"/>
        <v>2330159</v>
      </c>
      <c r="V32" s="100">
        <f t="shared" si="5"/>
        <v>8102058</v>
      </c>
      <c r="W32" s="100">
        <f t="shared" si="5"/>
        <v>20127000</v>
      </c>
      <c r="X32" s="100">
        <f t="shared" si="5"/>
        <v>-12024942</v>
      </c>
      <c r="Y32" s="101">
        <f>+IF(W32&lt;&gt;0,(X32/W32)*100,0)</f>
        <v>-59.74532717245491</v>
      </c>
      <c r="Z32" s="102">
        <f t="shared" si="5"/>
        <v>20127000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9693016</v>
      </c>
      <c r="C35" s="19">
        <v>0</v>
      </c>
      <c r="D35" s="59">
        <v>8088268</v>
      </c>
      <c r="E35" s="60">
        <v>-45838201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-45838201</v>
      </c>
      <c r="X35" s="60">
        <v>45838201</v>
      </c>
      <c r="Y35" s="61">
        <v>-100</v>
      </c>
      <c r="Z35" s="62">
        <v>-45838201</v>
      </c>
    </row>
    <row r="36" spans="1:26" ht="13.5">
      <c r="A36" s="58" t="s">
        <v>57</v>
      </c>
      <c r="B36" s="19">
        <v>163458901</v>
      </c>
      <c r="C36" s="19">
        <v>0</v>
      </c>
      <c r="D36" s="59">
        <v>153878884</v>
      </c>
      <c r="E36" s="60">
        <v>173040345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173040345</v>
      </c>
      <c r="X36" s="60">
        <v>-173040345</v>
      </c>
      <c r="Y36" s="61">
        <v>-100</v>
      </c>
      <c r="Z36" s="62">
        <v>173040345</v>
      </c>
    </row>
    <row r="37" spans="1:26" ht="13.5">
      <c r="A37" s="58" t="s">
        <v>58</v>
      </c>
      <c r="B37" s="19">
        <v>12905551</v>
      </c>
      <c r="C37" s="19">
        <v>0</v>
      </c>
      <c r="D37" s="59">
        <v>5746280</v>
      </c>
      <c r="E37" s="60">
        <v>8161169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8161169</v>
      </c>
      <c r="X37" s="60">
        <v>-8161169</v>
      </c>
      <c r="Y37" s="61">
        <v>-100</v>
      </c>
      <c r="Z37" s="62">
        <v>8161169</v>
      </c>
    </row>
    <row r="38" spans="1:26" ht="13.5">
      <c r="A38" s="58" t="s">
        <v>59</v>
      </c>
      <c r="B38" s="19">
        <v>10605175</v>
      </c>
      <c r="C38" s="19">
        <v>0</v>
      </c>
      <c r="D38" s="59">
        <v>7680276</v>
      </c>
      <c r="E38" s="60">
        <v>9088116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9088116</v>
      </c>
      <c r="X38" s="60">
        <v>-9088116</v>
      </c>
      <c r="Y38" s="61">
        <v>-100</v>
      </c>
      <c r="Z38" s="62">
        <v>9088116</v>
      </c>
    </row>
    <row r="39" spans="1:26" ht="13.5">
      <c r="A39" s="58" t="s">
        <v>60</v>
      </c>
      <c r="B39" s="19">
        <v>149641191</v>
      </c>
      <c r="C39" s="19">
        <v>0</v>
      </c>
      <c r="D39" s="59">
        <v>148540596</v>
      </c>
      <c r="E39" s="60">
        <v>109952859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109952859</v>
      </c>
      <c r="X39" s="60">
        <v>-109952859</v>
      </c>
      <c r="Y39" s="61">
        <v>-100</v>
      </c>
      <c r="Z39" s="62">
        <v>109952859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5006749</v>
      </c>
      <c r="C42" s="19">
        <v>0</v>
      </c>
      <c r="D42" s="59">
        <v>5292428</v>
      </c>
      <c r="E42" s="60">
        <v>-18684639</v>
      </c>
      <c r="F42" s="60">
        <v>49709</v>
      </c>
      <c r="G42" s="60">
        <v>152091</v>
      </c>
      <c r="H42" s="60">
        <v>-107040</v>
      </c>
      <c r="I42" s="60">
        <v>94760</v>
      </c>
      <c r="J42" s="60">
        <v>47875</v>
      </c>
      <c r="K42" s="60">
        <v>388914</v>
      </c>
      <c r="L42" s="60">
        <v>-131798</v>
      </c>
      <c r="M42" s="60">
        <v>304991</v>
      </c>
      <c r="N42" s="60">
        <v>-282556</v>
      </c>
      <c r="O42" s="60">
        <v>142467</v>
      </c>
      <c r="P42" s="60">
        <v>69511</v>
      </c>
      <c r="Q42" s="60">
        <v>-70578</v>
      </c>
      <c r="R42" s="60">
        <v>124426</v>
      </c>
      <c r="S42" s="60">
        <v>791294</v>
      </c>
      <c r="T42" s="60">
        <v>-588927</v>
      </c>
      <c r="U42" s="60">
        <v>326793</v>
      </c>
      <c r="V42" s="60">
        <v>655966</v>
      </c>
      <c r="W42" s="60">
        <v>-18684639</v>
      </c>
      <c r="X42" s="60">
        <v>19340605</v>
      </c>
      <c r="Y42" s="61">
        <v>-103.51</v>
      </c>
      <c r="Z42" s="62">
        <v>-18684639</v>
      </c>
    </row>
    <row r="43" spans="1:26" ht="13.5">
      <c r="A43" s="58" t="s">
        <v>63</v>
      </c>
      <c r="B43" s="19">
        <v>-7332515</v>
      </c>
      <c r="C43" s="19">
        <v>0</v>
      </c>
      <c r="D43" s="59">
        <v>-107000</v>
      </c>
      <c r="E43" s="60">
        <v>-447638</v>
      </c>
      <c r="F43" s="60">
        <v>-63616</v>
      </c>
      <c r="G43" s="60">
        <v>-14703</v>
      </c>
      <c r="H43" s="60">
        <v>-51514</v>
      </c>
      <c r="I43" s="60">
        <v>-129833</v>
      </c>
      <c r="J43" s="60">
        <v>-863</v>
      </c>
      <c r="K43" s="60">
        <v>-2557</v>
      </c>
      <c r="L43" s="60">
        <v>-798</v>
      </c>
      <c r="M43" s="60">
        <v>-4218</v>
      </c>
      <c r="N43" s="60">
        <v>-58849</v>
      </c>
      <c r="O43" s="60">
        <v>-740</v>
      </c>
      <c r="P43" s="60">
        <v>-235668</v>
      </c>
      <c r="Q43" s="60">
        <v>-295257</v>
      </c>
      <c r="R43" s="60">
        <v>-1350</v>
      </c>
      <c r="S43" s="60">
        <v>1070</v>
      </c>
      <c r="T43" s="60">
        <v>-10658</v>
      </c>
      <c r="U43" s="60">
        <v>-10938</v>
      </c>
      <c r="V43" s="60">
        <v>-440246</v>
      </c>
      <c r="W43" s="60">
        <v>-447638</v>
      </c>
      <c r="X43" s="60">
        <v>7392</v>
      </c>
      <c r="Y43" s="61">
        <v>-1.65</v>
      </c>
      <c r="Z43" s="62">
        <v>-447638</v>
      </c>
    </row>
    <row r="44" spans="1:26" ht="13.5">
      <c r="A44" s="58" t="s">
        <v>64</v>
      </c>
      <c r="B44" s="19">
        <v>-1494640</v>
      </c>
      <c r="C44" s="19">
        <v>0</v>
      </c>
      <c r="D44" s="59">
        <v>-920000</v>
      </c>
      <c r="E44" s="60">
        <v>-1192174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-1192174</v>
      </c>
      <c r="X44" s="60">
        <v>1192174</v>
      </c>
      <c r="Y44" s="61">
        <v>-100</v>
      </c>
      <c r="Z44" s="62">
        <v>-1192174</v>
      </c>
    </row>
    <row r="45" spans="1:26" ht="13.5">
      <c r="A45" s="70" t="s">
        <v>65</v>
      </c>
      <c r="B45" s="22">
        <v>6577044</v>
      </c>
      <c r="C45" s="22">
        <v>0</v>
      </c>
      <c r="D45" s="99">
        <v>4524428</v>
      </c>
      <c r="E45" s="100">
        <v>5096551</v>
      </c>
      <c r="F45" s="100">
        <v>256081</v>
      </c>
      <c r="G45" s="100">
        <v>393469</v>
      </c>
      <c r="H45" s="100">
        <v>234915</v>
      </c>
      <c r="I45" s="100">
        <v>234915</v>
      </c>
      <c r="J45" s="100">
        <v>281927</v>
      </c>
      <c r="K45" s="100">
        <v>668284</v>
      </c>
      <c r="L45" s="100">
        <v>535688</v>
      </c>
      <c r="M45" s="100">
        <v>535688</v>
      </c>
      <c r="N45" s="100">
        <v>194283</v>
      </c>
      <c r="O45" s="100">
        <v>336010</v>
      </c>
      <c r="P45" s="100">
        <v>169853</v>
      </c>
      <c r="Q45" s="100">
        <v>194283</v>
      </c>
      <c r="R45" s="100">
        <v>292929</v>
      </c>
      <c r="S45" s="100">
        <v>1085293</v>
      </c>
      <c r="T45" s="100">
        <v>485708</v>
      </c>
      <c r="U45" s="100">
        <v>485708</v>
      </c>
      <c r="V45" s="100">
        <v>485708</v>
      </c>
      <c r="W45" s="100">
        <v>5096551</v>
      </c>
      <c r="X45" s="100">
        <v>-4610843</v>
      </c>
      <c r="Y45" s="101">
        <v>-90.47</v>
      </c>
      <c r="Z45" s="102">
        <v>5096551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129560</v>
      </c>
      <c r="C51" s="52">
        <v>0</v>
      </c>
      <c r="D51" s="129">
        <v>1745819</v>
      </c>
      <c r="E51" s="54">
        <v>-51680</v>
      </c>
      <c r="F51" s="54">
        <v>0</v>
      </c>
      <c r="G51" s="54">
        <v>0</v>
      </c>
      <c r="H51" s="54">
        <v>0</v>
      </c>
      <c r="I51" s="54">
        <v>-187586</v>
      </c>
      <c r="J51" s="54">
        <v>0</v>
      </c>
      <c r="K51" s="54">
        <v>0</v>
      </c>
      <c r="L51" s="54">
        <v>0</v>
      </c>
      <c r="M51" s="54">
        <v>-26139</v>
      </c>
      <c r="N51" s="54">
        <v>0</v>
      </c>
      <c r="O51" s="54">
        <v>0</v>
      </c>
      <c r="P51" s="54">
        <v>0</v>
      </c>
      <c r="Q51" s="54">
        <v>327456</v>
      </c>
      <c r="R51" s="54">
        <v>0</v>
      </c>
      <c r="S51" s="54">
        <v>0</v>
      </c>
      <c r="T51" s="54">
        <v>0</v>
      </c>
      <c r="U51" s="54">
        <v>498451</v>
      </c>
      <c r="V51" s="54">
        <v>-98633</v>
      </c>
      <c r="W51" s="54">
        <v>2337248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88.87305639017391</v>
      </c>
      <c r="C58" s="5">
        <f>IF(C67=0,0,+(C76/C67)*100)</f>
        <v>0</v>
      </c>
      <c r="D58" s="6">
        <f aca="true" t="shared" si="6" ref="D58:Z58">IF(D67=0,0,+(D76/D67)*100)</f>
        <v>99.99246874601367</v>
      </c>
      <c r="E58" s="7">
        <f t="shared" si="6"/>
        <v>63.653081812246946</v>
      </c>
      <c r="F58" s="7">
        <f t="shared" si="6"/>
        <v>12.379222705444375</v>
      </c>
      <c r="G58" s="7">
        <f t="shared" si="6"/>
        <v>164.53047287211567</v>
      </c>
      <c r="H58" s="7">
        <f t="shared" si="6"/>
        <v>140.3161471597916</v>
      </c>
      <c r="I58" s="7">
        <f t="shared" si="6"/>
        <v>43.23981564936848</v>
      </c>
      <c r="J58" s="7">
        <f t="shared" si="6"/>
        <v>199.0625336713225</v>
      </c>
      <c r="K58" s="7">
        <f t="shared" si="6"/>
        <v>113.32522661320408</v>
      </c>
      <c r="L58" s="7">
        <f t="shared" si="6"/>
        <v>88.25579461523391</v>
      </c>
      <c r="M58" s="7">
        <f t="shared" si="6"/>
        <v>133.64235756508722</v>
      </c>
      <c r="N58" s="7">
        <f t="shared" si="6"/>
        <v>16.349696335539708</v>
      </c>
      <c r="O58" s="7">
        <f t="shared" si="6"/>
        <v>811.2915536346499</v>
      </c>
      <c r="P58" s="7">
        <f t="shared" si="6"/>
        <v>576.0294355117766</v>
      </c>
      <c r="Q58" s="7">
        <f t="shared" si="6"/>
        <v>45.891569489680215</v>
      </c>
      <c r="R58" s="7">
        <f t="shared" si="6"/>
        <v>85.8191816418402</v>
      </c>
      <c r="S58" s="7">
        <f t="shared" si="6"/>
        <v>637.8909113981164</v>
      </c>
      <c r="T58" s="7">
        <f t="shared" si="6"/>
        <v>370.03805909579484</v>
      </c>
      <c r="U58" s="7">
        <f t="shared" si="6"/>
        <v>194.39952375072173</v>
      </c>
      <c r="V58" s="7">
        <f t="shared" si="6"/>
        <v>69.37415484402086</v>
      </c>
      <c r="W58" s="7">
        <f t="shared" si="6"/>
        <v>68.89303551898301</v>
      </c>
      <c r="X58" s="7">
        <f t="shared" si="6"/>
        <v>0</v>
      </c>
      <c r="Y58" s="7">
        <f t="shared" si="6"/>
        <v>0</v>
      </c>
      <c r="Z58" s="8">
        <f t="shared" si="6"/>
        <v>63.653081812246946</v>
      </c>
    </row>
    <row r="59" spans="1:26" ht="13.5">
      <c r="A59" s="37" t="s">
        <v>31</v>
      </c>
      <c r="B59" s="9">
        <f aca="true" t="shared" si="7" ref="B59:Z66">IF(B68=0,0,+(B77/B68)*100)</f>
        <v>84.96211578276043</v>
      </c>
      <c r="C59" s="9">
        <f t="shared" si="7"/>
        <v>0</v>
      </c>
      <c r="D59" s="2">
        <f t="shared" si="7"/>
        <v>100</v>
      </c>
      <c r="E59" s="10">
        <f t="shared" si="7"/>
        <v>86.3360305374596</v>
      </c>
      <c r="F59" s="10">
        <f t="shared" si="7"/>
        <v>3.0406232680119745</v>
      </c>
      <c r="G59" s="10">
        <f t="shared" si="7"/>
        <v>-4704.965568583659</v>
      </c>
      <c r="H59" s="10">
        <f t="shared" si="7"/>
        <v>-5350.262601459655</v>
      </c>
      <c r="I59" s="10">
        <f t="shared" si="7"/>
        <v>27.103233833474093</v>
      </c>
      <c r="J59" s="10">
        <f t="shared" si="7"/>
        <v>-48164.37227338827</v>
      </c>
      <c r="K59" s="10">
        <f t="shared" si="7"/>
        <v>0</v>
      </c>
      <c r="L59" s="10">
        <f t="shared" si="7"/>
        <v>0</v>
      </c>
      <c r="M59" s="10">
        <f t="shared" si="7"/>
        <v>-70905.3320407174</v>
      </c>
      <c r="N59" s="10">
        <f t="shared" si="7"/>
        <v>3.6314985245525393</v>
      </c>
      <c r="O59" s="10">
        <f t="shared" si="7"/>
        <v>-684.0224989300781</v>
      </c>
      <c r="P59" s="10">
        <f t="shared" si="7"/>
        <v>0</v>
      </c>
      <c r="Q59" s="10">
        <f t="shared" si="7"/>
        <v>11.108037001363957</v>
      </c>
      <c r="R59" s="10">
        <f t="shared" si="7"/>
        <v>270.29746998385093</v>
      </c>
      <c r="S59" s="10">
        <f t="shared" si="7"/>
        <v>-2436.321692784981</v>
      </c>
      <c r="T59" s="10">
        <f t="shared" si="7"/>
        <v>0</v>
      </c>
      <c r="U59" s="10">
        <f t="shared" si="7"/>
        <v>1044.1378647970034</v>
      </c>
      <c r="V59" s="10">
        <f t="shared" si="7"/>
        <v>40.59829094826855</v>
      </c>
      <c r="W59" s="10">
        <f t="shared" si="7"/>
        <v>85.05814133363947</v>
      </c>
      <c r="X59" s="10">
        <f t="shared" si="7"/>
        <v>0</v>
      </c>
      <c r="Y59" s="10">
        <f t="shared" si="7"/>
        <v>0</v>
      </c>
      <c r="Z59" s="11">
        <f t="shared" si="7"/>
        <v>86.3360305374596</v>
      </c>
    </row>
    <row r="60" spans="1:26" ht="13.5">
      <c r="A60" s="38" t="s">
        <v>32</v>
      </c>
      <c r="B60" s="12">
        <f t="shared" si="7"/>
        <v>93.41008582840293</v>
      </c>
      <c r="C60" s="12">
        <f t="shared" si="7"/>
        <v>0</v>
      </c>
      <c r="D60" s="3">
        <f t="shared" si="7"/>
        <v>99.98865741506957</v>
      </c>
      <c r="E60" s="13">
        <f t="shared" si="7"/>
        <v>61.371954621196004</v>
      </c>
      <c r="F60" s="13">
        <f t="shared" si="7"/>
        <v>49.64259457413433</v>
      </c>
      <c r="G60" s="13">
        <f t="shared" si="7"/>
        <v>86.83021773974009</v>
      </c>
      <c r="H60" s="13">
        <f t="shared" si="7"/>
        <v>99.67685421621354</v>
      </c>
      <c r="I60" s="13">
        <f t="shared" si="7"/>
        <v>74.37395383066246</v>
      </c>
      <c r="J60" s="13">
        <f t="shared" si="7"/>
        <v>95.8385853405283</v>
      </c>
      <c r="K60" s="13">
        <f t="shared" si="7"/>
        <v>84.05245065076262</v>
      </c>
      <c r="L60" s="13">
        <f t="shared" si="7"/>
        <v>79.4066150916598</v>
      </c>
      <c r="M60" s="13">
        <f t="shared" si="7"/>
        <v>86.42834164135141</v>
      </c>
      <c r="N60" s="13">
        <f t="shared" si="7"/>
        <v>63.50018362473535</v>
      </c>
      <c r="O60" s="13">
        <f t="shared" si="7"/>
        <v>536.0737908808157</v>
      </c>
      <c r="P60" s="13">
        <f t="shared" si="7"/>
        <v>477.59117857390015</v>
      </c>
      <c r="Q60" s="13">
        <f t="shared" si="7"/>
        <v>149.27202900566422</v>
      </c>
      <c r="R60" s="13">
        <f t="shared" si="7"/>
        <v>85.02382203948801</v>
      </c>
      <c r="S60" s="13">
        <f t="shared" si="7"/>
        <v>507.4480114221293</v>
      </c>
      <c r="T60" s="13">
        <f t="shared" si="7"/>
        <v>308.68586439116416</v>
      </c>
      <c r="U60" s="13">
        <f t="shared" si="7"/>
        <v>180.97903383328816</v>
      </c>
      <c r="V60" s="13">
        <f t="shared" si="7"/>
        <v>108.3860464342298</v>
      </c>
      <c r="W60" s="13">
        <f t="shared" si="7"/>
        <v>67.70056902509953</v>
      </c>
      <c r="X60" s="13">
        <f t="shared" si="7"/>
        <v>0</v>
      </c>
      <c r="Y60" s="13">
        <f t="shared" si="7"/>
        <v>0</v>
      </c>
      <c r="Z60" s="14">
        <f t="shared" si="7"/>
        <v>61.371954621196004</v>
      </c>
    </row>
    <row r="61" spans="1:26" ht="13.5">
      <c r="A61" s="39" t="s">
        <v>103</v>
      </c>
      <c r="B61" s="12">
        <f t="shared" si="7"/>
        <v>92.541873317136</v>
      </c>
      <c r="C61" s="12">
        <f t="shared" si="7"/>
        <v>0</v>
      </c>
      <c r="D61" s="3">
        <f t="shared" si="7"/>
        <v>99.9890278692122</v>
      </c>
      <c r="E61" s="13">
        <f t="shared" si="7"/>
        <v>79.3664219664144</v>
      </c>
      <c r="F61" s="13">
        <f t="shared" si="7"/>
        <v>71.43020242992017</v>
      </c>
      <c r="G61" s="13">
        <f t="shared" si="7"/>
        <v>97.37659346011944</v>
      </c>
      <c r="H61" s="13">
        <f t="shared" si="7"/>
        <v>121.01759763724031</v>
      </c>
      <c r="I61" s="13">
        <f t="shared" si="7"/>
        <v>94.1994728495034</v>
      </c>
      <c r="J61" s="13">
        <f t="shared" si="7"/>
        <v>119.21079006317805</v>
      </c>
      <c r="K61" s="13">
        <f t="shared" si="7"/>
        <v>97.66131066441808</v>
      </c>
      <c r="L61" s="13">
        <f t="shared" si="7"/>
        <v>101.28919110587557</v>
      </c>
      <c r="M61" s="13">
        <f t="shared" si="7"/>
        <v>106.21408466138101</v>
      </c>
      <c r="N61" s="13">
        <f t="shared" si="7"/>
        <v>85.71458613326094</v>
      </c>
      <c r="O61" s="13">
        <f t="shared" si="7"/>
        <v>321.30200555582314</v>
      </c>
      <c r="P61" s="13">
        <f t="shared" si="7"/>
        <v>280.8788852467512</v>
      </c>
      <c r="Q61" s="13">
        <f t="shared" si="7"/>
        <v>159.86690756472265</v>
      </c>
      <c r="R61" s="13">
        <f t="shared" si="7"/>
        <v>112.60381618281654</v>
      </c>
      <c r="S61" s="13">
        <f t="shared" si="7"/>
        <v>287.7661395878737</v>
      </c>
      <c r="T61" s="13">
        <f t="shared" si="7"/>
        <v>201.5508671432062</v>
      </c>
      <c r="U61" s="13">
        <f t="shared" si="7"/>
        <v>178.06788921193188</v>
      </c>
      <c r="V61" s="13">
        <f t="shared" si="7"/>
        <v>125.837907421786</v>
      </c>
      <c r="W61" s="13">
        <f t="shared" si="7"/>
        <v>90.11378275232845</v>
      </c>
      <c r="X61" s="13">
        <f t="shared" si="7"/>
        <v>0</v>
      </c>
      <c r="Y61" s="13">
        <f t="shared" si="7"/>
        <v>0</v>
      </c>
      <c r="Z61" s="14">
        <f t="shared" si="7"/>
        <v>79.3664219664144</v>
      </c>
    </row>
    <row r="62" spans="1:26" ht="13.5">
      <c r="A62" s="39" t="s">
        <v>104</v>
      </c>
      <c r="B62" s="12">
        <f t="shared" si="7"/>
        <v>93.51307318481274</v>
      </c>
      <c r="C62" s="12">
        <f t="shared" si="7"/>
        <v>0</v>
      </c>
      <c r="D62" s="3">
        <f t="shared" si="7"/>
        <v>100.01800828381056</v>
      </c>
      <c r="E62" s="13">
        <f t="shared" si="7"/>
        <v>59.10659847269719</v>
      </c>
      <c r="F62" s="13">
        <f t="shared" si="7"/>
        <v>39.602542777866276</v>
      </c>
      <c r="G62" s="13">
        <f t="shared" si="7"/>
        <v>95.73181545633429</v>
      </c>
      <c r="H62" s="13">
        <f t="shared" si="7"/>
        <v>89.76419644514502</v>
      </c>
      <c r="I62" s="13">
        <f t="shared" si="7"/>
        <v>66.54196729468708</v>
      </c>
      <c r="J62" s="13">
        <f t="shared" si="7"/>
        <v>77.4889026448476</v>
      </c>
      <c r="K62" s="13">
        <f t="shared" si="7"/>
        <v>77.22243320640068</v>
      </c>
      <c r="L62" s="13">
        <f t="shared" si="7"/>
        <v>65.55010418056597</v>
      </c>
      <c r="M62" s="13">
        <f t="shared" si="7"/>
        <v>73.37938923515294</v>
      </c>
      <c r="N62" s="13">
        <f t="shared" si="7"/>
        <v>51.230518161202795</v>
      </c>
      <c r="O62" s="13">
        <f t="shared" si="7"/>
        <v>192006.3583815029</v>
      </c>
      <c r="P62" s="13">
        <f t="shared" si="7"/>
        <v>39965.54307116105</v>
      </c>
      <c r="Q62" s="13">
        <f t="shared" si="7"/>
        <v>157.85753313506282</v>
      </c>
      <c r="R62" s="13">
        <f t="shared" si="7"/>
        <v>69.73163507395256</v>
      </c>
      <c r="S62" s="13">
        <f t="shared" si="7"/>
        <v>-2225.6052141527002</v>
      </c>
      <c r="T62" s="13">
        <f t="shared" si="7"/>
        <v>5107.356538099718</v>
      </c>
      <c r="U62" s="13">
        <f t="shared" si="7"/>
        <v>214.87661220874142</v>
      </c>
      <c r="V62" s="13">
        <f t="shared" si="7"/>
        <v>104.30870865596198</v>
      </c>
      <c r="W62" s="13">
        <f t="shared" si="7"/>
        <v>52.75382064173853</v>
      </c>
      <c r="X62" s="13">
        <f t="shared" si="7"/>
        <v>0</v>
      </c>
      <c r="Y62" s="13">
        <f t="shared" si="7"/>
        <v>0</v>
      </c>
      <c r="Z62" s="14">
        <f t="shared" si="7"/>
        <v>59.10659847269719</v>
      </c>
    </row>
    <row r="63" spans="1:26" ht="13.5">
      <c r="A63" s="39" t="s">
        <v>105</v>
      </c>
      <c r="B63" s="12">
        <f t="shared" si="7"/>
        <v>86.9926892195147</v>
      </c>
      <c r="C63" s="12">
        <f t="shared" si="7"/>
        <v>0</v>
      </c>
      <c r="D63" s="3">
        <f t="shared" si="7"/>
        <v>99.85611510791367</v>
      </c>
      <c r="E63" s="13">
        <f t="shared" si="7"/>
        <v>61.743680260495026</v>
      </c>
      <c r="F63" s="13">
        <f t="shared" si="7"/>
        <v>25.631366561842256</v>
      </c>
      <c r="G63" s="13">
        <f t="shared" si="7"/>
        <v>57.02254892324883</v>
      </c>
      <c r="H63" s="13">
        <f t="shared" si="7"/>
        <v>66.84157826624978</v>
      </c>
      <c r="I63" s="13">
        <f t="shared" si="7"/>
        <v>44.92914129476282</v>
      </c>
      <c r="J63" s="13">
        <f t="shared" si="7"/>
        <v>65.42549317589253</v>
      </c>
      <c r="K63" s="13">
        <f t="shared" si="7"/>
        <v>60.01438633033839</v>
      </c>
      <c r="L63" s="13">
        <f t="shared" si="7"/>
        <v>42.328908580607575</v>
      </c>
      <c r="M63" s="13">
        <f t="shared" si="7"/>
        <v>55.62534039070405</v>
      </c>
      <c r="N63" s="13">
        <f t="shared" si="7"/>
        <v>36.779206348315554</v>
      </c>
      <c r="O63" s="13">
        <f t="shared" si="7"/>
        <v>1912.8538079953312</v>
      </c>
      <c r="P63" s="13">
        <f t="shared" si="7"/>
        <v>-1257.8566872209228</v>
      </c>
      <c r="Q63" s="13">
        <f t="shared" si="7"/>
        <v>107.53703797911969</v>
      </c>
      <c r="R63" s="13">
        <f t="shared" si="7"/>
        <v>52.56343280221215</v>
      </c>
      <c r="S63" s="13">
        <f t="shared" si="7"/>
        <v>4033.742331288344</v>
      </c>
      <c r="T63" s="13">
        <f t="shared" si="7"/>
        <v>385.5325244354567</v>
      </c>
      <c r="U63" s="13">
        <f t="shared" si="7"/>
        <v>133.8602292680379</v>
      </c>
      <c r="V63" s="13">
        <f t="shared" si="7"/>
        <v>70.23687804108515</v>
      </c>
      <c r="W63" s="13">
        <f t="shared" si="7"/>
        <v>95.9969693415657</v>
      </c>
      <c r="X63" s="13">
        <f t="shared" si="7"/>
        <v>0</v>
      </c>
      <c r="Y63" s="13">
        <f t="shared" si="7"/>
        <v>0</v>
      </c>
      <c r="Z63" s="14">
        <f t="shared" si="7"/>
        <v>61.743680260495026</v>
      </c>
    </row>
    <row r="64" spans="1:26" ht="13.5">
      <c r="A64" s="39" t="s">
        <v>106</v>
      </c>
      <c r="B64" s="12">
        <f t="shared" si="7"/>
        <v>87.43648745029297</v>
      </c>
      <c r="C64" s="12">
        <f t="shared" si="7"/>
        <v>0</v>
      </c>
      <c r="D64" s="3">
        <f t="shared" si="7"/>
        <v>100.04985044865404</v>
      </c>
      <c r="E64" s="13">
        <f t="shared" si="7"/>
        <v>70.31277985074627</v>
      </c>
      <c r="F64" s="13">
        <f t="shared" si="7"/>
        <v>30.406644250941174</v>
      </c>
      <c r="G64" s="13">
        <f t="shared" si="7"/>
        <v>65.05168807283825</v>
      </c>
      <c r="H64" s="13">
        <f t="shared" si="7"/>
        <v>75.95675127285024</v>
      </c>
      <c r="I64" s="13">
        <f t="shared" si="7"/>
        <v>52.22391789097465</v>
      </c>
      <c r="J64" s="13">
        <f t="shared" si="7"/>
        <v>71.39225528531942</v>
      </c>
      <c r="K64" s="13">
        <f t="shared" si="7"/>
        <v>71.4065001825894</v>
      </c>
      <c r="L64" s="13">
        <f t="shared" si="7"/>
        <v>44.946487260878115</v>
      </c>
      <c r="M64" s="13">
        <f t="shared" si="7"/>
        <v>62.619533767803816</v>
      </c>
      <c r="N64" s="13">
        <f t="shared" si="7"/>
        <v>43.17900968474294</v>
      </c>
      <c r="O64" s="13">
        <f t="shared" si="7"/>
        <v>2303.8833528722157</v>
      </c>
      <c r="P64" s="13">
        <f t="shared" si="7"/>
        <v>0</v>
      </c>
      <c r="Q64" s="13">
        <f t="shared" si="7"/>
        <v>125.58696032063676</v>
      </c>
      <c r="R64" s="13">
        <f t="shared" si="7"/>
        <v>64.79968089941839</v>
      </c>
      <c r="S64" s="13">
        <f t="shared" si="7"/>
        <v>-2013.761810044754</v>
      </c>
      <c r="T64" s="13">
        <f t="shared" si="7"/>
        <v>1239.8343195266273</v>
      </c>
      <c r="U64" s="13">
        <f t="shared" si="7"/>
        <v>188.1677869747977</v>
      </c>
      <c r="V64" s="13">
        <f t="shared" si="7"/>
        <v>83.68857011956553</v>
      </c>
      <c r="W64" s="13">
        <f t="shared" si="7"/>
        <v>75.13318331676173</v>
      </c>
      <c r="X64" s="13">
        <f t="shared" si="7"/>
        <v>0</v>
      </c>
      <c r="Y64" s="13">
        <f t="shared" si="7"/>
        <v>0</v>
      </c>
      <c r="Z64" s="14">
        <f t="shared" si="7"/>
        <v>70.31277985074627</v>
      </c>
    </row>
    <row r="65" spans="1:26" ht="13.5">
      <c r="A65" s="39" t="s">
        <v>107</v>
      </c>
      <c r="B65" s="12">
        <f t="shared" si="7"/>
        <v>9.999954051719385</v>
      </c>
      <c r="C65" s="12">
        <f t="shared" si="7"/>
        <v>0</v>
      </c>
      <c r="D65" s="3">
        <f t="shared" si="7"/>
        <v>99.95055154465567</v>
      </c>
      <c r="E65" s="13">
        <f t="shared" si="7"/>
        <v>3.2197272499492917</v>
      </c>
      <c r="F65" s="13">
        <f t="shared" si="7"/>
        <v>118.30985915492957</v>
      </c>
      <c r="G65" s="13">
        <f t="shared" si="7"/>
        <v>135.5684007707129</v>
      </c>
      <c r="H65" s="13">
        <f t="shared" si="7"/>
        <v>99.43850267379679</v>
      </c>
      <c r="I65" s="13">
        <f t="shared" si="7"/>
        <v>115.45444481346175</v>
      </c>
      <c r="J65" s="13">
        <f t="shared" si="7"/>
        <v>134.8757497857755</v>
      </c>
      <c r="K65" s="13">
        <f t="shared" si="7"/>
        <v>207.68665850673193</v>
      </c>
      <c r="L65" s="13">
        <f t="shared" si="7"/>
        <v>1203.6474908200735</v>
      </c>
      <c r="M65" s="13">
        <f t="shared" si="7"/>
        <v>534.4443492417101</v>
      </c>
      <c r="N65" s="13">
        <f t="shared" si="7"/>
        <v>375.75982209043735</v>
      </c>
      <c r="O65" s="13">
        <f t="shared" si="7"/>
        <v>222.21911682504194</v>
      </c>
      <c r="P65" s="13">
        <f t="shared" si="7"/>
        <v>166.1037394451146</v>
      </c>
      <c r="Q65" s="13">
        <f t="shared" si="7"/>
        <v>246.0070892410342</v>
      </c>
      <c r="R65" s="13">
        <f t="shared" si="7"/>
        <v>201.85772541912098</v>
      </c>
      <c r="S65" s="13">
        <f t="shared" si="7"/>
        <v>242.5713227121156</v>
      </c>
      <c r="T65" s="13">
        <f t="shared" si="7"/>
        <v>164.77389516957862</v>
      </c>
      <c r="U65" s="13">
        <f t="shared" si="7"/>
        <v>197.94271425323936</v>
      </c>
      <c r="V65" s="13">
        <f t="shared" si="7"/>
        <v>291.1341893896762</v>
      </c>
      <c r="W65" s="13">
        <f t="shared" si="7"/>
        <v>3.9224307718694904</v>
      </c>
      <c r="X65" s="13">
        <f t="shared" si="7"/>
        <v>0</v>
      </c>
      <c r="Y65" s="13">
        <f t="shared" si="7"/>
        <v>0</v>
      </c>
      <c r="Z65" s="14">
        <f t="shared" si="7"/>
        <v>3.2197272499492917</v>
      </c>
    </row>
    <row r="66" spans="1:26" ht="13.5">
      <c r="A66" s="40" t="s">
        <v>110</v>
      </c>
      <c r="B66" s="15">
        <f t="shared" si="7"/>
        <v>59.65735309966521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27678652</v>
      </c>
      <c r="C67" s="24"/>
      <c r="D67" s="25">
        <v>31349361</v>
      </c>
      <c r="E67" s="26">
        <v>33930409</v>
      </c>
      <c r="F67" s="26">
        <v>10916994</v>
      </c>
      <c r="G67" s="26">
        <v>1493279</v>
      </c>
      <c r="H67" s="26">
        <v>1604759</v>
      </c>
      <c r="I67" s="26">
        <v>14015032</v>
      </c>
      <c r="J67" s="26">
        <v>1763370</v>
      </c>
      <c r="K67" s="26">
        <v>1755745</v>
      </c>
      <c r="L67" s="26">
        <v>1755768</v>
      </c>
      <c r="M67" s="26">
        <v>5274883</v>
      </c>
      <c r="N67" s="26">
        <v>11080322</v>
      </c>
      <c r="O67" s="26">
        <v>217490</v>
      </c>
      <c r="P67" s="26">
        <v>303443</v>
      </c>
      <c r="Q67" s="26">
        <v>11601255</v>
      </c>
      <c r="R67" s="26">
        <v>1748672</v>
      </c>
      <c r="S67" s="26">
        <v>283696</v>
      </c>
      <c r="T67" s="26">
        <v>364696</v>
      </c>
      <c r="U67" s="26">
        <v>2397064</v>
      </c>
      <c r="V67" s="26">
        <v>33288234</v>
      </c>
      <c r="W67" s="26">
        <v>31349687</v>
      </c>
      <c r="X67" s="26"/>
      <c r="Y67" s="25"/>
      <c r="Z67" s="27">
        <v>33930409</v>
      </c>
    </row>
    <row r="68" spans="1:26" ht="13.5" hidden="1">
      <c r="A68" s="37" t="s">
        <v>31</v>
      </c>
      <c r="B68" s="19">
        <v>7932459</v>
      </c>
      <c r="C68" s="19"/>
      <c r="D68" s="20">
        <v>8824000</v>
      </c>
      <c r="E68" s="21">
        <v>8693323</v>
      </c>
      <c r="F68" s="21">
        <v>8559528</v>
      </c>
      <c r="G68" s="21">
        <v>-26865</v>
      </c>
      <c r="H68" s="21">
        <v>-14661</v>
      </c>
      <c r="I68" s="21">
        <v>8518002</v>
      </c>
      <c r="J68" s="21">
        <v>-4126</v>
      </c>
      <c r="K68" s="21"/>
      <c r="L68" s="21"/>
      <c r="M68" s="21">
        <v>-4126</v>
      </c>
      <c r="N68" s="21">
        <v>8557404</v>
      </c>
      <c r="O68" s="21">
        <v>-49069</v>
      </c>
      <c r="P68" s="21"/>
      <c r="Q68" s="21">
        <v>8508335</v>
      </c>
      <c r="R68" s="21">
        <v>85454</v>
      </c>
      <c r="S68" s="21">
        <v>-12571</v>
      </c>
      <c r="T68" s="21"/>
      <c r="U68" s="21">
        <v>72883</v>
      </c>
      <c r="V68" s="21">
        <v>17095094</v>
      </c>
      <c r="W68" s="21">
        <v>8823929</v>
      </c>
      <c r="X68" s="21"/>
      <c r="Y68" s="20"/>
      <c r="Z68" s="23">
        <v>8693323</v>
      </c>
    </row>
    <row r="69" spans="1:26" ht="13.5" hidden="1">
      <c r="A69" s="38" t="s">
        <v>32</v>
      </c>
      <c r="B69" s="19">
        <v>18011054</v>
      </c>
      <c r="C69" s="19"/>
      <c r="D69" s="20">
        <v>20815361</v>
      </c>
      <c r="E69" s="21">
        <v>22962086</v>
      </c>
      <c r="F69" s="21">
        <v>2198064</v>
      </c>
      <c r="G69" s="21">
        <v>1373842</v>
      </c>
      <c r="H69" s="21">
        <v>1472091</v>
      </c>
      <c r="I69" s="21">
        <v>5043997</v>
      </c>
      <c r="J69" s="21">
        <v>1589075</v>
      </c>
      <c r="K69" s="21">
        <v>1591210</v>
      </c>
      <c r="L69" s="21">
        <v>1591210</v>
      </c>
      <c r="M69" s="21">
        <v>4771495</v>
      </c>
      <c r="N69" s="21">
        <v>2363516</v>
      </c>
      <c r="O69" s="21">
        <v>266537</v>
      </c>
      <c r="P69" s="21">
        <v>303443</v>
      </c>
      <c r="Q69" s="21">
        <v>2933496</v>
      </c>
      <c r="R69" s="21">
        <v>1493365</v>
      </c>
      <c r="S69" s="21">
        <v>296267</v>
      </c>
      <c r="T69" s="21">
        <v>364696</v>
      </c>
      <c r="U69" s="21">
        <v>2154328</v>
      </c>
      <c r="V69" s="21">
        <v>14903316</v>
      </c>
      <c r="W69" s="21">
        <v>20815602</v>
      </c>
      <c r="X69" s="21"/>
      <c r="Y69" s="20"/>
      <c r="Z69" s="23">
        <v>22962086</v>
      </c>
    </row>
    <row r="70" spans="1:26" ht="13.5" hidden="1">
      <c r="A70" s="39" t="s">
        <v>103</v>
      </c>
      <c r="B70" s="19">
        <v>8236331</v>
      </c>
      <c r="C70" s="19"/>
      <c r="D70" s="20">
        <v>9114000</v>
      </c>
      <c r="E70" s="21">
        <v>10348307</v>
      </c>
      <c r="F70" s="21">
        <v>945957</v>
      </c>
      <c r="G70" s="21">
        <v>743194</v>
      </c>
      <c r="H70" s="21">
        <v>715096</v>
      </c>
      <c r="I70" s="21">
        <v>2404247</v>
      </c>
      <c r="J70" s="21">
        <v>785241</v>
      </c>
      <c r="K70" s="21">
        <v>757219</v>
      </c>
      <c r="L70" s="21">
        <v>757219</v>
      </c>
      <c r="M70" s="21">
        <v>2299679</v>
      </c>
      <c r="N70" s="21">
        <v>1046158</v>
      </c>
      <c r="O70" s="21">
        <v>249108</v>
      </c>
      <c r="P70" s="21">
        <v>308732</v>
      </c>
      <c r="Q70" s="21">
        <v>1603998</v>
      </c>
      <c r="R70" s="21">
        <v>639592</v>
      </c>
      <c r="S70" s="21">
        <v>312477</v>
      </c>
      <c r="T70" s="21">
        <v>323303</v>
      </c>
      <c r="U70" s="21">
        <v>1275372</v>
      </c>
      <c r="V70" s="21">
        <v>7583296</v>
      </c>
      <c r="W70" s="21">
        <v>9114123</v>
      </c>
      <c r="X70" s="21"/>
      <c r="Y70" s="20"/>
      <c r="Z70" s="23">
        <v>10348307</v>
      </c>
    </row>
    <row r="71" spans="1:26" ht="13.5" hidden="1">
      <c r="A71" s="39" t="s">
        <v>104</v>
      </c>
      <c r="B71" s="19">
        <v>5411191</v>
      </c>
      <c r="C71" s="19"/>
      <c r="D71" s="20">
        <v>5553000</v>
      </c>
      <c r="E71" s="21">
        <v>4956450</v>
      </c>
      <c r="F71" s="21">
        <v>539882</v>
      </c>
      <c r="G71" s="21">
        <v>236822</v>
      </c>
      <c r="H71" s="21">
        <v>328621</v>
      </c>
      <c r="I71" s="21">
        <v>1105325</v>
      </c>
      <c r="J71" s="21">
        <v>378018</v>
      </c>
      <c r="K71" s="21">
        <v>389708</v>
      </c>
      <c r="L71" s="21">
        <v>389708</v>
      </c>
      <c r="M71" s="21">
        <v>1157434</v>
      </c>
      <c r="N71" s="21">
        <v>610312</v>
      </c>
      <c r="O71" s="21">
        <v>173</v>
      </c>
      <c r="P71" s="21">
        <v>801</v>
      </c>
      <c r="Q71" s="21">
        <v>611286</v>
      </c>
      <c r="R71" s="21">
        <v>413914</v>
      </c>
      <c r="S71" s="21">
        <v>-13962</v>
      </c>
      <c r="T71" s="21">
        <v>5315</v>
      </c>
      <c r="U71" s="21">
        <v>405267</v>
      </c>
      <c r="V71" s="21">
        <v>3279312</v>
      </c>
      <c r="W71" s="21">
        <v>5553321</v>
      </c>
      <c r="X71" s="21"/>
      <c r="Y71" s="20"/>
      <c r="Z71" s="23">
        <v>4956450</v>
      </c>
    </row>
    <row r="72" spans="1:26" ht="13.5" hidden="1">
      <c r="A72" s="39" t="s">
        <v>105</v>
      </c>
      <c r="B72" s="19">
        <v>2357751</v>
      </c>
      <c r="C72" s="19"/>
      <c r="D72" s="20">
        <v>1390000</v>
      </c>
      <c r="E72" s="21">
        <v>2160809</v>
      </c>
      <c r="F72" s="21">
        <v>361557</v>
      </c>
      <c r="G72" s="21">
        <v>193313</v>
      </c>
      <c r="H72" s="21">
        <v>211726</v>
      </c>
      <c r="I72" s="21">
        <v>766596</v>
      </c>
      <c r="J72" s="21">
        <v>205961</v>
      </c>
      <c r="K72" s="21">
        <v>226604</v>
      </c>
      <c r="L72" s="21">
        <v>226604</v>
      </c>
      <c r="M72" s="21">
        <v>659169</v>
      </c>
      <c r="N72" s="21">
        <v>356378</v>
      </c>
      <c r="O72" s="21">
        <v>6854</v>
      </c>
      <c r="P72" s="21">
        <v>-9406</v>
      </c>
      <c r="Q72" s="21">
        <v>353826</v>
      </c>
      <c r="R72" s="21">
        <v>222046</v>
      </c>
      <c r="S72" s="21">
        <v>3097</v>
      </c>
      <c r="T72" s="21">
        <v>23736</v>
      </c>
      <c r="U72" s="21">
        <v>248879</v>
      </c>
      <c r="V72" s="21">
        <v>2028470</v>
      </c>
      <c r="W72" s="21">
        <v>1389797</v>
      </c>
      <c r="X72" s="21"/>
      <c r="Y72" s="20"/>
      <c r="Z72" s="23">
        <v>2160809</v>
      </c>
    </row>
    <row r="73" spans="1:26" ht="13.5" hidden="1">
      <c r="A73" s="39" t="s">
        <v>106</v>
      </c>
      <c r="B73" s="19">
        <v>2441053</v>
      </c>
      <c r="C73" s="19"/>
      <c r="D73" s="20">
        <v>2006000</v>
      </c>
      <c r="E73" s="21">
        <v>2144000</v>
      </c>
      <c r="F73" s="21">
        <v>347970</v>
      </c>
      <c r="G73" s="21">
        <v>197918</v>
      </c>
      <c r="H73" s="21">
        <v>212908</v>
      </c>
      <c r="I73" s="21">
        <v>758796</v>
      </c>
      <c r="J73" s="21">
        <v>216354</v>
      </c>
      <c r="K73" s="21">
        <v>213594</v>
      </c>
      <c r="L73" s="21">
        <v>213594</v>
      </c>
      <c r="M73" s="21">
        <v>643542</v>
      </c>
      <c r="N73" s="21">
        <v>347970</v>
      </c>
      <c r="O73" s="21">
        <v>6824</v>
      </c>
      <c r="P73" s="21"/>
      <c r="Q73" s="21">
        <v>354794</v>
      </c>
      <c r="R73" s="21">
        <v>215606</v>
      </c>
      <c r="S73" s="21">
        <v>-8044</v>
      </c>
      <c r="T73" s="21">
        <v>8450</v>
      </c>
      <c r="U73" s="21">
        <v>216012</v>
      </c>
      <c r="V73" s="21">
        <v>1973144</v>
      </c>
      <c r="W73" s="21">
        <v>2006445</v>
      </c>
      <c r="X73" s="21"/>
      <c r="Y73" s="20"/>
      <c r="Z73" s="23">
        <v>2144000</v>
      </c>
    </row>
    <row r="74" spans="1:26" ht="13.5" hidden="1">
      <c r="A74" s="39" t="s">
        <v>107</v>
      </c>
      <c r="B74" s="19">
        <v>-435272</v>
      </c>
      <c r="C74" s="19"/>
      <c r="D74" s="20">
        <v>2752361</v>
      </c>
      <c r="E74" s="21">
        <v>3352520</v>
      </c>
      <c r="F74" s="21">
        <v>2698</v>
      </c>
      <c r="G74" s="21">
        <v>2595</v>
      </c>
      <c r="H74" s="21">
        <v>3740</v>
      </c>
      <c r="I74" s="21">
        <v>9033</v>
      </c>
      <c r="J74" s="21">
        <v>3501</v>
      </c>
      <c r="K74" s="21">
        <v>4085</v>
      </c>
      <c r="L74" s="21">
        <v>4085</v>
      </c>
      <c r="M74" s="21">
        <v>11671</v>
      </c>
      <c r="N74" s="21">
        <v>2698</v>
      </c>
      <c r="O74" s="21">
        <v>3578</v>
      </c>
      <c r="P74" s="21">
        <v>3316</v>
      </c>
      <c r="Q74" s="21">
        <v>9592</v>
      </c>
      <c r="R74" s="21">
        <v>2207</v>
      </c>
      <c r="S74" s="21">
        <v>2699</v>
      </c>
      <c r="T74" s="21">
        <v>3892</v>
      </c>
      <c r="U74" s="21">
        <v>8798</v>
      </c>
      <c r="V74" s="21">
        <v>39094</v>
      </c>
      <c r="W74" s="21">
        <v>2751916</v>
      </c>
      <c r="X74" s="21"/>
      <c r="Y74" s="20"/>
      <c r="Z74" s="23">
        <v>3352520</v>
      </c>
    </row>
    <row r="75" spans="1:26" ht="13.5" hidden="1">
      <c r="A75" s="40" t="s">
        <v>110</v>
      </c>
      <c r="B75" s="28">
        <v>1735139</v>
      </c>
      <c r="C75" s="28"/>
      <c r="D75" s="29">
        <v>1710000</v>
      </c>
      <c r="E75" s="30">
        <v>2275000</v>
      </c>
      <c r="F75" s="30">
        <v>159402</v>
      </c>
      <c r="G75" s="30">
        <v>146302</v>
      </c>
      <c r="H75" s="30">
        <v>147329</v>
      </c>
      <c r="I75" s="30">
        <v>453033</v>
      </c>
      <c r="J75" s="30">
        <v>178421</v>
      </c>
      <c r="K75" s="30">
        <v>164535</v>
      </c>
      <c r="L75" s="30">
        <v>164558</v>
      </c>
      <c r="M75" s="30">
        <v>507514</v>
      </c>
      <c r="N75" s="30">
        <v>159402</v>
      </c>
      <c r="O75" s="30">
        <v>22</v>
      </c>
      <c r="P75" s="30"/>
      <c r="Q75" s="30">
        <v>159424</v>
      </c>
      <c r="R75" s="30">
        <v>169853</v>
      </c>
      <c r="S75" s="30"/>
      <c r="T75" s="30"/>
      <c r="U75" s="30">
        <v>169853</v>
      </c>
      <c r="V75" s="30">
        <v>1289824</v>
      </c>
      <c r="W75" s="30">
        <v>1710156</v>
      </c>
      <c r="X75" s="30"/>
      <c r="Y75" s="29"/>
      <c r="Z75" s="31">
        <v>2275000</v>
      </c>
    </row>
    <row r="76" spans="1:26" ht="13.5" hidden="1">
      <c r="A76" s="42" t="s">
        <v>287</v>
      </c>
      <c r="B76" s="32">
        <v>24598864</v>
      </c>
      <c r="C76" s="32"/>
      <c r="D76" s="33">
        <v>31347000</v>
      </c>
      <c r="E76" s="34">
        <v>21597751</v>
      </c>
      <c r="F76" s="34">
        <v>1351439</v>
      </c>
      <c r="G76" s="34">
        <v>2456899</v>
      </c>
      <c r="H76" s="34">
        <v>2251736</v>
      </c>
      <c r="I76" s="34">
        <v>6060074</v>
      </c>
      <c r="J76" s="34">
        <v>3510209</v>
      </c>
      <c r="K76" s="34">
        <v>1989702</v>
      </c>
      <c r="L76" s="34">
        <v>1549567</v>
      </c>
      <c r="M76" s="34">
        <v>7049478</v>
      </c>
      <c r="N76" s="34">
        <v>1811599</v>
      </c>
      <c r="O76" s="34">
        <v>1764478</v>
      </c>
      <c r="P76" s="34">
        <v>1747921</v>
      </c>
      <c r="Q76" s="34">
        <v>5323998</v>
      </c>
      <c r="R76" s="34">
        <v>1500696</v>
      </c>
      <c r="S76" s="34">
        <v>1809671</v>
      </c>
      <c r="T76" s="34">
        <v>1349514</v>
      </c>
      <c r="U76" s="34">
        <v>4659881</v>
      </c>
      <c r="V76" s="34">
        <v>23093431</v>
      </c>
      <c r="W76" s="34">
        <v>21597751</v>
      </c>
      <c r="X76" s="34"/>
      <c r="Y76" s="33"/>
      <c r="Z76" s="35">
        <v>21597751</v>
      </c>
    </row>
    <row r="77" spans="1:26" ht="13.5" hidden="1">
      <c r="A77" s="37" t="s">
        <v>31</v>
      </c>
      <c r="B77" s="19">
        <v>6739585</v>
      </c>
      <c r="C77" s="19"/>
      <c r="D77" s="20">
        <v>8824000</v>
      </c>
      <c r="E77" s="21">
        <v>7505470</v>
      </c>
      <c r="F77" s="21">
        <v>260263</v>
      </c>
      <c r="G77" s="21">
        <v>1263989</v>
      </c>
      <c r="H77" s="21">
        <v>784402</v>
      </c>
      <c r="I77" s="21">
        <v>2308654</v>
      </c>
      <c r="J77" s="21">
        <v>1987262</v>
      </c>
      <c r="K77" s="21">
        <v>652251</v>
      </c>
      <c r="L77" s="21">
        <v>286041</v>
      </c>
      <c r="M77" s="21">
        <v>2925554</v>
      </c>
      <c r="N77" s="21">
        <v>310762</v>
      </c>
      <c r="O77" s="21">
        <v>335643</v>
      </c>
      <c r="P77" s="21">
        <v>298704</v>
      </c>
      <c r="Q77" s="21">
        <v>945109</v>
      </c>
      <c r="R77" s="21">
        <v>230980</v>
      </c>
      <c r="S77" s="21">
        <v>306270</v>
      </c>
      <c r="T77" s="21">
        <v>223749</v>
      </c>
      <c r="U77" s="21">
        <v>760999</v>
      </c>
      <c r="V77" s="21">
        <v>6940316</v>
      </c>
      <c r="W77" s="21">
        <v>7505470</v>
      </c>
      <c r="X77" s="21"/>
      <c r="Y77" s="20"/>
      <c r="Z77" s="23">
        <v>7505470</v>
      </c>
    </row>
    <row r="78" spans="1:26" ht="13.5" hidden="1">
      <c r="A78" s="38" t="s">
        <v>32</v>
      </c>
      <c r="B78" s="19">
        <v>16824141</v>
      </c>
      <c r="C78" s="19"/>
      <c r="D78" s="20">
        <v>20813000</v>
      </c>
      <c r="E78" s="21">
        <v>14092281</v>
      </c>
      <c r="F78" s="21">
        <v>1091176</v>
      </c>
      <c r="G78" s="21">
        <v>1192910</v>
      </c>
      <c r="H78" s="21">
        <v>1467334</v>
      </c>
      <c r="I78" s="21">
        <v>3751420</v>
      </c>
      <c r="J78" s="21">
        <v>1522947</v>
      </c>
      <c r="K78" s="21">
        <v>1337451</v>
      </c>
      <c r="L78" s="21">
        <v>1263526</v>
      </c>
      <c r="M78" s="21">
        <v>4123924</v>
      </c>
      <c r="N78" s="21">
        <v>1500837</v>
      </c>
      <c r="O78" s="21">
        <v>1428835</v>
      </c>
      <c r="P78" s="21">
        <v>1449217</v>
      </c>
      <c r="Q78" s="21">
        <v>4378889</v>
      </c>
      <c r="R78" s="21">
        <v>1269716</v>
      </c>
      <c r="S78" s="21">
        <v>1503401</v>
      </c>
      <c r="T78" s="21">
        <v>1125765</v>
      </c>
      <c r="U78" s="21">
        <v>3898882</v>
      </c>
      <c r="V78" s="21">
        <v>16153115</v>
      </c>
      <c r="W78" s="21">
        <v>14092281</v>
      </c>
      <c r="X78" s="21"/>
      <c r="Y78" s="20"/>
      <c r="Z78" s="23">
        <v>14092281</v>
      </c>
    </row>
    <row r="79" spans="1:26" ht="13.5" hidden="1">
      <c r="A79" s="39" t="s">
        <v>103</v>
      </c>
      <c r="B79" s="19">
        <v>7622055</v>
      </c>
      <c r="C79" s="19"/>
      <c r="D79" s="20">
        <v>9113000</v>
      </c>
      <c r="E79" s="21">
        <v>8213081</v>
      </c>
      <c r="F79" s="21">
        <v>675699</v>
      </c>
      <c r="G79" s="21">
        <v>723697</v>
      </c>
      <c r="H79" s="21">
        <v>865392</v>
      </c>
      <c r="I79" s="21">
        <v>2264788</v>
      </c>
      <c r="J79" s="21">
        <v>936092</v>
      </c>
      <c r="K79" s="21">
        <v>739510</v>
      </c>
      <c r="L79" s="21">
        <v>766981</v>
      </c>
      <c r="M79" s="21">
        <v>2442583</v>
      </c>
      <c r="N79" s="21">
        <v>896710</v>
      </c>
      <c r="O79" s="21">
        <v>800389</v>
      </c>
      <c r="P79" s="21">
        <v>867163</v>
      </c>
      <c r="Q79" s="21">
        <v>2564262</v>
      </c>
      <c r="R79" s="21">
        <v>720205</v>
      </c>
      <c r="S79" s="21">
        <v>899203</v>
      </c>
      <c r="T79" s="21">
        <v>651620</v>
      </c>
      <c r="U79" s="21">
        <v>2271028</v>
      </c>
      <c r="V79" s="21">
        <v>9542661</v>
      </c>
      <c r="W79" s="21">
        <v>8213081</v>
      </c>
      <c r="X79" s="21"/>
      <c r="Y79" s="20"/>
      <c r="Z79" s="23">
        <v>8213081</v>
      </c>
    </row>
    <row r="80" spans="1:26" ht="13.5" hidden="1">
      <c r="A80" s="39" t="s">
        <v>104</v>
      </c>
      <c r="B80" s="19">
        <v>5060171</v>
      </c>
      <c r="C80" s="19"/>
      <c r="D80" s="20">
        <v>5554000</v>
      </c>
      <c r="E80" s="21">
        <v>2929589</v>
      </c>
      <c r="F80" s="21">
        <v>213807</v>
      </c>
      <c r="G80" s="21">
        <v>226714</v>
      </c>
      <c r="H80" s="21">
        <v>294984</v>
      </c>
      <c r="I80" s="21">
        <v>735505</v>
      </c>
      <c r="J80" s="21">
        <v>292922</v>
      </c>
      <c r="K80" s="21">
        <v>300942</v>
      </c>
      <c r="L80" s="21">
        <v>255454</v>
      </c>
      <c r="M80" s="21">
        <v>849318</v>
      </c>
      <c r="N80" s="21">
        <v>312666</v>
      </c>
      <c r="O80" s="21">
        <v>332171</v>
      </c>
      <c r="P80" s="21">
        <v>320124</v>
      </c>
      <c r="Q80" s="21">
        <v>964961</v>
      </c>
      <c r="R80" s="21">
        <v>288629</v>
      </c>
      <c r="S80" s="21">
        <v>310739</v>
      </c>
      <c r="T80" s="21">
        <v>271456</v>
      </c>
      <c r="U80" s="21">
        <v>870824</v>
      </c>
      <c r="V80" s="21">
        <v>3420608</v>
      </c>
      <c r="W80" s="21">
        <v>2929589</v>
      </c>
      <c r="X80" s="21"/>
      <c r="Y80" s="20"/>
      <c r="Z80" s="23">
        <v>2929589</v>
      </c>
    </row>
    <row r="81" spans="1:26" ht="13.5" hidden="1">
      <c r="A81" s="39" t="s">
        <v>105</v>
      </c>
      <c r="B81" s="19">
        <v>2051071</v>
      </c>
      <c r="C81" s="19"/>
      <c r="D81" s="20">
        <v>1388000</v>
      </c>
      <c r="E81" s="21">
        <v>1334163</v>
      </c>
      <c r="F81" s="21">
        <v>92672</v>
      </c>
      <c r="G81" s="21">
        <v>110232</v>
      </c>
      <c r="H81" s="21">
        <v>141521</v>
      </c>
      <c r="I81" s="21">
        <v>344425</v>
      </c>
      <c r="J81" s="21">
        <v>134751</v>
      </c>
      <c r="K81" s="21">
        <v>135995</v>
      </c>
      <c r="L81" s="21">
        <v>95919</v>
      </c>
      <c r="M81" s="21">
        <v>366665</v>
      </c>
      <c r="N81" s="21">
        <v>131073</v>
      </c>
      <c r="O81" s="21">
        <v>131107</v>
      </c>
      <c r="P81" s="21">
        <v>118314</v>
      </c>
      <c r="Q81" s="21">
        <v>380494</v>
      </c>
      <c r="R81" s="21">
        <v>116715</v>
      </c>
      <c r="S81" s="21">
        <v>124925</v>
      </c>
      <c r="T81" s="21">
        <v>91510</v>
      </c>
      <c r="U81" s="21">
        <v>333150</v>
      </c>
      <c r="V81" s="21">
        <v>1424734</v>
      </c>
      <c r="W81" s="21">
        <v>1334163</v>
      </c>
      <c r="X81" s="21"/>
      <c r="Y81" s="20"/>
      <c r="Z81" s="23">
        <v>1334163</v>
      </c>
    </row>
    <row r="82" spans="1:26" ht="13.5" hidden="1">
      <c r="A82" s="39" t="s">
        <v>106</v>
      </c>
      <c r="B82" s="19">
        <v>2134371</v>
      </c>
      <c r="C82" s="19"/>
      <c r="D82" s="20">
        <v>2007000</v>
      </c>
      <c r="E82" s="21">
        <v>1507506</v>
      </c>
      <c r="F82" s="21">
        <v>105806</v>
      </c>
      <c r="G82" s="21">
        <v>128749</v>
      </c>
      <c r="H82" s="21">
        <v>161718</v>
      </c>
      <c r="I82" s="21">
        <v>396273</v>
      </c>
      <c r="J82" s="21">
        <v>154460</v>
      </c>
      <c r="K82" s="21">
        <v>152520</v>
      </c>
      <c r="L82" s="21">
        <v>96003</v>
      </c>
      <c r="M82" s="21">
        <v>402983</v>
      </c>
      <c r="N82" s="21">
        <v>150250</v>
      </c>
      <c r="O82" s="21">
        <v>157217</v>
      </c>
      <c r="P82" s="21">
        <v>138108</v>
      </c>
      <c r="Q82" s="21">
        <v>445575</v>
      </c>
      <c r="R82" s="21">
        <v>139712</v>
      </c>
      <c r="S82" s="21">
        <v>161987</v>
      </c>
      <c r="T82" s="21">
        <v>104766</v>
      </c>
      <c r="U82" s="21">
        <v>406465</v>
      </c>
      <c r="V82" s="21">
        <v>1651296</v>
      </c>
      <c r="W82" s="21">
        <v>1507506</v>
      </c>
      <c r="X82" s="21"/>
      <c r="Y82" s="20"/>
      <c r="Z82" s="23">
        <v>1507506</v>
      </c>
    </row>
    <row r="83" spans="1:26" ht="13.5" hidden="1">
      <c r="A83" s="39" t="s">
        <v>107</v>
      </c>
      <c r="B83" s="19">
        <v>-43527</v>
      </c>
      <c r="C83" s="19"/>
      <c r="D83" s="20">
        <v>2751000</v>
      </c>
      <c r="E83" s="21">
        <v>107942</v>
      </c>
      <c r="F83" s="21">
        <v>3192</v>
      </c>
      <c r="G83" s="21">
        <v>3518</v>
      </c>
      <c r="H83" s="21">
        <v>3719</v>
      </c>
      <c r="I83" s="21">
        <v>10429</v>
      </c>
      <c r="J83" s="21">
        <v>4722</v>
      </c>
      <c r="K83" s="21">
        <v>8484</v>
      </c>
      <c r="L83" s="21">
        <v>49169</v>
      </c>
      <c r="M83" s="21">
        <v>62375</v>
      </c>
      <c r="N83" s="21">
        <v>10138</v>
      </c>
      <c r="O83" s="21">
        <v>7951</v>
      </c>
      <c r="P83" s="21">
        <v>5508</v>
      </c>
      <c r="Q83" s="21">
        <v>23597</v>
      </c>
      <c r="R83" s="21">
        <v>4455</v>
      </c>
      <c r="S83" s="21">
        <v>6547</v>
      </c>
      <c r="T83" s="21">
        <v>6413</v>
      </c>
      <c r="U83" s="21">
        <v>17415</v>
      </c>
      <c r="V83" s="21">
        <v>113816</v>
      </c>
      <c r="W83" s="21">
        <v>107942</v>
      </c>
      <c r="X83" s="21"/>
      <c r="Y83" s="20"/>
      <c r="Z83" s="23">
        <v>107942</v>
      </c>
    </row>
    <row r="84" spans="1:26" ht="13.5" hidden="1">
      <c r="A84" s="40" t="s">
        <v>110</v>
      </c>
      <c r="B84" s="28">
        <v>1035138</v>
      </c>
      <c r="C84" s="28"/>
      <c r="D84" s="29">
        <v>1710000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513839</v>
      </c>
      <c r="D5" s="344">
        <f t="shared" si="0"/>
        <v>0</v>
      </c>
      <c r="E5" s="343">
        <f t="shared" si="0"/>
        <v>1013000</v>
      </c>
      <c r="F5" s="345">
        <f t="shared" si="0"/>
        <v>1013000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1013000</v>
      </c>
      <c r="Y5" s="345">
        <f t="shared" si="0"/>
        <v>-1013000</v>
      </c>
      <c r="Z5" s="346">
        <f>+IF(X5&lt;&gt;0,+(Y5/X5)*100,0)</f>
        <v>-100</v>
      </c>
      <c r="AA5" s="347">
        <f>+AA6+AA8+AA11+AA13+AA15</f>
        <v>1013000</v>
      </c>
    </row>
    <row r="6" spans="1:27" ht="13.5">
      <c r="A6" s="348" t="s">
        <v>205</v>
      </c>
      <c r="B6" s="142"/>
      <c r="C6" s="60">
        <f>+C7</f>
        <v>144221</v>
      </c>
      <c r="D6" s="327">
        <f aca="true" t="shared" si="1" ref="D6:AA6">+D7</f>
        <v>0</v>
      </c>
      <c r="E6" s="60">
        <f t="shared" si="1"/>
        <v>274000</v>
      </c>
      <c r="F6" s="59">
        <f t="shared" si="1"/>
        <v>274000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274000</v>
      </c>
      <c r="Y6" s="59">
        <f t="shared" si="1"/>
        <v>-274000</v>
      </c>
      <c r="Z6" s="61">
        <f>+IF(X6&lt;&gt;0,+(Y6/X6)*100,0)</f>
        <v>-100</v>
      </c>
      <c r="AA6" s="62">
        <f t="shared" si="1"/>
        <v>274000</v>
      </c>
    </row>
    <row r="7" spans="1:27" ht="13.5">
      <c r="A7" s="291" t="s">
        <v>229</v>
      </c>
      <c r="B7" s="142"/>
      <c r="C7" s="60">
        <v>144221</v>
      </c>
      <c r="D7" s="327"/>
      <c r="E7" s="60">
        <v>274000</v>
      </c>
      <c r="F7" s="59">
        <v>274000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274000</v>
      </c>
      <c r="Y7" s="59">
        <v>-274000</v>
      </c>
      <c r="Z7" s="61">
        <v>-100</v>
      </c>
      <c r="AA7" s="62">
        <v>274000</v>
      </c>
    </row>
    <row r="8" spans="1:27" ht="13.5">
      <c r="A8" s="348" t="s">
        <v>206</v>
      </c>
      <c r="B8" s="142"/>
      <c r="C8" s="60">
        <f aca="true" t="shared" si="2" ref="C8:Y8">SUM(C9:C10)</f>
        <v>162299</v>
      </c>
      <c r="D8" s="327">
        <f t="shared" si="2"/>
        <v>0</v>
      </c>
      <c r="E8" s="60">
        <f t="shared" si="2"/>
        <v>293000</v>
      </c>
      <c r="F8" s="59">
        <f t="shared" si="2"/>
        <v>293000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293000</v>
      </c>
      <c r="Y8" s="59">
        <f t="shared" si="2"/>
        <v>-293000</v>
      </c>
      <c r="Z8" s="61">
        <f>+IF(X8&lt;&gt;0,+(Y8/X8)*100,0)</f>
        <v>-100</v>
      </c>
      <c r="AA8" s="62">
        <f>SUM(AA9:AA10)</f>
        <v>293000</v>
      </c>
    </row>
    <row r="9" spans="1:27" ht="13.5">
      <c r="A9" s="291" t="s">
        <v>230</v>
      </c>
      <c r="B9" s="142"/>
      <c r="C9" s="60">
        <v>162299</v>
      </c>
      <c r="D9" s="327"/>
      <c r="E9" s="60">
        <v>293000</v>
      </c>
      <c r="F9" s="59">
        <v>293000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293000</v>
      </c>
      <c r="Y9" s="59">
        <v>-293000</v>
      </c>
      <c r="Z9" s="61">
        <v>-100</v>
      </c>
      <c r="AA9" s="62">
        <v>293000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145428</v>
      </c>
      <c r="D11" s="350">
        <f aca="true" t="shared" si="3" ref="D11:AA11">+D12</f>
        <v>0</v>
      </c>
      <c r="E11" s="349">
        <f t="shared" si="3"/>
        <v>115000</v>
      </c>
      <c r="F11" s="351">
        <f t="shared" si="3"/>
        <v>115000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115000</v>
      </c>
      <c r="Y11" s="351">
        <f t="shared" si="3"/>
        <v>-115000</v>
      </c>
      <c r="Z11" s="352">
        <f>+IF(X11&lt;&gt;0,+(Y11/X11)*100,0)</f>
        <v>-100</v>
      </c>
      <c r="AA11" s="353">
        <f t="shared" si="3"/>
        <v>115000</v>
      </c>
    </row>
    <row r="12" spans="1:27" ht="13.5">
      <c r="A12" s="291" t="s">
        <v>232</v>
      </c>
      <c r="B12" s="136"/>
      <c r="C12" s="60">
        <v>145428</v>
      </c>
      <c r="D12" s="327"/>
      <c r="E12" s="60">
        <v>115000</v>
      </c>
      <c r="F12" s="59">
        <v>115000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115000</v>
      </c>
      <c r="Y12" s="59">
        <v>-115000</v>
      </c>
      <c r="Z12" s="61">
        <v>-100</v>
      </c>
      <c r="AA12" s="62">
        <v>115000</v>
      </c>
    </row>
    <row r="13" spans="1:27" ht="13.5">
      <c r="A13" s="348" t="s">
        <v>208</v>
      </c>
      <c r="B13" s="136"/>
      <c r="C13" s="275">
        <f>+C14</f>
        <v>61891</v>
      </c>
      <c r="D13" s="328">
        <f aca="true" t="shared" si="4" ref="D13:AA13">+D14</f>
        <v>0</v>
      </c>
      <c r="E13" s="275">
        <f t="shared" si="4"/>
        <v>318000</v>
      </c>
      <c r="F13" s="329">
        <f t="shared" si="4"/>
        <v>318000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318000</v>
      </c>
      <c r="Y13" s="329">
        <f t="shared" si="4"/>
        <v>-318000</v>
      </c>
      <c r="Z13" s="322">
        <f>+IF(X13&lt;&gt;0,+(Y13/X13)*100,0)</f>
        <v>-100</v>
      </c>
      <c r="AA13" s="273">
        <f t="shared" si="4"/>
        <v>318000</v>
      </c>
    </row>
    <row r="14" spans="1:27" ht="13.5">
      <c r="A14" s="291" t="s">
        <v>233</v>
      </c>
      <c r="B14" s="136"/>
      <c r="C14" s="60">
        <v>61891</v>
      </c>
      <c r="D14" s="327"/>
      <c r="E14" s="60">
        <v>318000</v>
      </c>
      <c r="F14" s="59">
        <v>318000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318000</v>
      </c>
      <c r="Y14" s="59">
        <v>-318000</v>
      </c>
      <c r="Z14" s="61">
        <v>-100</v>
      </c>
      <c r="AA14" s="62">
        <v>318000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13000</v>
      </c>
      <c r="F15" s="59">
        <f t="shared" si="5"/>
        <v>13000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13000</v>
      </c>
      <c r="Y15" s="59">
        <f t="shared" si="5"/>
        <v>-13000</v>
      </c>
      <c r="Z15" s="61">
        <f>+IF(X15&lt;&gt;0,+(Y15/X15)*100,0)</f>
        <v>-100</v>
      </c>
      <c r="AA15" s="62">
        <f>SUM(AA16:AA20)</f>
        <v>13000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13000</v>
      </c>
      <c r="F20" s="59">
        <v>13000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13000</v>
      </c>
      <c r="Y20" s="59">
        <v>-13000</v>
      </c>
      <c r="Z20" s="61">
        <v>-100</v>
      </c>
      <c r="AA20" s="62">
        <v>13000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62314</v>
      </c>
      <c r="D22" s="331">
        <f t="shared" si="6"/>
        <v>0</v>
      </c>
      <c r="E22" s="330">
        <f t="shared" si="6"/>
        <v>90000</v>
      </c>
      <c r="F22" s="332">
        <f t="shared" si="6"/>
        <v>90000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90000</v>
      </c>
      <c r="Y22" s="332">
        <f t="shared" si="6"/>
        <v>-90000</v>
      </c>
      <c r="Z22" s="323">
        <f>+IF(X22&lt;&gt;0,+(Y22/X22)*100,0)</f>
        <v>-100</v>
      </c>
      <c r="AA22" s="337">
        <f>SUM(AA23:AA32)</f>
        <v>90000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62314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90000</v>
      </c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90000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90000</v>
      </c>
      <c r="Y32" s="59">
        <v>-90000</v>
      </c>
      <c r="Z32" s="61">
        <v>-100</v>
      </c>
      <c r="AA32" s="62">
        <v>90000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724165</v>
      </c>
      <c r="D40" s="331">
        <f t="shared" si="9"/>
        <v>0</v>
      </c>
      <c r="E40" s="330">
        <f t="shared" si="9"/>
        <v>853000</v>
      </c>
      <c r="F40" s="332">
        <f t="shared" si="9"/>
        <v>1284000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1284000</v>
      </c>
      <c r="Y40" s="332">
        <f t="shared" si="9"/>
        <v>-1284000</v>
      </c>
      <c r="Z40" s="323">
        <f>+IF(X40&lt;&gt;0,+(Y40/X40)*100,0)</f>
        <v>-100</v>
      </c>
      <c r="AA40" s="337">
        <f>SUM(AA41:AA49)</f>
        <v>1284000</v>
      </c>
    </row>
    <row r="41" spans="1:27" ht="13.5">
      <c r="A41" s="348" t="s">
        <v>248</v>
      </c>
      <c r="B41" s="142"/>
      <c r="C41" s="349">
        <v>473226</v>
      </c>
      <c r="D41" s="350"/>
      <c r="E41" s="349">
        <v>513000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42145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63502</v>
      </c>
      <c r="D43" s="356"/>
      <c r="E43" s="305">
        <v>40000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15634</v>
      </c>
      <c r="D44" s="355"/>
      <c r="E44" s="54">
        <v>22000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105155</v>
      </c>
      <c r="D48" s="355"/>
      <c r="E48" s="54">
        <v>278000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24503</v>
      </c>
      <c r="D49" s="355"/>
      <c r="E49" s="54"/>
      <c r="F49" s="53">
        <v>1284000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1284000</v>
      </c>
      <c r="Y49" s="53">
        <v>-1284000</v>
      </c>
      <c r="Z49" s="94">
        <v>-100</v>
      </c>
      <c r="AA49" s="95">
        <v>1284000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1300318</v>
      </c>
      <c r="D60" s="333">
        <f t="shared" si="14"/>
        <v>0</v>
      </c>
      <c r="E60" s="219">
        <f t="shared" si="14"/>
        <v>1956000</v>
      </c>
      <c r="F60" s="264">
        <f t="shared" si="14"/>
        <v>2387000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2387000</v>
      </c>
      <c r="Y60" s="264">
        <f t="shared" si="14"/>
        <v>-2387000</v>
      </c>
      <c r="Z60" s="324">
        <f>+IF(X60&lt;&gt;0,+(Y60/X60)*100,0)</f>
        <v>-100</v>
      </c>
      <c r="AA60" s="232">
        <f>+AA57+AA54+AA51+AA40+AA37+AA34+AA22+AA5</f>
        <v>2387000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42145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>
        <v>42145</v>
      </c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27867866</v>
      </c>
      <c r="D5" s="153">
        <f>SUM(D6:D8)</f>
        <v>0</v>
      </c>
      <c r="E5" s="154">
        <f t="shared" si="0"/>
        <v>34893000</v>
      </c>
      <c r="F5" s="100">
        <f t="shared" si="0"/>
        <v>40270289</v>
      </c>
      <c r="G5" s="100">
        <f t="shared" si="0"/>
        <v>13920123</v>
      </c>
      <c r="H5" s="100">
        <f t="shared" si="0"/>
        <v>460738</v>
      </c>
      <c r="I5" s="100">
        <f t="shared" si="0"/>
        <v>174953</v>
      </c>
      <c r="J5" s="100">
        <f t="shared" si="0"/>
        <v>14555814</v>
      </c>
      <c r="K5" s="100">
        <f t="shared" si="0"/>
        <v>372088</v>
      </c>
      <c r="L5" s="100">
        <f t="shared" si="0"/>
        <v>4767247</v>
      </c>
      <c r="M5" s="100">
        <f t="shared" si="0"/>
        <v>4939061</v>
      </c>
      <c r="N5" s="100">
        <f t="shared" si="0"/>
        <v>10078396</v>
      </c>
      <c r="O5" s="100">
        <f t="shared" si="0"/>
        <v>13936191</v>
      </c>
      <c r="P5" s="100">
        <f t="shared" si="0"/>
        <v>5138101</v>
      </c>
      <c r="Q5" s="100">
        <f t="shared" si="0"/>
        <v>3642517</v>
      </c>
      <c r="R5" s="100">
        <f t="shared" si="0"/>
        <v>22716809</v>
      </c>
      <c r="S5" s="100">
        <f t="shared" si="0"/>
        <v>392954</v>
      </c>
      <c r="T5" s="100">
        <f t="shared" si="0"/>
        <v>54809</v>
      </c>
      <c r="U5" s="100">
        <f t="shared" si="0"/>
        <v>462781</v>
      </c>
      <c r="V5" s="100">
        <f t="shared" si="0"/>
        <v>910544</v>
      </c>
      <c r="W5" s="100">
        <f t="shared" si="0"/>
        <v>48261563</v>
      </c>
      <c r="X5" s="100">
        <f t="shared" si="0"/>
        <v>34892567</v>
      </c>
      <c r="Y5" s="100">
        <f t="shared" si="0"/>
        <v>13368996</v>
      </c>
      <c r="Z5" s="137">
        <f>+IF(X5&lt;&gt;0,+(Y5/X5)*100,0)</f>
        <v>38.31473906749252</v>
      </c>
      <c r="AA5" s="153">
        <f>SUM(AA6:AA8)</f>
        <v>40270289</v>
      </c>
    </row>
    <row r="6" spans="1:27" ht="13.5">
      <c r="A6" s="138" t="s">
        <v>75</v>
      </c>
      <c r="B6" s="136"/>
      <c r="C6" s="155">
        <v>509907</v>
      </c>
      <c r="D6" s="155"/>
      <c r="E6" s="156">
        <v>1733000</v>
      </c>
      <c r="F6" s="60">
        <v>1499200</v>
      </c>
      <c r="G6" s="60">
        <v>140</v>
      </c>
      <c r="H6" s="60">
        <v>8620</v>
      </c>
      <c r="I6" s="60">
        <v>2421</v>
      </c>
      <c r="J6" s="60">
        <v>11181</v>
      </c>
      <c r="K6" s="60">
        <v>1828</v>
      </c>
      <c r="L6" s="60">
        <v>181240</v>
      </c>
      <c r="M6" s="60">
        <v>181240</v>
      </c>
      <c r="N6" s="60">
        <v>364308</v>
      </c>
      <c r="O6" s="60">
        <v>140</v>
      </c>
      <c r="P6" s="60">
        <v>1622</v>
      </c>
      <c r="Q6" s="60">
        <v>13947</v>
      </c>
      <c r="R6" s="60">
        <v>15709</v>
      </c>
      <c r="S6" s="60">
        <v>6586</v>
      </c>
      <c r="T6" s="60">
        <v>1262</v>
      </c>
      <c r="U6" s="60">
        <v>1670</v>
      </c>
      <c r="V6" s="60">
        <v>9518</v>
      </c>
      <c r="W6" s="60">
        <v>400716</v>
      </c>
      <c r="X6" s="60">
        <v>1733004</v>
      </c>
      <c r="Y6" s="60">
        <v>-1332288</v>
      </c>
      <c r="Z6" s="140">
        <v>-76.88</v>
      </c>
      <c r="AA6" s="155">
        <v>1499200</v>
      </c>
    </row>
    <row r="7" spans="1:27" ht="13.5">
      <c r="A7" s="138" t="s">
        <v>76</v>
      </c>
      <c r="B7" s="136"/>
      <c r="C7" s="157">
        <v>10338590</v>
      </c>
      <c r="D7" s="157"/>
      <c r="E7" s="158">
        <v>9988000</v>
      </c>
      <c r="F7" s="159">
        <v>18340189</v>
      </c>
      <c r="G7" s="159">
        <v>13919983</v>
      </c>
      <c r="H7" s="159">
        <v>452118</v>
      </c>
      <c r="I7" s="159">
        <v>172532</v>
      </c>
      <c r="J7" s="159">
        <v>14544633</v>
      </c>
      <c r="K7" s="159">
        <v>370260</v>
      </c>
      <c r="L7" s="159">
        <v>4586007</v>
      </c>
      <c r="M7" s="159">
        <v>4757821</v>
      </c>
      <c r="N7" s="159">
        <v>9714088</v>
      </c>
      <c r="O7" s="159">
        <v>13936051</v>
      </c>
      <c r="P7" s="159">
        <v>5136479</v>
      </c>
      <c r="Q7" s="159">
        <v>3628570</v>
      </c>
      <c r="R7" s="159">
        <v>22701100</v>
      </c>
      <c r="S7" s="159">
        <v>386368</v>
      </c>
      <c r="T7" s="159">
        <v>53547</v>
      </c>
      <c r="U7" s="159">
        <v>461111</v>
      </c>
      <c r="V7" s="159">
        <v>901026</v>
      </c>
      <c r="W7" s="159">
        <v>47860847</v>
      </c>
      <c r="X7" s="159">
        <v>9987984</v>
      </c>
      <c r="Y7" s="159">
        <v>37872863</v>
      </c>
      <c r="Z7" s="141">
        <v>379.18</v>
      </c>
      <c r="AA7" s="157">
        <v>18340189</v>
      </c>
    </row>
    <row r="8" spans="1:27" ht="13.5">
      <c r="A8" s="138" t="s">
        <v>77</v>
      </c>
      <c r="B8" s="136"/>
      <c r="C8" s="155">
        <v>17019369</v>
      </c>
      <c r="D8" s="155"/>
      <c r="E8" s="156">
        <v>23172000</v>
      </c>
      <c r="F8" s="60">
        <v>20430900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23171579</v>
      </c>
      <c r="Y8" s="60">
        <v>-23171579</v>
      </c>
      <c r="Z8" s="140">
        <v>-100</v>
      </c>
      <c r="AA8" s="155">
        <v>20430900</v>
      </c>
    </row>
    <row r="9" spans="1:27" ht="13.5">
      <c r="A9" s="135" t="s">
        <v>78</v>
      </c>
      <c r="B9" s="136"/>
      <c r="C9" s="153">
        <f aca="true" t="shared" si="1" ref="C9:Y9">SUM(C10:C14)</f>
        <v>11950858</v>
      </c>
      <c r="D9" s="153">
        <f>SUM(D10:D14)</f>
        <v>0</v>
      </c>
      <c r="E9" s="154">
        <f t="shared" si="1"/>
        <v>2757000</v>
      </c>
      <c r="F9" s="100">
        <f t="shared" si="1"/>
        <v>3030197</v>
      </c>
      <c r="G9" s="100">
        <f t="shared" si="1"/>
        <v>157665</v>
      </c>
      <c r="H9" s="100">
        <f t="shared" si="1"/>
        <v>96207</v>
      </c>
      <c r="I9" s="100">
        <f t="shared" si="1"/>
        <v>113258</v>
      </c>
      <c r="J9" s="100">
        <f t="shared" si="1"/>
        <v>367130</v>
      </c>
      <c r="K9" s="100">
        <f t="shared" si="1"/>
        <v>131239</v>
      </c>
      <c r="L9" s="100">
        <f t="shared" si="1"/>
        <v>80800</v>
      </c>
      <c r="M9" s="100">
        <f t="shared" si="1"/>
        <v>80823</v>
      </c>
      <c r="N9" s="100">
        <f t="shared" si="1"/>
        <v>292862</v>
      </c>
      <c r="O9" s="100">
        <f t="shared" si="1"/>
        <v>157665</v>
      </c>
      <c r="P9" s="100">
        <f t="shared" si="1"/>
        <v>76318</v>
      </c>
      <c r="Q9" s="100">
        <f t="shared" si="1"/>
        <v>91352</v>
      </c>
      <c r="R9" s="100">
        <f t="shared" si="1"/>
        <v>325335</v>
      </c>
      <c r="S9" s="100">
        <f t="shared" si="1"/>
        <v>150010</v>
      </c>
      <c r="T9" s="100">
        <f t="shared" si="1"/>
        <v>66041</v>
      </c>
      <c r="U9" s="100">
        <f t="shared" si="1"/>
        <v>51310</v>
      </c>
      <c r="V9" s="100">
        <f t="shared" si="1"/>
        <v>267361</v>
      </c>
      <c r="W9" s="100">
        <f t="shared" si="1"/>
        <v>1252688</v>
      </c>
      <c r="X9" s="100">
        <f t="shared" si="1"/>
        <v>2756676</v>
      </c>
      <c r="Y9" s="100">
        <f t="shared" si="1"/>
        <v>-1503988</v>
      </c>
      <c r="Z9" s="137">
        <f>+IF(X9&lt;&gt;0,+(Y9/X9)*100,0)</f>
        <v>-54.55802568020326</v>
      </c>
      <c r="AA9" s="153">
        <f>SUM(AA10:AA14)</f>
        <v>3030197</v>
      </c>
    </row>
    <row r="10" spans="1:27" ht="13.5">
      <c r="A10" s="138" t="s">
        <v>79</v>
      </c>
      <c r="B10" s="136"/>
      <c r="C10" s="155">
        <v>1458380</v>
      </c>
      <c r="D10" s="155"/>
      <c r="E10" s="156">
        <v>883000</v>
      </c>
      <c r="F10" s="60">
        <v>1134810</v>
      </c>
      <c r="G10" s="60">
        <v>1079</v>
      </c>
      <c r="H10" s="60">
        <v>729</v>
      </c>
      <c r="I10" s="60">
        <v>1141</v>
      </c>
      <c r="J10" s="60">
        <v>2949</v>
      </c>
      <c r="K10" s="60">
        <v>612</v>
      </c>
      <c r="L10" s="60">
        <v>673</v>
      </c>
      <c r="M10" s="60">
        <v>673</v>
      </c>
      <c r="N10" s="60">
        <v>1958</v>
      </c>
      <c r="O10" s="60">
        <v>1079</v>
      </c>
      <c r="P10" s="60">
        <v>632</v>
      </c>
      <c r="Q10" s="60">
        <v>686</v>
      </c>
      <c r="R10" s="60">
        <v>2397</v>
      </c>
      <c r="S10" s="60">
        <v>210</v>
      </c>
      <c r="T10" s="60">
        <v>1100</v>
      </c>
      <c r="U10" s="60">
        <v>1663</v>
      </c>
      <c r="V10" s="60">
        <v>2973</v>
      </c>
      <c r="W10" s="60">
        <v>10277</v>
      </c>
      <c r="X10" s="60">
        <v>883452</v>
      </c>
      <c r="Y10" s="60">
        <v>-873175</v>
      </c>
      <c r="Z10" s="140">
        <v>-98.84</v>
      </c>
      <c r="AA10" s="155">
        <v>1134810</v>
      </c>
    </row>
    <row r="11" spans="1:27" ht="13.5">
      <c r="A11" s="138" t="s">
        <v>80</v>
      </c>
      <c r="B11" s="136"/>
      <c r="C11" s="155">
        <v>1521277</v>
      </c>
      <c r="D11" s="155"/>
      <c r="E11" s="156">
        <v>1859000</v>
      </c>
      <c r="F11" s="60">
        <v>1879387</v>
      </c>
      <c r="G11" s="60">
        <v>155447</v>
      </c>
      <c r="H11" s="60">
        <v>94338</v>
      </c>
      <c r="I11" s="60">
        <v>110999</v>
      </c>
      <c r="J11" s="60">
        <v>360784</v>
      </c>
      <c r="K11" s="60">
        <v>129489</v>
      </c>
      <c r="L11" s="60">
        <v>79009</v>
      </c>
      <c r="M11" s="60">
        <v>79009</v>
      </c>
      <c r="N11" s="60">
        <v>287507</v>
      </c>
      <c r="O11" s="60">
        <v>155447</v>
      </c>
      <c r="P11" s="60">
        <v>75664</v>
      </c>
      <c r="Q11" s="60">
        <v>90666</v>
      </c>
      <c r="R11" s="60">
        <v>321777</v>
      </c>
      <c r="S11" s="60">
        <v>148682</v>
      </c>
      <c r="T11" s="60">
        <v>64941</v>
      </c>
      <c r="U11" s="60">
        <v>49647</v>
      </c>
      <c r="V11" s="60">
        <v>263270</v>
      </c>
      <c r="W11" s="60">
        <v>1233338</v>
      </c>
      <c r="X11" s="60">
        <v>1858512</v>
      </c>
      <c r="Y11" s="60">
        <v>-625174</v>
      </c>
      <c r="Z11" s="140">
        <v>-33.64</v>
      </c>
      <c r="AA11" s="155">
        <v>1879387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>
        <v>8975109</v>
      </c>
      <c r="D13" s="155"/>
      <c r="E13" s="156">
        <v>15000</v>
      </c>
      <c r="F13" s="60">
        <v>16000</v>
      </c>
      <c r="G13" s="60">
        <v>1139</v>
      </c>
      <c r="H13" s="60">
        <v>1140</v>
      </c>
      <c r="I13" s="60">
        <v>1118</v>
      </c>
      <c r="J13" s="60">
        <v>3397</v>
      </c>
      <c r="K13" s="60">
        <v>1138</v>
      </c>
      <c r="L13" s="60">
        <v>1118</v>
      </c>
      <c r="M13" s="60">
        <v>1141</v>
      </c>
      <c r="N13" s="60">
        <v>3397</v>
      </c>
      <c r="O13" s="60">
        <v>1139</v>
      </c>
      <c r="P13" s="60">
        <v>22</v>
      </c>
      <c r="Q13" s="60"/>
      <c r="R13" s="60">
        <v>1161</v>
      </c>
      <c r="S13" s="60">
        <v>1118</v>
      </c>
      <c r="T13" s="60"/>
      <c r="U13" s="60"/>
      <c r="V13" s="60">
        <v>1118</v>
      </c>
      <c r="W13" s="60">
        <v>9073</v>
      </c>
      <c r="X13" s="60">
        <v>14712</v>
      </c>
      <c r="Y13" s="60">
        <v>-5639</v>
      </c>
      <c r="Z13" s="140">
        <v>-38.33</v>
      </c>
      <c r="AA13" s="155">
        <v>16000</v>
      </c>
    </row>
    <row r="14" spans="1:27" ht="13.5">
      <c r="A14" s="138" t="s">
        <v>83</v>
      </c>
      <c r="B14" s="136"/>
      <c r="C14" s="157">
        <v>-3908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4455232</v>
      </c>
      <c r="D15" s="153">
        <f>SUM(D16:D18)</f>
        <v>0</v>
      </c>
      <c r="E15" s="154">
        <f t="shared" si="2"/>
        <v>0</v>
      </c>
      <c r="F15" s="100">
        <f t="shared" si="2"/>
        <v>13762476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6381</v>
      </c>
      <c r="Q15" s="100">
        <f t="shared" si="2"/>
        <v>5100</v>
      </c>
      <c r="R15" s="100">
        <f t="shared" si="2"/>
        <v>11481</v>
      </c>
      <c r="S15" s="100">
        <f t="shared" si="2"/>
        <v>7631</v>
      </c>
      <c r="T15" s="100">
        <f t="shared" si="2"/>
        <v>9803</v>
      </c>
      <c r="U15" s="100">
        <f t="shared" si="2"/>
        <v>5937</v>
      </c>
      <c r="V15" s="100">
        <f t="shared" si="2"/>
        <v>23371</v>
      </c>
      <c r="W15" s="100">
        <f t="shared" si="2"/>
        <v>34852</v>
      </c>
      <c r="X15" s="100">
        <f t="shared" si="2"/>
        <v>0</v>
      </c>
      <c r="Y15" s="100">
        <f t="shared" si="2"/>
        <v>34852</v>
      </c>
      <c r="Z15" s="137">
        <f>+IF(X15&lt;&gt;0,+(Y15/X15)*100,0)</f>
        <v>0</v>
      </c>
      <c r="AA15" s="153">
        <f>SUM(AA16:AA18)</f>
        <v>13762476</v>
      </c>
    </row>
    <row r="16" spans="1:27" ht="13.5">
      <c r="A16" s="138" t="s">
        <v>85</v>
      </c>
      <c r="B16" s="136"/>
      <c r="C16" s="155">
        <v>121334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4333898</v>
      </c>
      <c r="D17" s="155"/>
      <c r="E17" s="156"/>
      <c r="F17" s="60">
        <v>13762476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6381</v>
      </c>
      <c r="Q17" s="60">
        <v>5100</v>
      </c>
      <c r="R17" s="60">
        <v>11481</v>
      </c>
      <c r="S17" s="60">
        <v>7631</v>
      </c>
      <c r="T17" s="60">
        <v>9803</v>
      </c>
      <c r="U17" s="60">
        <v>5937</v>
      </c>
      <c r="V17" s="60">
        <v>23371</v>
      </c>
      <c r="W17" s="60">
        <v>34852</v>
      </c>
      <c r="X17" s="60"/>
      <c r="Y17" s="60">
        <v>34852</v>
      </c>
      <c r="Z17" s="140">
        <v>0</v>
      </c>
      <c r="AA17" s="155">
        <v>13762476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20926056</v>
      </c>
      <c r="D19" s="153">
        <f>SUM(D20:D23)</f>
        <v>0</v>
      </c>
      <c r="E19" s="154">
        <f t="shared" si="3"/>
        <v>37551406</v>
      </c>
      <c r="F19" s="100">
        <f t="shared" si="3"/>
        <v>22759403</v>
      </c>
      <c r="G19" s="100">
        <f t="shared" si="3"/>
        <v>2197166</v>
      </c>
      <c r="H19" s="100">
        <f t="shared" si="3"/>
        <v>1371447</v>
      </c>
      <c r="I19" s="100">
        <f t="shared" si="3"/>
        <v>1468351</v>
      </c>
      <c r="J19" s="100">
        <f t="shared" si="3"/>
        <v>5036964</v>
      </c>
      <c r="K19" s="100">
        <f t="shared" si="3"/>
        <v>1618636</v>
      </c>
      <c r="L19" s="100">
        <f t="shared" si="3"/>
        <v>1587275</v>
      </c>
      <c r="M19" s="100">
        <f t="shared" si="3"/>
        <v>1587275</v>
      </c>
      <c r="N19" s="100">
        <f t="shared" si="3"/>
        <v>4793186</v>
      </c>
      <c r="O19" s="100">
        <f t="shared" si="3"/>
        <v>2362618</v>
      </c>
      <c r="P19" s="100">
        <f t="shared" si="3"/>
        <v>262959</v>
      </c>
      <c r="Q19" s="100">
        <f t="shared" si="3"/>
        <v>330534</v>
      </c>
      <c r="R19" s="100">
        <f t="shared" si="3"/>
        <v>2956111</v>
      </c>
      <c r="S19" s="100">
        <f t="shared" si="3"/>
        <v>1492558</v>
      </c>
      <c r="T19" s="100">
        <f t="shared" si="3"/>
        <v>295968</v>
      </c>
      <c r="U19" s="100">
        <f t="shared" si="3"/>
        <v>360804</v>
      </c>
      <c r="V19" s="100">
        <f t="shared" si="3"/>
        <v>2149330</v>
      </c>
      <c r="W19" s="100">
        <f t="shared" si="3"/>
        <v>14935591</v>
      </c>
      <c r="X19" s="100">
        <f t="shared" si="3"/>
        <v>37552092</v>
      </c>
      <c r="Y19" s="100">
        <f t="shared" si="3"/>
        <v>-22616501</v>
      </c>
      <c r="Z19" s="137">
        <f>+IF(X19&lt;&gt;0,+(Y19/X19)*100,0)</f>
        <v>-60.22700679365614</v>
      </c>
      <c r="AA19" s="153">
        <f>SUM(AA20:AA23)</f>
        <v>22759403</v>
      </c>
    </row>
    <row r="20" spans="1:27" ht="13.5">
      <c r="A20" s="138" t="s">
        <v>89</v>
      </c>
      <c r="B20" s="136"/>
      <c r="C20" s="155">
        <v>8354409</v>
      </c>
      <c r="D20" s="155"/>
      <c r="E20" s="156">
        <v>9667000</v>
      </c>
      <c r="F20" s="60">
        <v>11112457</v>
      </c>
      <c r="G20" s="60">
        <v>945957</v>
      </c>
      <c r="H20" s="60">
        <v>743194</v>
      </c>
      <c r="I20" s="60">
        <v>715096</v>
      </c>
      <c r="J20" s="60">
        <v>2404247</v>
      </c>
      <c r="K20" s="60">
        <v>816741</v>
      </c>
      <c r="L20" s="60">
        <v>757219</v>
      </c>
      <c r="M20" s="60">
        <v>757219</v>
      </c>
      <c r="N20" s="60">
        <v>2331179</v>
      </c>
      <c r="O20" s="60">
        <v>1046158</v>
      </c>
      <c r="P20" s="60">
        <v>249108</v>
      </c>
      <c r="Q20" s="60">
        <v>308995</v>
      </c>
      <c r="R20" s="60">
        <v>1604261</v>
      </c>
      <c r="S20" s="60">
        <v>639592</v>
      </c>
      <c r="T20" s="60">
        <v>312477</v>
      </c>
      <c r="U20" s="60">
        <v>323303</v>
      </c>
      <c r="V20" s="60">
        <v>1275372</v>
      </c>
      <c r="W20" s="60">
        <v>7615059</v>
      </c>
      <c r="X20" s="60">
        <v>9667212</v>
      </c>
      <c r="Y20" s="60">
        <v>-2052153</v>
      </c>
      <c r="Z20" s="140">
        <v>-21.23</v>
      </c>
      <c r="AA20" s="155">
        <v>11112457</v>
      </c>
    </row>
    <row r="21" spans="1:27" ht="13.5">
      <c r="A21" s="138" t="s">
        <v>90</v>
      </c>
      <c r="B21" s="136"/>
      <c r="C21" s="155">
        <v>6163931</v>
      </c>
      <c r="D21" s="155"/>
      <c r="E21" s="156">
        <v>15543000</v>
      </c>
      <c r="F21" s="60">
        <v>5180850</v>
      </c>
      <c r="G21" s="60">
        <v>539882</v>
      </c>
      <c r="H21" s="60">
        <v>236822</v>
      </c>
      <c r="I21" s="60">
        <v>328621</v>
      </c>
      <c r="J21" s="60">
        <v>1105325</v>
      </c>
      <c r="K21" s="60">
        <v>378018</v>
      </c>
      <c r="L21" s="60">
        <v>389708</v>
      </c>
      <c r="M21" s="60">
        <v>389708</v>
      </c>
      <c r="N21" s="60">
        <v>1157434</v>
      </c>
      <c r="O21" s="60">
        <v>610312</v>
      </c>
      <c r="P21" s="60">
        <v>173</v>
      </c>
      <c r="Q21" s="60">
        <v>801</v>
      </c>
      <c r="R21" s="60">
        <v>611286</v>
      </c>
      <c r="S21" s="60">
        <v>413914</v>
      </c>
      <c r="T21" s="60">
        <v>-13962</v>
      </c>
      <c r="U21" s="60">
        <v>5315</v>
      </c>
      <c r="V21" s="60">
        <v>405267</v>
      </c>
      <c r="W21" s="60">
        <v>3279312</v>
      </c>
      <c r="X21" s="60">
        <v>15542556</v>
      </c>
      <c r="Y21" s="60">
        <v>-12263244</v>
      </c>
      <c r="Z21" s="140">
        <v>-78.9</v>
      </c>
      <c r="AA21" s="155">
        <v>5180850</v>
      </c>
    </row>
    <row r="22" spans="1:27" ht="13.5">
      <c r="A22" s="138" t="s">
        <v>91</v>
      </c>
      <c r="B22" s="136"/>
      <c r="C22" s="157">
        <v>3966663</v>
      </c>
      <c r="D22" s="157"/>
      <c r="E22" s="158">
        <v>9417406</v>
      </c>
      <c r="F22" s="159">
        <v>3221037</v>
      </c>
      <c r="G22" s="159">
        <v>363357</v>
      </c>
      <c r="H22" s="159">
        <v>193513</v>
      </c>
      <c r="I22" s="159">
        <v>211726</v>
      </c>
      <c r="J22" s="159">
        <v>768596</v>
      </c>
      <c r="K22" s="159">
        <v>207523</v>
      </c>
      <c r="L22" s="159">
        <v>226754</v>
      </c>
      <c r="M22" s="159">
        <v>226754</v>
      </c>
      <c r="N22" s="159">
        <v>661031</v>
      </c>
      <c r="O22" s="159">
        <v>358178</v>
      </c>
      <c r="P22" s="159">
        <v>6854</v>
      </c>
      <c r="Q22" s="159">
        <v>20738</v>
      </c>
      <c r="R22" s="159">
        <v>385770</v>
      </c>
      <c r="S22" s="159">
        <v>223446</v>
      </c>
      <c r="T22" s="159">
        <v>5497</v>
      </c>
      <c r="U22" s="159">
        <v>23736</v>
      </c>
      <c r="V22" s="159">
        <v>252679</v>
      </c>
      <c r="W22" s="159">
        <v>2068076</v>
      </c>
      <c r="X22" s="159">
        <v>9418032</v>
      </c>
      <c r="Y22" s="159">
        <v>-7349956</v>
      </c>
      <c r="Z22" s="141">
        <v>-78.04</v>
      </c>
      <c r="AA22" s="157">
        <v>3221037</v>
      </c>
    </row>
    <row r="23" spans="1:27" ht="13.5">
      <c r="A23" s="138" t="s">
        <v>92</v>
      </c>
      <c r="B23" s="136"/>
      <c r="C23" s="155">
        <v>2441053</v>
      </c>
      <c r="D23" s="155"/>
      <c r="E23" s="156">
        <v>2924000</v>
      </c>
      <c r="F23" s="60">
        <v>3245059</v>
      </c>
      <c r="G23" s="60">
        <v>347970</v>
      </c>
      <c r="H23" s="60">
        <v>197918</v>
      </c>
      <c r="I23" s="60">
        <v>212908</v>
      </c>
      <c r="J23" s="60">
        <v>758796</v>
      </c>
      <c r="K23" s="60">
        <v>216354</v>
      </c>
      <c r="L23" s="60">
        <v>213594</v>
      </c>
      <c r="M23" s="60">
        <v>213594</v>
      </c>
      <c r="N23" s="60">
        <v>643542</v>
      </c>
      <c r="O23" s="60">
        <v>347970</v>
      </c>
      <c r="P23" s="60">
        <v>6824</v>
      </c>
      <c r="Q23" s="60"/>
      <c r="R23" s="60">
        <v>354794</v>
      </c>
      <c r="S23" s="60">
        <v>215606</v>
      </c>
      <c r="T23" s="60">
        <v>-8044</v>
      </c>
      <c r="U23" s="60">
        <v>8450</v>
      </c>
      <c r="V23" s="60">
        <v>216012</v>
      </c>
      <c r="W23" s="60">
        <v>1973144</v>
      </c>
      <c r="X23" s="60">
        <v>2924292</v>
      </c>
      <c r="Y23" s="60">
        <v>-951148</v>
      </c>
      <c r="Z23" s="140">
        <v>-32.53</v>
      </c>
      <c r="AA23" s="155">
        <v>3245059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65200012</v>
      </c>
      <c r="D25" s="168">
        <f>+D5+D9+D15+D19+D24</f>
        <v>0</v>
      </c>
      <c r="E25" s="169">
        <f t="shared" si="4"/>
        <v>75201406</v>
      </c>
      <c r="F25" s="73">
        <f t="shared" si="4"/>
        <v>79822365</v>
      </c>
      <c r="G25" s="73">
        <f t="shared" si="4"/>
        <v>16274954</v>
      </c>
      <c r="H25" s="73">
        <f t="shared" si="4"/>
        <v>1928392</v>
      </c>
      <c r="I25" s="73">
        <f t="shared" si="4"/>
        <v>1756562</v>
      </c>
      <c r="J25" s="73">
        <f t="shared" si="4"/>
        <v>19959908</v>
      </c>
      <c r="K25" s="73">
        <f t="shared" si="4"/>
        <v>2121963</v>
      </c>
      <c r="L25" s="73">
        <f t="shared" si="4"/>
        <v>6435322</v>
      </c>
      <c r="M25" s="73">
        <f t="shared" si="4"/>
        <v>6607159</v>
      </c>
      <c r="N25" s="73">
        <f t="shared" si="4"/>
        <v>15164444</v>
      </c>
      <c r="O25" s="73">
        <f t="shared" si="4"/>
        <v>16456474</v>
      </c>
      <c r="P25" s="73">
        <f t="shared" si="4"/>
        <v>5483759</v>
      </c>
      <c r="Q25" s="73">
        <f t="shared" si="4"/>
        <v>4069503</v>
      </c>
      <c r="R25" s="73">
        <f t="shared" si="4"/>
        <v>26009736</v>
      </c>
      <c r="S25" s="73">
        <f t="shared" si="4"/>
        <v>2043153</v>
      </c>
      <c r="T25" s="73">
        <f t="shared" si="4"/>
        <v>426621</v>
      </c>
      <c r="U25" s="73">
        <f t="shared" si="4"/>
        <v>880832</v>
      </c>
      <c r="V25" s="73">
        <f t="shared" si="4"/>
        <v>3350606</v>
      </c>
      <c r="W25" s="73">
        <f t="shared" si="4"/>
        <v>64484694</v>
      </c>
      <c r="X25" s="73">
        <f t="shared" si="4"/>
        <v>75201335</v>
      </c>
      <c r="Y25" s="73">
        <f t="shared" si="4"/>
        <v>-10716641</v>
      </c>
      <c r="Z25" s="170">
        <f>+IF(X25&lt;&gt;0,+(Y25/X25)*100,0)</f>
        <v>-14.250599407577006</v>
      </c>
      <c r="AA25" s="168">
        <f>+AA5+AA9+AA15+AA19+AA24</f>
        <v>79822365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27391571</v>
      </c>
      <c r="D28" s="153">
        <f>SUM(D29:D31)</f>
        <v>0</v>
      </c>
      <c r="E28" s="154">
        <f t="shared" si="5"/>
        <v>27377646</v>
      </c>
      <c r="F28" s="100">
        <f t="shared" si="5"/>
        <v>38667632</v>
      </c>
      <c r="G28" s="100">
        <f t="shared" si="5"/>
        <v>1655940</v>
      </c>
      <c r="H28" s="100">
        <f t="shared" si="5"/>
        <v>1022732</v>
      </c>
      <c r="I28" s="100">
        <f t="shared" si="5"/>
        <v>1082076</v>
      </c>
      <c r="J28" s="100">
        <f t="shared" si="5"/>
        <v>3760748</v>
      </c>
      <c r="K28" s="100">
        <f t="shared" si="5"/>
        <v>1159056</v>
      </c>
      <c r="L28" s="100">
        <f t="shared" si="5"/>
        <v>1240284</v>
      </c>
      <c r="M28" s="100">
        <f t="shared" si="5"/>
        <v>1240284</v>
      </c>
      <c r="N28" s="100">
        <f t="shared" si="5"/>
        <v>3639624</v>
      </c>
      <c r="O28" s="100">
        <f t="shared" si="5"/>
        <v>1667070</v>
      </c>
      <c r="P28" s="100">
        <f t="shared" si="5"/>
        <v>5548443</v>
      </c>
      <c r="Q28" s="100">
        <f t="shared" si="5"/>
        <v>956040</v>
      </c>
      <c r="R28" s="100">
        <f t="shared" si="5"/>
        <v>8171553</v>
      </c>
      <c r="S28" s="100">
        <f t="shared" si="5"/>
        <v>1132667</v>
      </c>
      <c r="T28" s="100">
        <f t="shared" si="5"/>
        <v>1102960</v>
      </c>
      <c r="U28" s="100">
        <f t="shared" si="5"/>
        <v>1170289</v>
      </c>
      <c r="V28" s="100">
        <f t="shared" si="5"/>
        <v>3405916</v>
      </c>
      <c r="W28" s="100">
        <f t="shared" si="5"/>
        <v>18977841</v>
      </c>
      <c r="X28" s="100">
        <f t="shared" si="5"/>
        <v>27377647</v>
      </c>
      <c r="Y28" s="100">
        <f t="shared" si="5"/>
        <v>-8399806</v>
      </c>
      <c r="Z28" s="137">
        <f>+IF(X28&lt;&gt;0,+(Y28/X28)*100,0)</f>
        <v>-30.681256135708086</v>
      </c>
      <c r="AA28" s="153">
        <f>SUM(AA29:AA31)</f>
        <v>38667632</v>
      </c>
    </row>
    <row r="29" spans="1:27" ht="13.5">
      <c r="A29" s="138" t="s">
        <v>75</v>
      </c>
      <c r="B29" s="136"/>
      <c r="C29" s="155">
        <v>4790337</v>
      </c>
      <c r="D29" s="155"/>
      <c r="E29" s="156">
        <v>6276736</v>
      </c>
      <c r="F29" s="60">
        <v>4268505</v>
      </c>
      <c r="G29" s="60">
        <v>778298</v>
      </c>
      <c r="H29" s="60">
        <v>248351</v>
      </c>
      <c r="I29" s="60">
        <v>244810</v>
      </c>
      <c r="J29" s="60">
        <v>1271459</v>
      </c>
      <c r="K29" s="60">
        <v>265796</v>
      </c>
      <c r="L29" s="60">
        <v>285451</v>
      </c>
      <c r="M29" s="60">
        <v>285451</v>
      </c>
      <c r="N29" s="60">
        <v>836698</v>
      </c>
      <c r="O29" s="60">
        <v>778298</v>
      </c>
      <c r="P29" s="60">
        <v>274523</v>
      </c>
      <c r="Q29" s="60">
        <v>258107</v>
      </c>
      <c r="R29" s="60">
        <v>1310928</v>
      </c>
      <c r="S29" s="60">
        <v>239501</v>
      </c>
      <c r="T29" s="60">
        <v>228143</v>
      </c>
      <c r="U29" s="60">
        <v>302509</v>
      </c>
      <c r="V29" s="60">
        <v>770153</v>
      </c>
      <c r="W29" s="60">
        <v>4189238</v>
      </c>
      <c r="X29" s="60">
        <v>6276732</v>
      </c>
      <c r="Y29" s="60">
        <v>-2087494</v>
      </c>
      <c r="Z29" s="140">
        <v>-33.26</v>
      </c>
      <c r="AA29" s="155">
        <v>4268505</v>
      </c>
    </row>
    <row r="30" spans="1:27" ht="13.5">
      <c r="A30" s="138" t="s">
        <v>76</v>
      </c>
      <c r="B30" s="136"/>
      <c r="C30" s="157">
        <v>8582798</v>
      </c>
      <c r="D30" s="157"/>
      <c r="E30" s="158">
        <v>5067476</v>
      </c>
      <c r="F30" s="159">
        <v>24872329</v>
      </c>
      <c r="G30" s="159">
        <v>877642</v>
      </c>
      <c r="H30" s="159">
        <v>774381</v>
      </c>
      <c r="I30" s="159">
        <v>837266</v>
      </c>
      <c r="J30" s="159">
        <v>2489289</v>
      </c>
      <c r="K30" s="159">
        <v>893260</v>
      </c>
      <c r="L30" s="159">
        <v>954833</v>
      </c>
      <c r="M30" s="159">
        <v>954833</v>
      </c>
      <c r="N30" s="159">
        <v>2802926</v>
      </c>
      <c r="O30" s="159">
        <v>888772</v>
      </c>
      <c r="P30" s="159">
        <v>5273920</v>
      </c>
      <c r="Q30" s="159">
        <v>697933</v>
      </c>
      <c r="R30" s="159">
        <v>6860625</v>
      </c>
      <c r="S30" s="159">
        <v>893166</v>
      </c>
      <c r="T30" s="159">
        <v>874817</v>
      </c>
      <c r="U30" s="159">
        <v>867780</v>
      </c>
      <c r="V30" s="159">
        <v>2635763</v>
      </c>
      <c r="W30" s="159">
        <v>14788603</v>
      </c>
      <c r="X30" s="159">
        <v>5067480</v>
      </c>
      <c r="Y30" s="159">
        <v>9721123</v>
      </c>
      <c r="Z30" s="141">
        <v>191.83</v>
      </c>
      <c r="AA30" s="157">
        <v>24872329</v>
      </c>
    </row>
    <row r="31" spans="1:27" ht="13.5">
      <c r="A31" s="138" t="s">
        <v>77</v>
      </c>
      <c r="B31" s="136"/>
      <c r="C31" s="155">
        <v>14018436</v>
      </c>
      <c r="D31" s="155"/>
      <c r="E31" s="156">
        <v>16033434</v>
      </c>
      <c r="F31" s="60">
        <v>9526798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16033435</v>
      </c>
      <c r="Y31" s="60">
        <v>-16033435</v>
      </c>
      <c r="Z31" s="140">
        <v>-100</v>
      </c>
      <c r="AA31" s="155">
        <v>9526798</v>
      </c>
    </row>
    <row r="32" spans="1:27" ht="13.5">
      <c r="A32" s="135" t="s">
        <v>78</v>
      </c>
      <c r="B32" s="136"/>
      <c r="C32" s="153">
        <f aca="true" t="shared" si="6" ref="C32:Y32">SUM(C33:C37)</f>
        <v>13752209</v>
      </c>
      <c r="D32" s="153">
        <f>SUM(D33:D37)</f>
        <v>0</v>
      </c>
      <c r="E32" s="154">
        <f t="shared" si="6"/>
        <v>4632730</v>
      </c>
      <c r="F32" s="100">
        <f t="shared" si="6"/>
        <v>2742749</v>
      </c>
      <c r="G32" s="100">
        <f t="shared" si="6"/>
        <v>245277</v>
      </c>
      <c r="H32" s="100">
        <f t="shared" si="6"/>
        <v>295417</v>
      </c>
      <c r="I32" s="100">
        <f t="shared" si="6"/>
        <v>235837</v>
      </c>
      <c r="J32" s="100">
        <f t="shared" si="6"/>
        <v>776531</v>
      </c>
      <c r="K32" s="100">
        <f t="shared" si="6"/>
        <v>290704</v>
      </c>
      <c r="L32" s="100">
        <f t="shared" si="6"/>
        <v>258568</v>
      </c>
      <c r="M32" s="100">
        <f t="shared" si="6"/>
        <v>258568</v>
      </c>
      <c r="N32" s="100">
        <f t="shared" si="6"/>
        <v>807840</v>
      </c>
      <c r="O32" s="100">
        <f t="shared" si="6"/>
        <v>273162</v>
      </c>
      <c r="P32" s="100">
        <f t="shared" si="6"/>
        <v>1048557</v>
      </c>
      <c r="Q32" s="100">
        <f t="shared" si="6"/>
        <v>261423</v>
      </c>
      <c r="R32" s="100">
        <f t="shared" si="6"/>
        <v>1583142</v>
      </c>
      <c r="S32" s="100">
        <f t="shared" si="6"/>
        <v>295602</v>
      </c>
      <c r="T32" s="100">
        <f t="shared" si="6"/>
        <v>274502</v>
      </c>
      <c r="U32" s="100">
        <f t="shared" si="6"/>
        <v>246400</v>
      </c>
      <c r="V32" s="100">
        <f t="shared" si="6"/>
        <v>816504</v>
      </c>
      <c r="W32" s="100">
        <f t="shared" si="6"/>
        <v>3984017</v>
      </c>
      <c r="X32" s="100">
        <f t="shared" si="6"/>
        <v>4632737</v>
      </c>
      <c r="Y32" s="100">
        <f t="shared" si="6"/>
        <v>-648720</v>
      </c>
      <c r="Z32" s="137">
        <f>+IF(X32&lt;&gt;0,+(Y32/X32)*100,0)</f>
        <v>-14.0029533297487</v>
      </c>
      <c r="AA32" s="153">
        <f>SUM(AA33:AA37)</f>
        <v>2742749</v>
      </c>
    </row>
    <row r="33" spans="1:27" ht="13.5">
      <c r="A33" s="138" t="s">
        <v>79</v>
      </c>
      <c r="B33" s="136"/>
      <c r="C33" s="155">
        <v>1438228</v>
      </c>
      <c r="D33" s="155"/>
      <c r="E33" s="156">
        <v>1710050</v>
      </c>
      <c r="F33" s="60">
        <v>817847</v>
      </c>
      <c r="G33" s="60">
        <v>55187</v>
      </c>
      <c r="H33" s="60">
        <v>57389</v>
      </c>
      <c r="I33" s="60">
        <v>54142</v>
      </c>
      <c r="J33" s="60">
        <v>166718</v>
      </c>
      <c r="K33" s="60">
        <v>80307</v>
      </c>
      <c r="L33" s="60">
        <v>56446</v>
      </c>
      <c r="M33" s="60">
        <v>56446</v>
      </c>
      <c r="N33" s="60">
        <v>193199</v>
      </c>
      <c r="O33" s="60">
        <v>57014</v>
      </c>
      <c r="P33" s="60">
        <v>761922</v>
      </c>
      <c r="Q33" s="60">
        <v>56830</v>
      </c>
      <c r="R33" s="60">
        <v>875766</v>
      </c>
      <c r="S33" s="60">
        <v>71900</v>
      </c>
      <c r="T33" s="60">
        <v>57251</v>
      </c>
      <c r="U33" s="60">
        <v>57451</v>
      </c>
      <c r="V33" s="60">
        <v>186602</v>
      </c>
      <c r="W33" s="60">
        <v>1422285</v>
      </c>
      <c r="X33" s="60">
        <v>1710048</v>
      </c>
      <c r="Y33" s="60">
        <v>-287763</v>
      </c>
      <c r="Z33" s="140">
        <v>-16.83</v>
      </c>
      <c r="AA33" s="155">
        <v>817847</v>
      </c>
    </row>
    <row r="34" spans="1:27" ht="13.5">
      <c r="A34" s="138" t="s">
        <v>80</v>
      </c>
      <c r="B34" s="136"/>
      <c r="C34" s="155">
        <v>3002180</v>
      </c>
      <c r="D34" s="155"/>
      <c r="E34" s="156">
        <v>2746638</v>
      </c>
      <c r="F34" s="60">
        <v>1924902</v>
      </c>
      <c r="G34" s="60">
        <v>180330</v>
      </c>
      <c r="H34" s="60">
        <v>226924</v>
      </c>
      <c r="I34" s="60">
        <v>170587</v>
      </c>
      <c r="J34" s="60">
        <v>577841</v>
      </c>
      <c r="K34" s="60">
        <v>196299</v>
      </c>
      <c r="L34" s="60">
        <v>189959</v>
      </c>
      <c r="M34" s="60">
        <v>189959</v>
      </c>
      <c r="N34" s="60">
        <v>576217</v>
      </c>
      <c r="O34" s="60">
        <v>206073</v>
      </c>
      <c r="P34" s="60">
        <v>273198</v>
      </c>
      <c r="Q34" s="60">
        <v>192784</v>
      </c>
      <c r="R34" s="60">
        <v>672055</v>
      </c>
      <c r="S34" s="60">
        <v>209341</v>
      </c>
      <c r="T34" s="60">
        <v>203860</v>
      </c>
      <c r="U34" s="60">
        <v>175894</v>
      </c>
      <c r="V34" s="60">
        <v>589095</v>
      </c>
      <c r="W34" s="60">
        <v>2415208</v>
      </c>
      <c r="X34" s="60">
        <v>2746644</v>
      </c>
      <c r="Y34" s="60">
        <v>-331436</v>
      </c>
      <c r="Z34" s="140">
        <v>-12.07</v>
      </c>
      <c r="AA34" s="155">
        <v>1924902</v>
      </c>
    </row>
    <row r="35" spans="1:27" ht="13.5">
      <c r="A35" s="138" t="s">
        <v>81</v>
      </c>
      <c r="B35" s="136"/>
      <c r="C35" s="155">
        <v>217247</v>
      </c>
      <c r="D35" s="155"/>
      <c r="E35" s="156">
        <v>50093</v>
      </c>
      <c r="F35" s="60"/>
      <c r="G35" s="60">
        <v>3353</v>
      </c>
      <c r="H35" s="60">
        <v>4377</v>
      </c>
      <c r="I35" s="60">
        <v>4529</v>
      </c>
      <c r="J35" s="60">
        <v>12259</v>
      </c>
      <c r="K35" s="60">
        <v>6322</v>
      </c>
      <c r="L35" s="60">
        <v>5136</v>
      </c>
      <c r="M35" s="60">
        <v>5136</v>
      </c>
      <c r="N35" s="60">
        <v>16594</v>
      </c>
      <c r="O35" s="60">
        <v>3353</v>
      </c>
      <c r="P35" s="60">
        <v>5318</v>
      </c>
      <c r="Q35" s="60">
        <v>3809</v>
      </c>
      <c r="R35" s="60">
        <v>12480</v>
      </c>
      <c r="S35" s="60">
        <v>6400</v>
      </c>
      <c r="T35" s="60">
        <v>5430</v>
      </c>
      <c r="U35" s="60">
        <v>5359</v>
      </c>
      <c r="V35" s="60">
        <v>17189</v>
      </c>
      <c r="W35" s="60">
        <v>58522</v>
      </c>
      <c r="X35" s="60">
        <v>50093</v>
      </c>
      <c r="Y35" s="60">
        <v>8429</v>
      </c>
      <c r="Z35" s="140">
        <v>16.83</v>
      </c>
      <c r="AA35" s="155"/>
    </row>
    <row r="36" spans="1:27" ht="13.5">
      <c r="A36" s="138" t="s">
        <v>82</v>
      </c>
      <c r="B36" s="136"/>
      <c r="C36" s="155">
        <v>9033974</v>
      </c>
      <c r="D36" s="155"/>
      <c r="E36" s="156">
        <v>53648</v>
      </c>
      <c r="F36" s="60"/>
      <c r="G36" s="60">
        <v>4271</v>
      </c>
      <c r="H36" s="60">
        <v>4271</v>
      </c>
      <c r="I36" s="60">
        <v>4386</v>
      </c>
      <c r="J36" s="60">
        <v>12928</v>
      </c>
      <c r="K36" s="60">
        <v>4980</v>
      </c>
      <c r="L36" s="60">
        <v>4685</v>
      </c>
      <c r="M36" s="60">
        <v>4685</v>
      </c>
      <c r="N36" s="60">
        <v>14350</v>
      </c>
      <c r="O36" s="60">
        <v>4271</v>
      </c>
      <c r="P36" s="60">
        <v>5048</v>
      </c>
      <c r="Q36" s="60">
        <v>5157</v>
      </c>
      <c r="R36" s="60">
        <v>14476</v>
      </c>
      <c r="S36" s="60">
        <v>5131</v>
      </c>
      <c r="T36" s="60">
        <v>5131</v>
      </c>
      <c r="U36" s="60">
        <v>5131</v>
      </c>
      <c r="V36" s="60">
        <v>15393</v>
      </c>
      <c r="W36" s="60">
        <v>57147</v>
      </c>
      <c r="X36" s="60">
        <v>53652</v>
      </c>
      <c r="Y36" s="60">
        <v>3495</v>
      </c>
      <c r="Z36" s="140">
        <v>6.51</v>
      </c>
      <c r="AA36" s="155"/>
    </row>
    <row r="37" spans="1:27" ht="13.5">
      <c r="A37" s="138" t="s">
        <v>83</v>
      </c>
      <c r="B37" s="136"/>
      <c r="C37" s="157">
        <v>60580</v>
      </c>
      <c r="D37" s="157"/>
      <c r="E37" s="158">
        <v>72301</v>
      </c>
      <c r="F37" s="159"/>
      <c r="G37" s="159">
        <v>2136</v>
      </c>
      <c r="H37" s="159">
        <v>2456</v>
      </c>
      <c r="I37" s="159">
        <v>2193</v>
      </c>
      <c r="J37" s="159">
        <v>6785</v>
      </c>
      <c r="K37" s="159">
        <v>2796</v>
      </c>
      <c r="L37" s="159">
        <v>2342</v>
      </c>
      <c r="M37" s="159">
        <v>2342</v>
      </c>
      <c r="N37" s="159">
        <v>7480</v>
      </c>
      <c r="O37" s="159">
        <v>2451</v>
      </c>
      <c r="P37" s="159">
        <v>3071</v>
      </c>
      <c r="Q37" s="159">
        <v>2843</v>
      </c>
      <c r="R37" s="159">
        <v>8365</v>
      </c>
      <c r="S37" s="159">
        <v>2830</v>
      </c>
      <c r="T37" s="159">
        <v>2830</v>
      </c>
      <c r="U37" s="159">
        <v>2565</v>
      </c>
      <c r="V37" s="159">
        <v>8225</v>
      </c>
      <c r="W37" s="159">
        <v>30855</v>
      </c>
      <c r="X37" s="159">
        <v>72300</v>
      </c>
      <c r="Y37" s="159">
        <v>-41445</v>
      </c>
      <c r="Z37" s="141">
        <v>-57.32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6017086</v>
      </c>
      <c r="D38" s="153">
        <f>SUM(D39:D41)</f>
        <v>0</v>
      </c>
      <c r="E38" s="154">
        <f t="shared" si="7"/>
        <v>230932</v>
      </c>
      <c r="F38" s="100">
        <f t="shared" si="7"/>
        <v>3873272</v>
      </c>
      <c r="G38" s="100">
        <f t="shared" si="7"/>
        <v>14916</v>
      </c>
      <c r="H38" s="100">
        <f t="shared" si="7"/>
        <v>23275</v>
      </c>
      <c r="I38" s="100">
        <f t="shared" si="7"/>
        <v>21551</v>
      </c>
      <c r="J38" s="100">
        <f t="shared" si="7"/>
        <v>59742</v>
      </c>
      <c r="K38" s="100">
        <f t="shared" si="7"/>
        <v>22489</v>
      </c>
      <c r="L38" s="100">
        <f t="shared" si="7"/>
        <v>30525</v>
      </c>
      <c r="M38" s="100">
        <f t="shared" si="7"/>
        <v>30525</v>
      </c>
      <c r="N38" s="100">
        <f t="shared" si="7"/>
        <v>83539</v>
      </c>
      <c r="O38" s="100">
        <f t="shared" si="7"/>
        <v>14916</v>
      </c>
      <c r="P38" s="100">
        <f t="shared" si="7"/>
        <v>24231</v>
      </c>
      <c r="Q38" s="100">
        <f t="shared" si="7"/>
        <v>20162</v>
      </c>
      <c r="R38" s="100">
        <f t="shared" si="7"/>
        <v>59309</v>
      </c>
      <c r="S38" s="100">
        <f t="shared" si="7"/>
        <v>30523</v>
      </c>
      <c r="T38" s="100">
        <f t="shared" si="7"/>
        <v>16728</v>
      </c>
      <c r="U38" s="100">
        <f t="shared" si="7"/>
        <v>23724</v>
      </c>
      <c r="V38" s="100">
        <f t="shared" si="7"/>
        <v>70975</v>
      </c>
      <c r="W38" s="100">
        <f t="shared" si="7"/>
        <v>273565</v>
      </c>
      <c r="X38" s="100">
        <f t="shared" si="7"/>
        <v>230932</v>
      </c>
      <c r="Y38" s="100">
        <f t="shared" si="7"/>
        <v>42633</v>
      </c>
      <c r="Z38" s="137">
        <f>+IF(X38&lt;&gt;0,+(Y38/X38)*100,0)</f>
        <v>18.46127864479587</v>
      </c>
      <c r="AA38" s="153">
        <f>SUM(AA39:AA41)</f>
        <v>3873272</v>
      </c>
    </row>
    <row r="39" spans="1:27" ht="13.5">
      <c r="A39" s="138" t="s">
        <v>85</v>
      </c>
      <c r="B39" s="136"/>
      <c r="C39" s="155">
        <v>307173</v>
      </c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>
        <v>5709913</v>
      </c>
      <c r="D40" s="155"/>
      <c r="E40" s="156">
        <v>230932</v>
      </c>
      <c r="F40" s="60">
        <v>3873272</v>
      </c>
      <c r="G40" s="60">
        <v>14916</v>
      </c>
      <c r="H40" s="60">
        <v>23275</v>
      </c>
      <c r="I40" s="60">
        <v>21551</v>
      </c>
      <c r="J40" s="60">
        <v>59742</v>
      </c>
      <c r="K40" s="60">
        <v>22489</v>
      </c>
      <c r="L40" s="60">
        <v>30525</v>
      </c>
      <c r="M40" s="60">
        <v>30525</v>
      </c>
      <c r="N40" s="60">
        <v>83539</v>
      </c>
      <c r="O40" s="60">
        <v>14916</v>
      </c>
      <c r="P40" s="60">
        <v>24231</v>
      </c>
      <c r="Q40" s="60">
        <v>20162</v>
      </c>
      <c r="R40" s="60">
        <v>59309</v>
      </c>
      <c r="S40" s="60">
        <v>30523</v>
      </c>
      <c r="T40" s="60">
        <v>16728</v>
      </c>
      <c r="U40" s="60">
        <v>23724</v>
      </c>
      <c r="V40" s="60">
        <v>70975</v>
      </c>
      <c r="W40" s="60">
        <v>273565</v>
      </c>
      <c r="X40" s="60">
        <v>230932</v>
      </c>
      <c r="Y40" s="60">
        <v>42633</v>
      </c>
      <c r="Z40" s="140">
        <v>18.46</v>
      </c>
      <c r="AA40" s="155">
        <v>3873272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18636632</v>
      </c>
      <c r="D42" s="153">
        <f>SUM(D43:D46)</f>
        <v>0</v>
      </c>
      <c r="E42" s="154">
        <f t="shared" si="8"/>
        <v>42924977</v>
      </c>
      <c r="F42" s="100">
        <f t="shared" si="8"/>
        <v>15781471</v>
      </c>
      <c r="G42" s="100">
        <f t="shared" si="8"/>
        <v>1572385</v>
      </c>
      <c r="H42" s="100">
        <f t="shared" si="8"/>
        <v>1714091</v>
      </c>
      <c r="I42" s="100">
        <f t="shared" si="8"/>
        <v>1407149</v>
      </c>
      <c r="J42" s="100">
        <f t="shared" si="8"/>
        <v>4693625</v>
      </c>
      <c r="K42" s="100">
        <f t="shared" si="8"/>
        <v>1488938</v>
      </c>
      <c r="L42" s="100">
        <f t="shared" si="8"/>
        <v>1406057</v>
      </c>
      <c r="M42" s="100">
        <f t="shared" si="8"/>
        <v>1406057</v>
      </c>
      <c r="N42" s="100">
        <f t="shared" si="8"/>
        <v>4301052</v>
      </c>
      <c r="O42" s="100">
        <f t="shared" si="8"/>
        <v>1784950</v>
      </c>
      <c r="P42" s="100">
        <f t="shared" si="8"/>
        <v>1304604</v>
      </c>
      <c r="Q42" s="100">
        <f t="shared" si="8"/>
        <v>1237333</v>
      </c>
      <c r="R42" s="100">
        <f t="shared" si="8"/>
        <v>4326887</v>
      </c>
      <c r="S42" s="100">
        <f t="shared" si="8"/>
        <v>1543922</v>
      </c>
      <c r="T42" s="100">
        <f t="shared" si="8"/>
        <v>593161</v>
      </c>
      <c r="U42" s="100">
        <f t="shared" si="8"/>
        <v>1589780</v>
      </c>
      <c r="V42" s="100">
        <f t="shared" si="8"/>
        <v>3726863</v>
      </c>
      <c r="W42" s="100">
        <f t="shared" si="8"/>
        <v>17048427</v>
      </c>
      <c r="X42" s="100">
        <f t="shared" si="8"/>
        <v>42924972</v>
      </c>
      <c r="Y42" s="100">
        <f t="shared" si="8"/>
        <v>-25876545</v>
      </c>
      <c r="Z42" s="137">
        <f>+IF(X42&lt;&gt;0,+(Y42/X42)*100,0)</f>
        <v>-60.28319599136837</v>
      </c>
      <c r="AA42" s="153">
        <f>SUM(AA43:AA46)</f>
        <v>15781471</v>
      </c>
    </row>
    <row r="43" spans="1:27" ht="13.5">
      <c r="A43" s="138" t="s">
        <v>89</v>
      </c>
      <c r="B43" s="136"/>
      <c r="C43" s="155">
        <v>10088514</v>
      </c>
      <c r="D43" s="155"/>
      <c r="E43" s="156">
        <v>12863847</v>
      </c>
      <c r="F43" s="60">
        <v>10159066</v>
      </c>
      <c r="G43" s="60">
        <v>1085299</v>
      </c>
      <c r="H43" s="60">
        <v>1142308</v>
      </c>
      <c r="I43" s="60">
        <v>948719</v>
      </c>
      <c r="J43" s="60">
        <v>3176326</v>
      </c>
      <c r="K43" s="60">
        <v>846549</v>
      </c>
      <c r="L43" s="60">
        <v>827513</v>
      </c>
      <c r="M43" s="60">
        <v>827513</v>
      </c>
      <c r="N43" s="60">
        <v>2501575</v>
      </c>
      <c r="O43" s="60">
        <v>1118822</v>
      </c>
      <c r="P43" s="60">
        <v>824375</v>
      </c>
      <c r="Q43" s="60">
        <v>744078</v>
      </c>
      <c r="R43" s="60">
        <v>2687275</v>
      </c>
      <c r="S43" s="60">
        <v>973020</v>
      </c>
      <c r="T43" s="60">
        <v>153515</v>
      </c>
      <c r="U43" s="60">
        <v>1042013</v>
      </c>
      <c r="V43" s="60">
        <v>2168548</v>
      </c>
      <c r="W43" s="60">
        <v>10533724</v>
      </c>
      <c r="X43" s="60">
        <v>12863844</v>
      </c>
      <c r="Y43" s="60">
        <v>-2330120</v>
      </c>
      <c r="Z43" s="140">
        <v>-18.11</v>
      </c>
      <c r="AA43" s="155">
        <v>10159066</v>
      </c>
    </row>
    <row r="44" spans="1:27" ht="13.5">
      <c r="A44" s="138" t="s">
        <v>90</v>
      </c>
      <c r="B44" s="136"/>
      <c r="C44" s="155">
        <v>4657383</v>
      </c>
      <c r="D44" s="155"/>
      <c r="E44" s="156">
        <v>14614132</v>
      </c>
      <c r="F44" s="60">
        <v>2589666</v>
      </c>
      <c r="G44" s="60">
        <v>72662</v>
      </c>
      <c r="H44" s="60">
        <v>176409</v>
      </c>
      <c r="I44" s="60">
        <v>68172</v>
      </c>
      <c r="J44" s="60">
        <v>317243</v>
      </c>
      <c r="K44" s="60">
        <v>199943</v>
      </c>
      <c r="L44" s="60">
        <v>170318</v>
      </c>
      <c r="M44" s="60">
        <v>170318</v>
      </c>
      <c r="N44" s="60">
        <v>540579</v>
      </c>
      <c r="O44" s="60">
        <v>247948</v>
      </c>
      <c r="P44" s="60">
        <v>93324</v>
      </c>
      <c r="Q44" s="60">
        <v>160443</v>
      </c>
      <c r="R44" s="60">
        <v>501715</v>
      </c>
      <c r="S44" s="60">
        <v>170351</v>
      </c>
      <c r="T44" s="60">
        <v>74131</v>
      </c>
      <c r="U44" s="60">
        <v>179366</v>
      </c>
      <c r="V44" s="60">
        <v>423848</v>
      </c>
      <c r="W44" s="60">
        <v>1783385</v>
      </c>
      <c r="X44" s="60">
        <v>14614128</v>
      </c>
      <c r="Y44" s="60">
        <v>-12830743</v>
      </c>
      <c r="Z44" s="140">
        <v>-87.8</v>
      </c>
      <c r="AA44" s="155">
        <v>2589666</v>
      </c>
    </row>
    <row r="45" spans="1:27" ht="13.5">
      <c r="A45" s="138" t="s">
        <v>91</v>
      </c>
      <c r="B45" s="136"/>
      <c r="C45" s="157">
        <v>2111149</v>
      </c>
      <c r="D45" s="157"/>
      <c r="E45" s="158">
        <v>13604980</v>
      </c>
      <c r="F45" s="159">
        <v>1338003</v>
      </c>
      <c r="G45" s="159">
        <v>326532</v>
      </c>
      <c r="H45" s="159">
        <v>309831</v>
      </c>
      <c r="I45" s="159">
        <v>311627</v>
      </c>
      <c r="J45" s="159">
        <v>947990</v>
      </c>
      <c r="K45" s="159">
        <v>338781</v>
      </c>
      <c r="L45" s="159">
        <v>324768</v>
      </c>
      <c r="M45" s="159">
        <v>324768</v>
      </c>
      <c r="N45" s="159">
        <v>988317</v>
      </c>
      <c r="O45" s="159">
        <v>330288</v>
      </c>
      <c r="P45" s="159">
        <v>311854</v>
      </c>
      <c r="Q45" s="159">
        <v>260483</v>
      </c>
      <c r="R45" s="159">
        <v>902625</v>
      </c>
      <c r="S45" s="159">
        <v>307316</v>
      </c>
      <c r="T45" s="159">
        <v>282746</v>
      </c>
      <c r="U45" s="159">
        <v>285944</v>
      </c>
      <c r="V45" s="159">
        <v>876006</v>
      </c>
      <c r="W45" s="159">
        <v>3714938</v>
      </c>
      <c r="X45" s="159">
        <v>13604976</v>
      </c>
      <c r="Y45" s="159">
        <v>-9890038</v>
      </c>
      <c r="Z45" s="141">
        <v>-72.69</v>
      </c>
      <c r="AA45" s="157">
        <v>1338003</v>
      </c>
    </row>
    <row r="46" spans="1:27" ht="13.5">
      <c r="A46" s="138" t="s">
        <v>92</v>
      </c>
      <c r="B46" s="136"/>
      <c r="C46" s="155">
        <v>1779586</v>
      </c>
      <c r="D46" s="155"/>
      <c r="E46" s="156">
        <v>1842018</v>
      </c>
      <c r="F46" s="60">
        <v>1694736</v>
      </c>
      <c r="G46" s="60">
        <v>87892</v>
      </c>
      <c r="H46" s="60">
        <v>85543</v>
      </c>
      <c r="I46" s="60">
        <v>78631</v>
      </c>
      <c r="J46" s="60">
        <v>252066</v>
      </c>
      <c r="K46" s="60">
        <v>103665</v>
      </c>
      <c r="L46" s="60">
        <v>83458</v>
      </c>
      <c r="M46" s="60">
        <v>83458</v>
      </c>
      <c r="N46" s="60">
        <v>270581</v>
      </c>
      <c r="O46" s="60">
        <v>87892</v>
      </c>
      <c r="P46" s="60">
        <v>75051</v>
      </c>
      <c r="Q46" s="60">
        <v>72329</v>
      </c>
      <c r="R46" s="60">
        <v>235272</v>
      </c>
      <c r="S46" s="60">
        <v>93235</v>
      </c>
      <c r="T46" s="60">
        <v>82769</v>
      </c>
      <c r="U46" s="60">
        <v>82457</v>
      </c>
      <c r="V46" s="60">
        <v>258461</v>
      </c>
      <c r="W46" s="60">
        <v>1016380</v>
      </c>
      <c r="X46" s="60">
        <v>1842024</v>
      </c>
      <c r="Y46" s="60">
        <v>-825644</v>
      </c>
      <c r="Z46" s="140">
        <v>-44.82</v>
      </c>
      <c r="AA46" s="155">
        <v>1694736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65797498</v>
      </c>
      <c r="D48" s="168">
        <f>+D28+D32+D38+D42+D47</f>
        <v>0</v>
      </c>
      <c r="E48" s="169">
        <f t="shared" si="9"/>
        <v>75166285</v>
      </c>
      <c r="F48" s="73">
        <f t="shared" si="9"/>
        <v>61065124</v>
      </c>
      <c r="G48" s="73">
        <f t="shared" si="9"/>
        <v>3488518</v>
      </c>
      <c r="H48" s="73">
        <f t="shared" si="9"/>
        <v>3055515</v>
      </c>
      <c r="I48" s="73">
        <f t="shared" si="9"/>
        <v>2746613</v>
      </c>
      <c r="J48" s="73">
        <f t="shared" si="9"/>
        <v>9290646</v>
      </c>
      <c r="K48" s="73">
        <f t="shared" si="9"/>
        <v>2961187</v>
      </c>
      <c r="L48" s="73">
        <f t="shared" si="9"/>
        <v>2935434</v>
      </c>
      <c r="M48" s="73">
        <f t="shared" si="9"/>
        <v>2935434</v>
      </c>
      <c r="N48" s="73">
        <f t="shared" si="9"/>
        <v>8832055</v>
      </c>
      <c r="O48" s="73">
        <f t="shared" si="9"/>
        <v>3740098</v>
      </c>
      <c r="P48" s="73">
        <f t="shared" si="9"/>
        <v>7925835</v>
      </c>
      <c r="Q48" s="73">
        <f t="shared" si="9"/>
        <v>2474958</v>
      </c>
      <c r="R48" s="73">
        <f t="shared" si="9"/>
        <v>14140891</v>
      </c>
      <c r="S48" s="73">
        <f t="shared" si="9"/>
        <v>3002714</v>
      </c>
      <c r="T48" s="73">
        <f t="shared" si="9"/>
        <v>1987351</v>
      </c>
      <c r="U48" s="73">
        <f t="shared" si="9"/>
        <v>3030193</v>
      </c>
      <c r="V48" s="73">
        <f t="shared" si="9"/>
        <v>8020258</v>
      </c>
      <c r="W48" s="73">
        <f t="shared" si="9"/>
        <v>40283850</v>
      </c>
      <c r="X48" s="73">
        <f t="shared" si="9"/>
        <v>75166288</v>
      </c>
      <c r="Y48" s="73">
        <f t="shared" si="9"/>
        <v>-34882438</v>
      </c>
      <c r="Z48" s="170">
        <f>+IF(X48&lt;&gt;0,+(Y48/X48)*100,0)</f>
        <v>-46.40702491521199</v>
      </c>
      <c r="AA48" s="168">
        <f>+AA28+AA32+AA38+AA42+AA47</f>
        <v>61065124</v>
      </c>
    </row>
    <row r="49" spans="1:27" ht="13.5">
      <c r="A49" s="148" t="s">
        <v>49</v>
      </c>
      <c r="B49" s="149"/>
      <c r="C49" s="171">
        <f aca="true" t="shared" si="10" ref="C49:Y49">+C25-C48</f>
        <v>-597486</v>
      </c>
      <c r="D49" s="171">
        <f>+D25-D48</f>
        <v>0</v>
      </c>
      <c r="E49" s="172">
        <f t="shared" si="10"/>
        <v>35121</v>
      </c>
      <c r="F49" s="173">
        <f t="shared" si="10"/>
        <v>18757241</v>
      </c>
      <c r="G49" s="173">
        <f t="shared" si="10"/>
        <v>12786436</v>
      </c>
      <c r="H49" s="173">
        <f t="shared" si="10"/>
        <v>-1127123</v>
      </c>
      <c r="I49" s="173">
        <f t="shared" si="10"/>
        <v>-990051</v>
      </c>
      <c r="J49" s="173">
        <f t="shared" si="10"/>
        <v>10669262</v>
      </c>
      <c r="K49" s="173">
        <f t="shared" si="10"/>
        <v>-839224</v>
      </c>
      <c r="L49" s="173">
        <f t="shared" si="10"/>
        <v>3499888</v>
      </c>
      <c r="M49" s="173">
        <f t="shared" si="10"/>
        <v>3671725</v>
      </c>
      <c r="N49" s="173">
        <f t="shared" si="10"/>
        <v>6332389</v>
      </c>
      <c r="O49" s="173">
        <f t="shared" si="10"/>
        <v>12716376</v>
      </c>
      <c r="P49" s="173">
        <f t="shared" si="10"/>
        <v>-2442076</v>
      </c>
      <c r="Q49" s="173">
        <f t="shared" si="10"/>
        <v>1594545</v>
      </c>
      <c r="R49" s="173">
        <f t="shared" si="10"/>
        <v>11868845</v>
      </c>
      <c r="S49" s="173">
        <f t="shared" si="10"/>
        <v>-959561</v>
      </c>
      <c r="T49" s="173">
        <f t="shared" si="10"/>
        <v>-1560730</v>
      </c>
      <c r="U49" s="173">
        <f t="shared" si="10"/>
        <v>-2149361</v>
      </c>
      <c r="V49" s="173">
        <f t="shared" si="10"/>
        <v>-4669652</v>
      </c>
      <c r="W49" s="173">
        <f t="shared" si="10"/>
        <v>24200844</v>
      </c>
      <c r="X49" s="173">
        <f>IF(F25=F48,0,X25-X48)</f>
        <v>35047</v>
      </c>
      <c r="Y49" s="173">
        <f t="shared" si="10"/>
        <v>24165797</v>
      </c>
      <c r="Z49" s="174">
        <f>+IF(X49&lt;&gt;0,+(Y49/X49)*100,0)</f>
        <v>68952.54087368392</v>
      </c>
      <c r="AA49" s="171">
        <f>+AA25-AA48</f>
        <v>18757241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7932459</v>
      </c>
      <c r="D5" s="155">
        <v>0</v>
      </c>
      <c r="E5" s="156">
        <v>8824000</v>
      </c>
      <c r="F5" s="60">
        <v>8693323</v>
      </c>
      <c r="G5" s="60">
        <v>8559528</v>
      </c>
      <c r="H5" s="60">
        <v>-26865</v>
      </c>
      <c r="I5" s="60">
        <v>-14661</v>
      </c>
      <c r="J5" s="60">
        <v>8518002</v>
      </c>
      <c r="K5" s="60">
        <v>-4126</v>
      </c>
      <c r="L5" s="60">
        <v>0</v>
      </c>
      <c r="M5" s="60">
        <v>0</v>
      </c>
      <c r="N5" s="60">
        <v>-4126</v>
      </c>
      <c r="O5" s="60">
        <v>8557404</v>
      </c>
      <c r="P5" s="60">
        <v>-49069</v>
      </c>
      <c r="Q5" s="60">
        <v>0</v>
      </c>
      <c r="R5" s="60">
        <v>8508335</v>
      </c>
      <c r="S5" s="60">
        <v>85454</v>
      </c>
      <c r="T5" s="60">
        <v>-12571</v>
      </c>
      <c r="U5" s="60">
        <v>0</v>
      </c>
      <c r="V5" s="60">
        <v>72883</v>
      </c>
      <c r="W5" s="60">
        <v>17095094</v>
      </c>
      <c r="X5" s="60">
        <v>8823929</v>
      </c>
      <c r="Y5" s="60">
        <v>8271165</v>
      </c>
      <c r="Z5" s="140">
        <v>93.74</v>
      </c>
      <c r="AA5" s="155">
        <v>8693323</v>
      </c>
    </row>
    <row r="6" spans="1:27" ht="13.5">
      <c r="A6" s="181" t="s">
        <v>102</v>
      </c>
      <c r="B6" s="182"/>
      <c r="C6" s="155">
        <v>757704</v>
      </c>
      <c r="D6" s="155">
        <v>0</v>
      </c>
      <c r="E6" s="156">
        <v>857000</v>
      </c>
      <c r="F6" s="60">
        <v>1014670</v>
      </c>
      <c r="G6" s="60">
        <v>70784</v>
      </c>
      <c r="H6" s="60">
        <v>15473</v>
      </c>
      <c r="I6" s="60">
        <v>15673</v>
      </c>
      <c r="J6" s="60">
        <v>101930</v>
      </c>
      <c r="K6" s="60">
        <v>146081</v>
      </c>
      <c r="L6" s="60">
        <v>87582</v>
      </c>
      <c r="M6" s="60">
        <v>87582</v>
      </c>
      <c r="N6" s="60">
        <v>321245</v>
      </c>
      <c r="O6" s="60">
        <v>70784</v>
      </c>
      <c r="P6" s="60">
        <v>0</v>
      </c>
      <c r="Q6" s="60">
        <v>0</v>
      </c>
      <c r="R6" s="60">
        <v>70784</v>
      </c>
      <c r="S6" s="60">
        <v>83774</v>
      </c>
      <c r="T6" s="60">
        <v>0</v>
      </c>
      <c r="U6" s="60">
        <v>0</v>
      </c>
      <c r="V6" s="60">
        <v>83774</v>
      </c>
      <c r="W6" s="60">
        <v>577733</v>
      </c>
      <c r="X6" s="60">
        <v>856942</v>
      </c>
      <c r="Y6" s="60">
        <v>-279209</v>
      </c>
      <c r="Z6" s="140">
        <v>-32.58</v>
      </c>
      <c r="AA6" s="155">
        <v>1014670</v>
      </c>
    </row>
    <row r="7" spans="1:27" ht="13.5">
      <c r="A7" s="183" t="s">
        <v>103</v>
      </c>
      <c r="B7" s="182"/>
      <c r="C7" s="155">
        <v>8236331</v>
      </c>
      <c r="D7" s="155">
        <v>0</v>
      </c>
      <c r="E7" s="156">
        <v>9114000</v>
      </c>
      <c r="F7" s="60">
        <v>10348307</v>
      </c>
      <c r="G7" s="60">
        <v>945957</v>
      </c>
      <c r="H7" s="60">
        <v>743194</v>
      </c>
      <c r="I7" s="60">
        <v>715096</v>
      </c>
      <c r="J7" s="60">
        <v>2404247</v>
      </c>
      <c r="K7" s="60">
        <v>785241</v>
      </c>
      <c r="L7" s="60">
        <v>757219</v>
      </c>
      <c r="M7" s="60">
        <v>757219</v>
      </c>
      <c r="N7" s="60">
        <v>2299679</v>
      </c>
      <c r="O7" s="60">
        <v>1046158</v>
      </c>
      <c r="P7" s="60">
        <v>249108</v>
      </c>
      <c r="Q7" s="60">
        <v>308732</v>
      </c>
      <c r="R7" s="60">
        <v>1603998</v>
      </c>
      <c r="S7" s="60">
        <v>639592</v>
      </c>
      <c r="T7" s="60">
        <v>312477</v>
      </c>
      <c r="U7" s="60">
        <v>323303</v>
      </c>
      <c r="V7" s="60">
        <v>1275372</v>
      </c>
      <c r="W7" s="60">
        <v>7583296</v>
      </c>
      <c r="X7" s="60">
        <v>9114123</v>
      </c>
      <c r="Y7" s="60">
        <v>-1530827</v>
      </c>
      <c r="Z7" s="140">
        <v>-16.8</v>
      </c>
      <c r="AA7" s="155">
        <v>10348307</v>
      </c>
    </row>
    <row r="8" spans="1:27" ht="13.5">
      <c r="A8" s="183" t="s">
        <v>104</v>
      </c>
      <c r="B8" s="182"/>
      <c r="C8" s="155">
        <v>5411191</v>
      </c>
      <c r="D8" s="155">
        <v>0</v>
      </c>
      <c r="E8" s="156">
        <v>5553000</v>
      </c>
      <c r="F8" s="60">
        <v>4956450</v>
      </c>
      <c r="G8" s="60">
        <v>539882</v>
      </c>
      <c r="H8" s="60">
        <v>236822</v>
      </c>
      <c r="I8" s="60">
        <v>328621</v>
      </c>
      <c r="J8" s="60">
        <v>1105325</v>
      </c>
      <c r="K8" s="60">
        <v>378018</v>
      </c>
      <c r="L8" s="60">
        <v>389708</v>
      </c>
      <c r="M8" s="60">
        <v>389708</v>
      </c>
      <c r="N8" s="60">
        <v>1157434</v>
      </c>
      <c r="O8" s="60">
        <v>610312</v>
      </c>
      <c r="P8" s="60">
        <v>173</v>
      </c>
      <c r="Q8" s="60">
        <v>801</v>
      </c>
      <c r="R8" s="60">
        <v>611286</v>
      </c>
      <c r="S8" s="60">
        <v>413914</v>
      </c>
      <c r="T8" s="60">
        <v>-13962</v>
      </c>
      <c r="U8" s="60">
        <v>5315</v>
      </c>
      <c r="V8" s="60">
        <v>405267</v>
      </c>
      <c r="W8" s="60">
        <v>3279312</v>
      </c>
      <c r="X8" s="60">
        <v>5553321</v>
      </c>
      <c r="Y8" s="60">
        <v>-2274009</v>
      </c>
      <c r="Z8" s="140">
        <v>-40.95</v>
      </c>
      <c r="AA8" s="155">
        <v>4956450</v>
      </c>
    </row>
    <row r="9" spans="1:27" ht="13.5">
      <c r="A9" s="183" t="s">
        <v>105</v>
      </c>
      <c r="B9" s="182"/>
      <c r="C9" s="155">
        <v>2357751</v>
      </c>
      <c r="D9" s="155">
        <v>0</v>
      </c>
      <c r="E9" s="156">
        <v>1390000</v>
      </c>
      <c r="F9" s="60">
        <v>2160809</v>
      </c>
      <c r="G9" s="60">
        <v>361557</v>
      </c>
      <c r="H9" s="60">
        <v>193313</v>
      </c>
      <c r="I9" s="60">
        <v>211726</v>
      </c>
      <c r="J9" s="60">
        <v>766596</v>
      </c>
      <c r="K9" s="60">
        <v>205961</v>
      </c>
      <c r="L9" s="60">
        <v>226604</v>
      </c>
      <c r="M9" s="60">
        <v>226604</v>
      </c>
      <c r="N9" s="60">
        <v>659169</v>
      </c>
      <c r="O9" s="60">
        <v>356378</v>
      </c>
      <c r="P9" s="60">
        <v>6854</v>
      </c>
      <c r="Q9" s="60">
        <v>-9406</v>
      </c>
      <c r="R9" s="60">
        <v>353826</v>
      </c>
      <c r="S9" s="60">
        <v>222046</v>
      </c>
      <c r="T9" s="60">
        <v>3097</v>
      </c>
      <c r="U9" s="60">
        <v>23736</v>
      </c>
      <c r="V9" s="60">
        <v>248879</v>
      </c>
      <c r="W9" s="60">
        <v>2028470</v>
      </c>
      <c r="X9" s="60">
        <v>1389797</v>
      </c>
      <c r="Y9" s="60">
        <v>638673</v>
      </c>
      <c r="Z9" s="140">
        <v>45.95</v>
      </c>
      <c r="AA9" s="155">
        <v>2160809</v>
      </c>
    </row>
    <row r="10" spans="1:27" ht="13.5">
      <c r="A10" s="183" t="s">
        <v>106</v>
      </c>
      <c r="B10" s="182"/>
      <c r="C10" s="155">
        <v>2441053</v>
      </c>
      <c r="D10" s="155">
        <v>0</v>
      </c>
      <c r="E10" s="156">
        <v>2006000</v>
      </c>
      <c r="F10" s="54">
        <v>2144000</v>
      </c>
      <c r="G10" s="54">
        <v>347970</v>
      </c>
      <c r="H10" s="54">
        <v>197918</v>
      </c>
      <c r="I10" s="54">
        <v>212908</v>
      </c>
      <c r="J10" s="54">
        <v>758796</v>
      </c>
      <c r="K10" s="54">
        <v>216354</v>
      </c>
      <c r="L10" s="54">
        <v>213594</v>
      </c>
      <c r="M10" s="54">
        <v>213594</v>
      </c>
      <c r="N10" s="54">
        <v>643542</v>
      </c>
      <c r="O10" s="54">
        <v>347970</v>
      </c>
      <c r="P10" s="54">
        <v>6824</v>
      </c>
      <c r="Q10" s="54">
        <v>0</v>
      </c>
      <c r="R10" s="54">
        <v>354794</v>
      </c>
      <c r="S10" s="54">
        <v>215606</v>
      </c>
      <c r="T10" s="54">
        <v>-8044</v>
      </c>
      <c r="U10" s="54">
        <v>8450</v>
      </c>
      <c r="V10" s="54">
        <v>216012</v>
      </c>
      <c r="W10" s="54">
        <v>1973144</v>
      </c>
      <c r="X10" s="54">
        <v>2006445</v>
      </c>
      <c r="Y10" s="54">
        <v>-33301</v>
      </c>
      <c r="Z10" s="184">
        <v>-1.66</v>
      </c>
      <c r="AA10" s="130">
        <v>2144000</v>
      </c>
    </row>
    <row r="11" spans="1:27" ht="13.5">
      <c r="A11" s="183" t="s">
        <v>107</v>
      </c>
      <c r="B11" s="185"/>
      <c r="C11" s="155">
        <v>-435272</v>
      </c>
      <c r="D11" s="155">
        <v>0</v>
      </c>
      <c r="E11" s="156">
        <v>2752361</v>
      </c>
      <c r="F11" s="60">
        <v>3352520</v>
      </c>
      <c r="G11" s="60">
        <v>2698</v>
      </c>
      <c r="H11" s="60">
        <v>2595</v>
      </c>
      <c r="I11" s="60">
        <v>3740</v>
      </c>
      <c r="J11" s="60">
        <v>9033</v>
      </c>
      <c r="K11" s="60">
        <v>3501</v>
      </c>
      <c r="L11" s="60">
        <v>4085</v>
      </c>
      <c r="M11" s="60">
        <v>4085</v>
      </c>
      <c r="N11" s="60">
        <v>11671</v>
      </c>
      <c r="O11" s="60">
        <v>2698</v>
      </c>
      <c r="P11" s="60">
        <v>3578</v>
      </c>
      <c r="Q11" s="60">
        <v>3316</v>
      </c>
      <c r="R11" s="60">
        <v>9592</v>
      </c>
      <c r="S11" s="60">
        <v>2207</v>
      </c>
      <c r="T11" s="60">
        <v>2699</v>
      </c>
      <c r="U11" s="60">
        <v>3892</v>
      </c>
      <c r="V11" s="60">
        <v>8798</v>
      </c>
      <c r="W11" s="60">
        <v>39094</v>
      </c>
      <c r="X11" s="60">
        <v>2751916</v>
      </c>
      <c r="Y11" s="60">
        <v>-2712822</v>
      </c>
      <c r="Z11" s="140">
        <v>-98.58</v>
      </c>
      <c r="AA11" s="155">
        <v>3352520</v>
      </c>
    </row>
    <row r="12" spans="1:27" ht="13.5">
      <c r="A12" s="183" t="s">
        <v>108</v>
      </c>
      <c r="B12" s="185"/>
      <c r="C12" s="155">
        <v>1925364</v>
      </c>
      <c r="D12" s="155">
        <v>0</v>
      </c>
      <c r="E12" s="156">
        <v>2204509</v>
      </c>
      <c r="F12" s="60">
        <v>2162614</v>
      </c>
      <c r="G12" s="60">
        <v>156030</v>
      </c>
      <c r="H12" s="60">
        <v>95985</v>
      </c>
      <c r="I12" s="60">
        <v>111350</v>
      </c>
      <c r="J12" s="60">
        <v>363365</v>
      </c>
      <c r="K12" s="60">
        <v>130870</v>
      </c>
      <c r="L12" s="60">
        <v>78349</v>
      </c>
      <c r="M12" s="60">
        <v>78349</v>
      </c>
      <c r="N12" s="60">
        <v>287568</v>
      </c>
      <c r="O12" s="60">
        <v>156030</v>
      </c>
      <c r="P12" s="60">
        <v>72843</v>
      </c>
      <c r="Q12" s="60">
        <v>119670</v>
      </c>
      <c r="R12" s="60">
        <v>348543</v>
      </c>
      <c r="S12" s="60">
        <v>148113</v>
      </c>
      <c r="T12" s="60">
        <v>63825</v>
      </c>
      <c r="U12" s="60">
        <v>48412</v>
      </c>
      <c r="V12" s="60">
        <v>260350</v>
      </c>
      <c r="W12" s="60">
        <v>1259826</v>
      </c>
      <c r="X12" s="60">
        <v>2204981</v>
      </c>
      <c r="Y12" s="60">
        <v>-945155</v>
      </c>
      <c r="Z12" s="140">
        <v>-42.86</v>
      </c>
      <c r="AA12" s="155">
        <v>2162614</v>
      </c>
    </row>
    <row r="13" spans="1:27" ht="13.5">
      <c r="A13" s="181" t="s">
        <v>109</v>
      </c>
      <c r="B13" s="185"/>
      <c r="C13" s="155">
        <v>359693</v>
      </c>
      <c r="D13" s="155">
        <v>0</v>
      </c>
      <c r="E13" s="156">
        <v>368000</v>
      </c>
      <c r="F13" s="60">
        <v>367887</v>
      </c>
      <c r="G13" s="60">
        <v>15754</v>
      </c>
      <c r="H13" s="60">
        <v>31453</v>
      </c>
      <c r="I13" s="60">
        <v>0</v>
      </c>
      <c r="J13" s="60">
        <v>47207</v>
      </c>
      <c r="K13" s="60">
        <v>14090</v>
      </c>
      <c r="L13" s="60">
        <v>17005</v>
      </c>
      <c r="M13" s="60">
        <v>20017</v>
      </c>
      <c r="N13" s="60">
        <v>51112</v>
      </c>
      <c r="O13" s="60">
        <v>15754</v>
      </c>
      <c r="P13" s="60">
        <v>26102</v>
      </c>
      <c r="Q13" s="60">
        <v>18224</v>
      </c>
      <c r="R13" s="60">
        <v>60080</v>
      </c>
      <c r="S13" s="60">
        <v>19801</v>
      </c>
      <c r="T13" s="60">
        <v>0</v>
      </c>
      <c r="U13" s="60">
        <v>25980</v>
      </c>
      <c r="V13" s="60">
        <v>45781</v>
      </c>
      <c r="W13" s="60">
        <v>204180</v>
      </c>
      <c r="X13" s="60">
        <v>367884</v>
      </c>
      <c r="Y13" s="60">
        <v>-163704</v>
      </c>
      <c r="Z13" s="140">
        <v>-44.5</v>
      </c>
      <c r="AA13" s="155">
        <v>367887</v>
      </c>
    </row>
    <row r="14" spans="1:27" ht="13.5">
      <c r="A14" s="181" t="s">
        <v>110</v>
      </c>
      <c r="B14" s="185"/>
      <c r="C14" s="155">
        <v>1735139</v>
      </c>
      <c r="D14" s="155">
        <v>0</v>
      </c>
      <c r="E14" s="156">
        <v>1710000</v>
      </c>
      <c r="F14" s="60">
        <v>2275000</v>
      </c>
      <c r="G14" s="60">
        <v>159402</v>
      </c>
      <c r="H14" s="60">
        <v>146302</v>
      </c>
      <c r="I14" s="60">
        <v>147329</v>
      </c>
      <c r="J14" s="60">
        <v>453033</v>
      </c>
      <c r="K14" s="60">
        <v>178421</v>
      </c>
      <c r="L14" s="60">
        <v>164535</v>
      </c>
      <c r="M14" s="60">
        <v>164558</v>
      </c>
      <c r="N14" s="60">
        <v>507514</v>
      </c>
      <c r="O14" s="60">
        <v>159402</v>
      </c>
      <c r="P14" s="60">
        <v>22</v>
      </c>
      <c r="Q14" s="60">
        <v>0</v>
      </c>
      <c r="R14" s="60">
        <v>159424</v>
      </c>
      <c r="S14" s="60">
        <v>169853</v>
      </c>
      <c r="T14" s="60">
        <v>0</v>
      </c>
      <c r="U14" s="60">
        <v>0</v>
      </c>
      <c r="V14" s="60">
        <v>169853</v>
      </c>
      <c r="W14" s="60">
        <v>1289824</v>
      </c>
      <c r="X14" s="60">
        <v>1710156</v>
      </c>
      <c r="Y14" s="60">
        <v>-420332</v>
      </c>
      <c r="Z14" s="140">
        <v>-24.58</v>
      </c>
      <c r="AA14" s="155">
        <v>2275000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8347</v>
      </c>
      <c r="D16" s="155">
        <v>0</v>
      </c>
      <c r="E16" s="156">
        <v>11000</v>
      </c>
      <c r="F16" s="60">
        <v>6000</v>
      </c>
      <c r="G16" s="60">
        <v>2069</v>
      </c>
      <c r="H16" s="60">
        <v>400</v>
      </c>
      <c r="I16" s="60">
        <v>0</v>
      </c>
      <c r="J16" s="60">
        <v>2469</v>
      </c>
      <c r="K16" s="60">
        <v>260</v>
      </c>
      <c r="L16" s="60">
        <v>150</v>
      </c>
      <c r="M16" s="60">
        <v>150</v>
      </c>
      <c r="N16" s="60">
        <v>560</v>
      </c>
      <c r="O16" s="60">
        <v>2069</v>
      </c>
      <c r="P16" s="60">
        <v>0</v>
      </c>
      <c r="Q16" s="60">
        <v>400</v>
      </c>
      <c r="R16" s="60">
        <v>2469</v>
      </c>
      <c r="S16" s="60">
        <v>1610</v>
      </c>
      <c r="T16" s="60">
        <v>2400</v>
      </c>
      <c r="U16" s="60">
        <v>330</v>
      </c>
      <c r="V16" s="60">
        <v>4340</v>
      </c>
      <c r="W16" s="60">
        <v>9838</v>
      </c>
      <c r="X16" s="60">
        <v>10568</v>
      </c>
      <c r="Y16" s="60">
        <v>-730</v>
      </c>
      <c r="Z16" s="140">
        <v>-6.91</v>
      </c>
      <c r="AA16" s="155">
        <v>6000</v>
      </c>
    </row>
    <row r="17" spans="1:27" ht="13.5">
      <c r="A17" s="181" t="s">
        <v>113</v>
      </c>
      <c r="B17" s="185"/>
      <c r="C17" s="155">
        <v>27702</v>
      </c>
      <c r="D17" s="155">
        <v>0</v>
      </c>
      <c r="E17" s="156">
        <v>528</v>
      </c>
      <c r="F17" s="60">
        <v>26328</v>
      </c>
      <c r="G17" s="60">
        <v>25</v>
      </c>
      <c r="H17" s="60">
        <v>25</v>
      </c>
      <c r="I17" s="60">
        <v>25</v>
      </c>
      <c r="J17" s="60">
        <v>75</v>
      </c>
      <c r="K17" s="60">
        <v>25</v>
      </c>
      <c r="L17" s="60">
        <v>25</v>
      </c>
      <c r="M17" s="60">
        <v>25</v>
      </c>
      <c r="N17" s="60">
        <v>75</v>
      </c>
      <c r="O17" s="60">
        <v>25</v>
      </c>
      <c r="P17" s="60">
        <v>6406</v>
      </c>
      <c r="Q17" s="60">
        <v>5125</v>
      </c>
      <c r="R17" s="60">
        <v>11556</v>
      </c>
      <c r="S17" s="60">
        <v>7656</v>
      </c>
      <c r="T17" s="60">
        <v>9853</v>
      </c>
      <c r="U17" s="60">
        <v>5962</v>
      </c>
      <c r="V17" s="60">
        <v>23471</v>
      </c>
      <c r="W17" s="60">
        <v>35177</v>
      </c>
      <c r="X17" s="60">
        <v>528</v>
      </c>
      <c r="Y17" s="60">
        <v>34649</v>
      </c>
      <c r="Z17" s="140">
        <v>6562.31</v>
      </c>
      <c r="AA17" s="155">
        <v>26328</v>
      </c>
    </row>
    <row r="18" spans="1:27" ht="13.5">
      <c r="A18" s="183" t="s">
        <v>114</v>
      </c>
      <c r="B18" s="182"/>
      <c r="C18" s="155">
        <v>383514</v>
      </c>
      <c r="D18" s="155">
        <v>0</v>
      </c>
      <c r="E18" s="156">
        <v>395000</v>
      </c>
      <c r="F18" s="60">
        <v>381204</v>
      </c>
      <c r="G18" s="60">
        <v>37670</v>
      </c>
      <c r="H18" s="60">
        <v>20076</v>
      </c>
      <c r="I18" s="60">
        <v>21758</v>
      </c>
      <c r="J18" s="60">
        <v>79504</v>
      </c>
      <c r="K18" s="60">
        <v>29553</v>
      </c>
      <c r="L18" s="60">
        <v>35651</v>
      </c>
      <c r="M18" s="60">
        <v>35651</v>
      </c>
      <c r="N18" s="60">
        <v>100855</v>
      </c>
      <c r="O18" s="60">
        <v>37670</v>
      </c>
      <c r="P18" s="60">
        <v>33835</v>
      </c>
      <c r="Q18" s="60">
        <v>40699</v>
      </c>
      <c r="R18" s="60">
        <v>112204</v>
      </c>
      <c r="S18" s="60">
        <v>24595</v>
      </c>
      <c r="T18" s="60">
        <v>20625</v>
      </c>
      <c r="U18" s="60">
        <v>38750</v>
      </c>
      <c r="V18" s="60">
        <v>83970</v>
      </c>
      <c r="W18" s="60">
        <v>376533</v>
      </c>
      <c r="X18" s="60">
        <v>395001</v>
      </c>
      <c r="Y18" s="60">
        <v>-18468</v>
      </c>
      <c r="Z18" s="140">
        <v>-4.68</v>
      </c>
      <c r="AA18" s="155">
        <v>381204</v>
      </c>
    </row>
    <row r="19" spans="1:27" ht="13.5">
      <c r="A19" s="181" t="s">
        <v>34</v>
      </c>
      <c r="B19" s="185"/>
      <c r="C19" s="155">
        <v>15826594</v>
      </c>
      <c r="D19" s="155">
        <v>0</v>
      </c>
      <c r="E19" s="156">
        <v>18875008</v>
      </c>
      <c r="F19" s="60">
        <v>20999782</v>
      </c>
      <c r="G19" s="60">
        <v>5073140</v>
      </c>
      <c r="H19" s="60">
        <v>140</v>
      </c>
      <c r="I19" s="60">
        <v>140</v>
      </c>
      <c r="J19" s="60">
        <v>5073420</v>
      </c>
      <c r="K19" s="60">
        <v>140</v>
      </c>
      <c r="L19" s="60">
        <v>4437140</v>
      </c>
      <c r="M19" s="60">
        <v>4437140</v>
      </c>
      <c r="N19" s="60">
        <v>8874420</v>
      </c>
      <c r="O19" s="60">
        <v>5073140</v>
      </c>
      <c r="P19" s="60">
        <v>5090192</v>
      </c>
      <c r="Q19" s="60">
        <v>3472140</v>
      </c>
      <c r="R19" s="60">
        <v>13635472</v>
      </c>
      <c r="S19" s="60">
        <v>140</v>
      </c>
      <c r="T19" s="60">
        <v>140</v>
      </c>
      <c r="U19" s="60">
        <v>875</v>
      </c>
      <c r="V19" s="60">
        <v>1155</v>
      </c>
      <c r="W19" s="60">
        <v>27584467</v>
      </c>
      <c r="X19" s="60">
        <v>18875007</v>
      </c>
      <c r="Y19" s="60">
        <v>8709460</v>
      </c>
      <c r="Z19" s="140">
        <v>46.14</v>
      </c>
      <c r="AA19" s="155">
        <v>20999782</v>
      </c>
    </row>
    <row r="20" spans="1:27" ht="13.5">
      <c r="A20" s="181" t="s">
        <v>35</v>
      </c>
      <c r="B20" s="185"/>
      <c r="C20" s="155">
        <v>1014510</v>
      </c>
      <c r="D20" s="155">
        <v>0</v>
      </c>
      <c r="E20" s="156">
        <v>4158000</v>
      </c>
      <c r="F20" s="54">
        <v>2176471</v>
      </c>
      <c r="G20" s="54">
        <v>2488</v>
      </c>
      <c r="H20" s="54">
        <v>264336</v>
      </c>
      <c r="I20" s="54">
        <v>2454</v>
      </c>
      <c r="J20" s="54">
        <v>269278</v>
      </c>
      <c r="K20" s="54">
        <v>37574</v>
      </c>
      <c r="L20" s="54">
        <v>11905</v>
      </c>
      <c r="M20" s="54">
        <v>180707</v>
      </c>
      <c r="N20" s="54">
        <v>230186</v>
      </c>
      <c r="O20" s="54">
        <v>20680</v>
      </c>
      <c r="P20" s="54">
        <v>36891</v>
      </c>
      <c r="Q20" s="54">
        <v>97840</v>
      </c>
      <c r="R20" s="54">
        <v>155411</v>
      </c>
      <c r="S20" s="54">
        <v>3181</v>
      </c>
      <c r="T20" s="54">
        <v>46082</v>
      </c>
      <c r="U20" s="54">
        <v>395827</v>
      </c>
      <c r="V20" s="54">
        <v>445090</v>
      </c>
      <c r="W20" s="54">
        <v>1099965</v>
      </c>
      <c r="X20" s="54">
        <v>4157727</v>
      </c>
      <c r="Y20" s="54">
        <v>-3057762</v>
      </c>
      <c r="Z20" s="184">
        <v>-73.54</v>
      </c>
      <c r="AA20" s="130">
        <v>2176471</v>
      </c>
    </row>
    <row r="21" spans="1:27" ht="13.5">
      <c r="A21" s="181" t="s">
        <v>115</v>
      </c>
      <c r="B21" s="185"/>
      <c r="C21" s="155">
        <v>109363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48091443</v>
      </c>
      <c r="D22" s="188">
        <f>SUM(D5:D21)</f>
        <v>0</v>
      </c>
      <c r="E22" s="189">
        <f t="shared" si="0"/>
        <v>58218406</v>
      </c>
      <c r="F22" s="190">
        <f t="shared" si="0"/>
        <v>61065365</v>
      </c>
      <c r="G22" s="190">
        <f t="shared" si="0"/>
        <v>16274954</v>
      </c>
      <c r="H22" s="190">
        <f t="shared" si="0"/>
        <v>1921167</v>
      </c>
      <c r="I22" s="190">
        <f t="shared" si="0"/>
        <v>1756159</v>
      </c>
      <c r="J22" s="190">
        <f t="shared" si="0"/>
        <v>19952280</v>
      </c>
      <c r="K22" s="190">
        <f t="shared" si="0"/>
        <v>2121963</v>
      </c>
      <c r="L22" s="190">
        <f t="shared" si="0"/>
        <v>6423552</v>
      </c>
      <c r="M22" s="190">
        <f t="shared" si="0"/>
        <v>6595389</v>
      </c>
      <c r="N22" s="190">
        <f t="shared" si="0"/>
        <v>15140904</v>
      </c>
      <c r="O22" s="190">
        <f t="shared" si="0"/>
        <v>16456474</v>
      </c>
      <c r="P22" s="190">
        <f t="shared" si="0"/>
        <v>5483759</v>
      </c>
      <c r="Q22" s="190">
        <f t="shared" si="0"/>
        <v>4057541</v>
      </c>
      <c r="R22" s="190">
        <f t="shared" si="0"/>
        <v>25997774</v>
      </c>
      <c r="S22" s="190">
        <f t="shared" si="0"/>
        <v>2037542</v>
      </c>
      <c r="T22" s="190">
        <f t="shared" si="0"/>
        <v>426621</v>
      </c>
      <c r="U22" s="190">
        <f t="shared" si="0"/>
        <v>880832</v>
      </c>
      <c r="V22" s="190">
        <f t="shared" si="0"/>
        <v>3344995</v>
      </c>
      <c r="W22" s="190">
        <f t="shared" si="0"/>
        <v>64435953</v>
      </c>
      <c r="X22" s="190">
        <f t="shared" si="0"/>
        <v>58218325</v>
      </c>
      <c r="Y22" s="190">
        <f t="shared" si="0"/>
        <v>6217628</v>
      </c>
      <c r="Z22" s="191">
        <f>+IF(X22&lt;&gt;0,+(Y22/X22)*100,0)</f>
        <v>10.679846938227783</v>
      </c>
      <c r="AA22" s="188">
        <f>SUM(AA5:AA21)</f>
        <v>61065365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17122551</v>
      </c>
      <c r="D25" s="155">
        <v>0</v>
      </c>
      <c r="E25" s="156">
        <v>18582824</v>
      </c>
      <c r="F25" s="60">
        <v>18072565</v>
      </c>
      <c r="G25" s="60">
        <v>1354883</v>
      </c>
      <c r="H25" s="60">
        <v>1380106</v>
      </c>
      <c r="I25" s="60">
        <v>1388184</v>
      </c>
      <c r="J25" s="60">
        <v>4123173</v>
      </c>
      <c r="K25" s="60">
        <v>1403664</v>
      </c>
      <c r="L25" s="60">
        <v>1383795</v>
      </c>
      <c r="M25" s="60">
        <v>1383795</v>
      </c>
      <c r="N25" s="60">
        <v>4171254</v>
      </c>
      <c r="O25" s="60">
        <v>1357095</v>
      </c>
      <c r="P25" s="60">
        <v>1416761</v>
      </c>
      <c r="Q25" s="60">
        <v>1368091</v>
      </c>
      <c r="R25" s="60">
        <v>4141947</v>
      </c>
      <c r="S25" s="60">
        <v>1359745</v>
      </c>
      <c r="T25" s="60">
        <v>1334634</v>
      </c>
      <c r="U25" s="60">
        <v>1424639</v>
      </c>
      <c r="V25" s="60">
        <v>4119018</v>
      </c>
      <c r="W25" s="60">
        <v>16555392</v>
      </c>
      <c r="X25" s="60">
        <v>18582824</v>
      </c>
      <c r="Y25" s="60">
        <v>-2027432</v>
      </c>
      <c r="Z25" s="140">
        <v>-10.91</v>
      </c>
      <c r="AA25" s="155">
        <v>18072565</v>
      </c>
    </row>
    <row r="26" spans="1:27" ht="13.5">
      <c r="A26" s="183" t="s">
        <v>38</v>
      </c>
      <c r="B26" s="182"/>
      <c r="C26" s="155">
        <v>1970165</v>
      </c>
      <c r="D26" s="155">
        <v>0</v>
      </c>
      <c r="E26" s="156">
        <v>2198795</v>
      </c>
      <c r="F26" s="60">
        <v>2276802</v>
      </c>
      <c r="G26" s="60">
        <v>79335</v>
      </c>
      <c r="H26" s="60">
        <v>79335</v>
      </c>
      <c r="I26" s="60">
        <v>79335</v>
      </c>
      <c r="J26" s="60">
        <v>238005</v>
      </c>
      <c r="K26" s="60">
        <v>79335</v>
      </c>
      <c r="L26" s="60">
        <v>79335</v>
      </c>
      <c r="M26" s="60">
        <v>79335</v>
      </c>
      <c r="N26" s="60">
        <v>238005</v>
      </c>
      <c r="O26" s="60">
        <v>79335</v>
      </c>
      <c r="P26" s="60">
        <v>79335</v>
      </c>
      <c r="Q26" s="60">
        <v>79335</v>
      </c>
      <c r="R26" s="60">
        <v>238005</v>
      </c>
      <c r="S26" s="60">
        <v>79335</v>
      </c>
      <c r="T26" s="60">
        <v>79335</v>
      </c>
      <c r="U26" s="60">
        <v>79335</v>
      </c>
      <c r="V26" s="60">
        <v>238005</v>
      </c>
      <c r="W26" s="60">
        <v>952020</v>
      </c>
      <c r="X26" s="60">
        <v>2198796</v>
      </c>
      <c r="Y26" s="60">
        <v>-1246776</v>
      </c>
      <c r="Z26" s="140">
        <v>-56.7</v>
      </c>
      <c r="AA26" s="155">
        <v>2276802</v>
      </c>
    </row>
    <row r="27" spans="1:27" ht="13.5">
      <c r="A27" s="183" t="s">
        <v>118</v>
      </c>
      <c r="B27" s="182"/>
      <c r="C27" s="155">
        <v>5561476</v>
      </c>
      <c r="D27" s="155">
        <v>0</v>
      </c>
      <c r="E27" s="156">
        <v>528000</v>
      </c>
      <c r="F27" s="60">
        <v>5644500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528000</v>
      </c>
      <c r="Y27" s="60">
        <v>-528000</v>
      </c>
      <c r="Z27" s="140">
        <v>-100</v>
      </c>
      <c r="AA27" s="155">
        <v>5644500</v>
      </c>
    </row>
    <row r="28" spans="1:27" ht="13.5">
      <c r="A28" s="183" t="s">
        <v>39</v>
      </c>
      <c r="B28" s="182"/>
      <c r="C28" s="155">
        <v>4529358</v>
      </c>
      <c r="D28" s="155">
        <v>0</v>
      </c>
      <c r="E28" s="156">
        <v>4017525</v>
      </c>
      <c r="F28" s="60">
        <v>4265256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4017528</v>
      </c>
      <c r="Y28" s="60">
        <v>-4017528</v>
      </c>
      <c r="Z28" s="140">
        <v>-100</v>
      </c>
      <c r="AA28" s="155">
        <v>4265256</v>
      </c>
    </row>
    <row r="29" spans="1:27" ht="13.5">
      <c r="A29" s="183" t="s">
        <v>40</v>
      </c>
      <c r="B29" s="182"/>
      <c r="C29" s="155">
        <v>946778</v>
      </c>
      <c r="D29" s="155">
        <v>0</v>
      </c>
      <c r="E29" s="156">
        <v>610406</v>
      </c>
      <c r="F29" s="60">
        <v>588774</v>
      </c>
      <c r="G29" s="60">
        <v>0</v>
      </c>
      <c r="H29" s="60">
        <v>224</v>
      </c>
      <c r="I29" s="60">
        <v>0</v>
      </c>
      <c r="J29" s="60">
        <v>224</v>
      </c>
      <c r="K29" s="60">
        <v>0</v>
      </c>
      <c r="L29" s="60">
        <v>4</v>
      </c>
      <c r="M29" s="60">
        <v>4</v>
      </c>
      <c r="N29" s="60">
        <v>8</v>
      </c>
      <c r="O29" s="60">
        <v>0</v>
      </c>
      <c r="P29" s="60">
        <v>79</v>
      </c>
      <c r="Q29" s="60">
        <v>0</v>
      </c>
      <c r="R29" s="60">
        <v>79</v>
      </c>
      <c r="S29" s="60">
        <v>0</v>
      </c>
      <c r="T29" s="60">
        <v>29</v>
      </c>
      <c r="U29" s="60">
        <v>8071</v>
      </c>
      <c r="V29" s="60">
        <v>8100</v>
      </c>
      <c r="W29" s="60">
        <v>8411</v>
      </c>
      <c r="X29" s="60">
        <v>610404</v>
      </c>
      <c r="Y29" s="60">
        <v>-601993</v>
      </c>
      <c r="Z29" s="140">
        <v>-98.62</v>
      </c>
      <c r="AA29" s="155">
        <v>588774</v>
      </c>
    </row>
    <row r="30" spans="1:27" ht="13.5">
      <c r="A30" s="183" t="s">
        <v>119</v>
      </c>
      <c r="B30" s="182"/>
      <c r="C30" s="155">
        <v>9420897</v>
      </c>
      <c r="D30" s="155">
        <v>0</v>
      </c>
      <c r="E30" s="156">
        <v>10650051</v>
      </c>
      <c r="F30" s="60">
        <v>10765500</v>
      </c>
      <c r="G30" s="60">
        <v>952470</v>
      </c>
      <c r="H30" s="60">
        <v>1079941</v>
      </c>
      <c r="I30" s="60">
        <v>830532</v>
      </c>
      <c r="J30" s="60">
        <v>2862943</v>
      </c>
      <c r="K30" s="60">
        <v>786184</v>
      </c>
      <c r="L30" s="60">
        <v>755222</v>
      </c>
      <c r="M30" s="60">
        <v>755222</v>
      </c>
      <c r="N30" s="60">
        <v>2296628</v>
      </c>
      <c r="O30" s="60">
        <v>1057108</v>
      </c>
      <c r="P30" s="60">
        <v>646165</v>
      </c>
      <c r="Q30" s="60">
        <v>704495</v>
      </c>
      <c r="R30" s="60">
        <v>2407768</v>
      </c>
      <c r="S30" s="60">
        <v>899303</v>
      </c>
      <c r="T30" s="60">
        <v>3712</v>
      </c>
      <c r="U30" s="60">
        <v>979462</v>
      </c>
      <c r="V30" s="60">
        <v>1882477</v>
      </c>
      <c r="W30" s="60">
        <v>9449816</v>
      </c>
      <c r="X30" s="60">
        <v>10650048</v>
      </c>
      <c r="Y30" s="60">
        <v>-1200232</v>
      </c>
      <c r="Z30" s="140">
        <v>-11.27</v>
      </c>
      <c r="AA30" s="155">
        <v>10765500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490946</v>
      </c>
      <c r="D32" s="155">
        <v>0</v>
      </c>
      <c r="E32" s="156">
        <v>632704</v>
      </c>
      <c r="F32" s="60">
        <v>322994</v>
      </c>
      <c r="G32" s="60">
        <v>540</v>
      </c>
      <c r="H32" s="60">
        <v>540</v>
      </c>
      <c r="I32" s="60">
        <v>540</v>
      </c>
      <c r="J32" s="60">
        <v>1620</v>
      </c>
      <c r="K32" s="60">
        <v>51642</v>
      </c>
      <c r="L32" s="60">
        <v>1031</v>
      </c>
      <c r="M32" s="60">
        <v>1031</v>
      </c>
      <c r="N32" s="60">
        <v>53704</v>
      </c>
      <c r="O32" s="60">
        <v>540</v>
      </c>
      <c r="P32" s="60">
        <v>540</v>
      </c>
      <c r="Q32" s="60">
        <v>900</v>
      </c>
      <c r="R32" s="60">
        <v>1980</v>
      </c>
      <c r="S32" s="60">
        <v>1320</v>
      </c>
      <c r="T32" s="60">
        <v>540</v>
      </c>
      <c r="U32" s="60">
        <v>840</v>
      </c>
      <c r="V32" s="60">
        <v>2700</v>
      </c>
      <c r="W32" s="60">
        <v>60004</v>
      </c>
      <c r="X32" s="60">
        <v>632704</v>
      </c>
      <c r="Y32" s="60">
        <v>-572700</v>
      </c>
      <c r="Z32" s="140">
        <v>-90.52</v>
      </c>
      <c r="AA32" s="155">
        <v>322994</v>
      </c>
    </row>
    <row r="33" spans="1:27" ht="13.5">
      <c r="A33" s="183" t="s">
        <v>42</v>
      </c>
      <c r="B33" s="182"/>
      <c r="C33" s="155">
        <v>17203795</v>
      </c>
      <c r="D33" s="155">
        <v>0</v>
      </c>
      <c r="E33" s="156">
        <v>26087662</v>
      </c>
      <c r="F33" s="60">
        <v>9711274</v>
      </c>
      <c r="G33" s="60">
        <v>228173</v>
      </c>
      <c r="H33" s="60">
        <v>0</v>
      </c>
      <c r="I33" s="60">
        <v>225046</v>
      </c>
      <c r="J33" s="60">
        <v>453219</v>
      </c>
      <c r="K33" s="60">
        <v>257263</v>
      </c>
      <c r="L33" s="60">
        <v>218921</v>
      </c>
      <c r="M33" s="60">
        <v>218921</v>
      </c>
      <c r="N33" s="60">
        <v>695105</v>
      </c>
      <c r="O33" s="60">
        <v>316838</v>
      </c>
      <c r="P33" s="60">
        <v>5307660</v>
      </c>
      <c r="Q33" s="60">
        <v>0</v>
      </c>
      <c r="R33" s="60">
        <v>5624498</v>
      </c>
      <c r="S33" s="60">
        <v>207033</v>
      </c>
      <c r="T33" s="60">
        <v>203301</v>
      </c>
      <c r="U33" s="60">
        <v>217806</v>
      </c>
      <c r="V33" s="60">
        <v>628140</v>
      </c>
      <c r="W33" s="60">
        <v>7400962</v>
      </c>
      <c r="X33" s="60">
        <v>26087664</v>
      </c>
      <c r="Y33" s="60">
        <v>-18686702</v>
      </c>
      <c r="Z33" s="140">
        <v>-71.63</v>
      </c>
      <c r="AA33" s="155">
        <v>9711274</v>
      </c>
    </row>
    <row r="34" spans="1:27" ht="13.5">
      <c r="A34" s="183" t="s">
        <v>43</v>
      </c>
      <c r="B34" s="182"/>
      <c r="C34" s="155">
        <v>8551532</v>
      </c>
      <c r="D34" s="155">
        <v>0</v>
      </c>
      <c r="E34" s="156">
        <v>11858318</v>
      </c>
      <c r="F34" s="60">
        <v>9417459</v>
      </c>
      <c r="G34" s="60">
        <v>873117</v>
      </c>
      <c r="H34" s="60">
        <v>515369</v>
      </c>
      <c r="I34" s="60">
        <v>222976</v>
      </c>
      <c r="J34" s="60">
        <v>1611462</v>
      </c>
      <c r="K34" s="60">
        <v>383099</v>
      </c>
      <c r="L34" s="60">
        <v>497126</v>
      </c>
      <c r="M34" s="60">
        <v>497126</v>
      </c>
      <c r="N34" s="60">
        <v>1377351</v>
      </c>
      <c r="O34" s="60">
        <v>929182</v>
      </c>
      <c r="P34" s="60">
        <v>475295</v>
      </c>
      <c r="Q34" s="60">
        <v>322137</v>
      </c>
      <c r="R34" s="60">
        <v>1726614</v>
      </c>
      <c r="S34" s="60">
        <v>455978</v>
      </c>
      <c r="T34" s="60">
        <v>365800</v>
      </c>
      <c r="U34" s="60">
        <v>320040</v>
      </c>
      <c r="V34" s="60">
        <v>1141818</v>
      </c>
      <c r="W34" s="60">
        <v>5857245</v>
      </c>
      <c r="X34" s="60">
        <v>11858316</v>
      </c>
      <c r="Y34" s="60">
        <v>-6001071</v>
      </c>
      <c r="Z34" s="140">
        <v>-50.61</v>
      </c>
      <c r="AA34" s="155">
        <v>9417459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65797498</v>
      </c>
      <c r="D36" s="188">
        <f>SUM(D25:D35)</f>
        <v>0</v>
      </c>
      <c r="E36" s="189">
        <f t="shared" si="1"/>
        <v>75166285</v>
      </c>
      <c r="F36" s="190">
        <f t="shared" si="1"/>
        <v>61065124</v>
      </c>
      <c r="G36" s="190">
        <f t="shared" si="1"/>
        <v>3488518</v>
      </c>
      <c r="H36" s="190">
        <f t="shared" si="1"/>
        <v>3055515</v>
      </c>
      <c r="I36" s="190">
        <f t="shared" si="1"/>
        <v>2746613</v>
      </c>
      <c r="J36" s="190">
        <f t="shared" si="1"/>
        <v>9290646</v>
      </c>
      <c r="K36" s="190">
        <f t="shared" si="1"/>
        <v>2961187</v>
      </c>
      <c r="L36" s="190">
        <f t="shared" si="1"/>
        <v>2935434</v>
      </c>
      <c r="M36" s="190">
        <f t="shared" si="1"/>
        <v>2935434</v>
      </c>
      <c r="N36" s="190">
        <f t="shared" si="1"/>
        <v>8832055</v>
      </c>
      <c r="O36" s="190">
        <f t="shared" si="1"/>
        <v>3740098</v>
      </c>
      <c r="P36" s="190">
        <f t="shared" si="1"/>
        <v>7925835</v>
      </c>
      <c r="Q36" s="190">
        <f t="shared" si="1"/>
        <v>2474958</v>
      </c>
      <c r="R36" s="190">
        <f t="shared" si="1"/>
        <v>14140891</v>
      </c>
      <c r="S36" s="190">
        <f t="shared" si="1"/>
        <v>3002714</v>
      </c>
      <c r="T36" s="190">
        <f t="shared" si="1"/>
        <v>1987351</v>
      </c>
      <c r="U36" s="190">
        <f t="shared" si="1"/>
        <v>3030193</v>
      </c>
      <c r="V36" s="190">
        <f t="shared" si="1"/>
        <v>8020258</v>
      </c>
      <c r="W36" s="190">
        <f t="shared" si="1"/>
        <v>40283850</v>
      </c>
      <c r="X36" s="190">
        <f t="shared" si="1"/>
        <v>75166284</v>
      </c>
      <c r="Y36" s="190">
        <f t="shared" si="1"/>
        <v>-34882434</v>
      </c>
      <c r="Z36" s="191">
        <f>+IF(X36&lt;&gt;0,+(Y36/X36)*100,0)</f>
        <v>-46.40702206324314</v>
      </c>
      <c r="AA36" s="188">
        <f>SUM(AA25:AA35)</f>
        <v>61065124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-17706055</v>
      </c>
      <c r="D38" s="199">
        <f>+D22-D36</f>
        <v>0</v>
      </c>
      <c r="E38" s="200">
        <f t="shared" si="2"/>
        <v>-16947879</v>
      </c>
      <c r="F38" s="106">
        <f t="shared" si="2"/>
        <v>241</v>
      </c>
      <c r="G38" s="106">
        <f t="shared" si="2"/>
        <v>12786436</v>
      </c>
      <c r="H38" s="106">
        <f t="shared" si="2"/>
        <v>-1134348</v>
      </c>
      <c r="I38" s="106">
        <f t="shared" si="2"/>
        <v>-990454</v>
      </c>
      <c r="J38" s="106">
        <f t="shared" si="2"/>
        <v>10661634</v>
      </c>
      <c r="K38" s="106">
        <f t="shared" si="2"/>
        <v>-839224</v>
      </c>
      <c r="L38" s="106">
        <f t="shared" si="2"/>
        <v>3488118</v>
      </c>
      <c r="M38" s="106">
        <f t="shared" si="2"/>
        <v>3659955</v>
      </c>
      <c r="N38" s="106">
        <f t="shared" si="2"/>
        <v>6308849</v>
      </c>
      <c r="O38" s="106">
        <f t="shared" si="2"/>
        <v>12716376</v>
      </c>
      <c r="P38" s="106">
        <f t="shared" si="2"/>
        <v>-2442076</v>
      </c>
      <c r="Q38" s="106">
        <f t="shared" si="2"/>
        <v>1582583</v>
      </c>
      <c r="R38" s="106">
        <f t="shared" si="2"/>
        <v>11856883</v>
      </c>
      <c r="S38" s="106">
        <f t="shared" si="2"/>
        <v>-965172</v>
      </c>
      <c r="T38" s="106">
        <f t="shared" si="2"/>
        <v>-1560730</v>
      </c>
      <c r="U38" s="106">
        <f t="shared" si="2"/>
        <v>-2149361</v>
      </c>
      <c r="V38" s="106">
        <f t="shared" si="2"/>
        <v>-4675263</v>
      </c>
      <c r="W38" s="106">
        <f t="shared" si="2"/>
        <v>24152103</v>
      </c>
      <c r="X38" s="106">
        <f>IF(F22=F36,0,X22-X36)</f>
        <v>-16947959</v>
      </c>
      <c r="Y38" s="106">
        <f t="shared" si="2"/>
        <v>41100062</v>
      </c>
      <c r="Z38" s="201">
        <f>+IF(X38&lt;&gt;0,+(Y38/X38)*100,0)</f>
        <v>-242.5074429316238</v>
      </c>
      <c r="AA38" s="199">
        <f>+AA22-AA36</f>
        <v>241</v>
      </c>
    </row>
    <row r="39" spans="1:27" ht="13.5">
      <c r="A39" s="181" t="s">
        <v>46</v>
      </c>
      <c r="B39" s="185"/>
      <c r="C39" s="155">
        <v>17108569</v>
      </c>
      <c r="D39" s="155">
        <v>0</v>
      </c>
      <c r="E39" s="156">
        <v>16983000</v>
      </c>
      <c r="F39" s="60">
        <v>18757000</v>
      </c>
      <c r="G39" s="60">
        <v>0</v>
      </c>
      <c r="H39" s="60">
        <v>7225</v>
      </c>
      <c r="I39" s="60">
        <v>403</v>
      </c>
      <c r="J39" s="60">
        <v>7628</v>
      </c>
      <c r="K39" s="60">
        <v>0</v>
      </c>
      <c r="L39" s="60">
        <v>11770</v>
      </c>
      <c r="M39" s="60">
        <v>11770</v>
      </c>
      <c r="N39" s="60">
        <v>23540</v>
      </c>
      <c r="O39" s="60">
        <v>0</v>
      </c>
      <c r="P39" s="60">
        <v>0</v>
      </c>
      <c r="Q39" s="60">
        <v>11962</v>
      </c>
      <c r="R39" s="60">
        <v>11962</v>
      </c>
      <c r="S39" s="60">
        <v>5611</v>
      </c>
      <c r="T39" s="60">
        <v>0</v>
      </c>
      <c r="U39" s="60">
        <v>0</v>
      </c>
      <c r="V39" s="60">
        <v>5611</v>
      </c>
      <c r="W39" s="60">
        <v>48741</v>
      </c>
      <c r="X39" s="60">
        <v>16983000</v>
      </c>
      <c r="Y39" s="60">
        <v>-16934259</v>
      </c>
      <c r="Z39" s="140">
        <v>-99.71</v>
      </c>
      <c r="AA39" s="155">
        <v>18757000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-597486</v>
      </c>
      <c r="D42" s="206">
        <f>SUM(D38:D41)</f>
        <v>0</v>
      </c>
      <c r="E42" s="207">
        <f t="shared" si="3"/>
        <v>35121</v>
      </c>
      <c r="F42" s="88">
        <f t="shared" si="3"/>
        <v>18757241</v>
      </c>
      <c r="G42" s="88">
        <f t="shared" si="3"/>
        <v>12786436</v>
      </c>
      <c r="H42" s="88">
        <f t="shared" si="3"/>
        <v>-1127123</v>
      </c>
      <c r="I42" s="88">
        <f t="shared" si="3"/>
        <v>-990051</v>
      </c>
      <c r="J42" s="88">
        <f t="shared" si="3"/>
        <v>10669262</v>
      </c>
      <c r="K42" s="88">
        <f t="shared" si="3"/>
        <v>-839224</v>
      </c>
      <c r="L42" s="88">
        <f t="shared" si="3"/>
        <v>3499888</v>
      </c>
      <c r="M42" s="88">
        <f t="shared" si="3"/>
        <v>3671725</v>
      </c>
      <c r="N42" s="88">
        <f t="shared" si="3"/>
        <v>6332389</v>
      </c>
      <c r="O42" s="88">
        <f t="shared" si="3"/>
        <v>12716376</v>
      </c>
      <c r="P42" s="88">
        <f t="shared" si="3"/>
        <v>-2442076</v>
      </c>
      <c r="Q42" s="88">
        <f t="shared" si="3"/>
        <v>1594545</v>
      </c>
      <c r="R42" s="88">
        <f t="shared" si="3"/>
        <v>11868845</v>
      </c>
      <c r="S42" s="88">
        <f t="shared" si="3"/>
        <v>-959561</v>
      </c>
      <c r="T42" s="88">
        <f t="shared" si="3"/>
        <v>-1560730</v>
      </c>
      <c r="U42" s="88">
        <f t="shared" si="3"/>
        <v>-2149361</v>
      </c>
      <c r="V42" s="88">
        <f t="shared" si="3"/>
        <v>-4669652</v>
      </c>
      <c r="W42" s="88">
        <f t="shared" si="3"/>
        <v>24200844</v>
      </c>
      <c r="X42" s="88">
        <f t="shared" si="3"/>
        <v>35041</v>
      </c>
      <c r="Y42" s="88">
        <f t="shared" si="3"/>
        <v>24165803</v>
      </c>
      <c r="Z42" s="208">
        <f>+IF(X42&lt;&gt;0,+(Y42/X42)*100,0)</f>
        <v>68964.36460146685</v>
      </c>
      <c r="AA42" s="206">
        <f>SUM(AA38:AA41)</f>
        <v>18757241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-597486</v>
      </c>
      <c r="D44" s="210">
        <f>+D42-D43</f>
        <v>0</v>
      </c>
      <c r="E44" s="211">
        <f t="shared" si="4"/>
        <v>35121</v>
      </c>
      <c r="F44" s="77">
        <f t="shared" si="4"/>
        <v>18757241</v>
      </c>
      <c r="G44" s="77">
        <f t="shared" si="4"/>
        <v>12786436</v>
      </c>
      <c r="H44" s="77">
        <f t="shared" si="4"/>
        <v>-1127123</v>
      </c>
      <c r="I44" s="77">
        <f t="shared" si="4"/>
        <v>-990051</v>
      </c>
      <c r="J44" s="77">
        <f t="shared" si="4"/>
        <v>10669262</v>
      </c>
      <c r="K44" s="77">
        <f t="shared" si="4"/>
        <v>-839224</v>
      </c>
      <c r="L44" s="77">
        <f t="shared" si="4"/>
        <v>3499888</v>
      </c>
      <c r="M44" s="77">
        <f t="shared" si="4"/>
        <v>3671725</v>
      </c>
      <c r="N44" s="77">
        <f t="shared" si="4"/>
        <v>6332389</v>
      </c>
      <c r="O44" s="77">
        <f t="shared" si="4"/>
        <v>12716376</v>
      </c>
      <c r="P44" s="77">
        <f t="shared" si="4"/>
        <v>-2442076</v>
      </c>
      <c r="Q44" s="77">
        <f t="shared" si="4"/>
        <v>1594545</v>
      </c>
      <c r="R44" s="77">
        <f t="shared" si="4"/>
        <v>11868845</v>
      </c>
      <c r="S44" s="77">
        <f t="shared" si="4"/>
        <v>-959561</v>
      </c>
      <c r="T44" s="77">
        <f t="shared" si="4"/>
        <v>-1560730</v>
      </c>
      <c r="U44" s="77">
        <f t="shared" si="4"/>
        <v>-2149361</v>
      </c>
      <c r="V44" s="77">
        <f t="shared" si="4"/>
        <v>-4669652</v>
      </c>
      <c r="W44" s="77">
        <f t="shared" si="4"/>
        <v>24200844</v>
      </c>
      <c r="X44" s="77">
        <f t="shared" si="4"/>
        <v>35041</v>
      </c>
      <c r="Y44" s="77">
        <f t="shared" si="4"/>
        <v>24165803</v>
      </c>
      <c r="Z44" s="212">
        <f>+IF(X44&lt;&gt;0,+(Y44/X44)*100,0)</f>
        <v>68964.36460146685</v>
      </c>
      <c r="AA44" s="210">
        <f>+AA42-AA43</f>
        <v>18757241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-597486</v>
      </c>
      <c r="D46" s="206">
        <f>SUM(D44:D45)</f>
        <v>0</v>
      </c>
      <c r="E46" s="207">
        <f t="shared" si="5"/>
        <v>35121</v>
      </c>
      <c r="F46" s="88">
        <f t="shared" si="5"/>
        <v>18757241</v>
      </c>
      <c r="G46" s="88">
        <f t="shared" si="5"/>
        <v>12786436</v>
      </c>
      <c r="H46" s="88">
        <f t="shared" si="5"/>
        <v>-1127123</v>
      </c>
      <c r="I46" s="88">
        <f t="shared" si="5"/>
        <v>-990051</v>
      </c>
      <c r="J46" s="88">
        <f t="shared" si="5"/>
        <v>10669262</v>
      </c>
      <c r="K46" s="88">
        <f t="shared" si="5"/>
        <v>-839224</v>
      </c>
      <c r="L46" s="88">
        <f t="shared" si="5"/>
        <v>3499888</v>
      </c>
      <c r="M46" s="88">
        <f t="shared" si="5"/>
        <v>3671725</v>
      </c>
      <c r="N46" s="88">
        <f t="shared" si="5"/>
        <v>6332389</v>
      </c>
      <c r="O46" s="88">
        <f t="shared" si="5"/>
        <v>12716376</v>
      </c>
      <c r="P46" s="88">
        <f t="shared" si="5"/>
        <v>-2442076</v>
      </c>
      <c r="Q46" s="88">
        <f t="shared" si="5"/>
        <v>1594545</v>
      </c>
      <c r="R46" s="88">
        <f t="shared" si="5"/>
        <v>11868845</v>
      </c>
      <c r="S46" s="88">
        <f t="shared" si="5"/>
        <v>-959561</v>
      </c>
      <c r="T46" s="88">
        <f t="shared" si="5"/>
        <v>-1560730</v>
      </c>
      <c r="U46" s="88">
        <f t="shared" si="5"/>
        <v>-2149361</v>
      </c>
      <c r="V46" s="88">
        <f t="shared" si="5"/>
        <v>-4669652</v>
      </c>
      <c r="W46" s="88">
        <f t="shared" si="5"/>
        <v>24200844</v>
      </c>
      <c r="X46" s="88">
        <f t="shared" si="5"/>
        <v>35041</v>
      </c>
      <c r="Y46" s="88">
        <f t="shared" si="5"/>
        <v>24165803</v>
      </c>
      <c r="Z46" s="208">
        <f>+IF(X46&lt;&gt;0,+(Y46/X46)*100,0)</f>
        <v>68964.36460146685</v>
      </c>
      <c r="AA46" s="206">
        <f>SUM(AA44:AA45)</f>
        <v>18757241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-597486</v>
      </c>
      <c r="D48" s="217">
        <f>SUM(D46:D47)</f>
        <v>0</v>
      </c>
      <c r="E48" s="218">
        <f t="shared" si="6"/>
        <v>35121</v>
      </c>
      <c r="F48" s="219">
        <f t="shared" si="6"/>
        <v>18757241</v>
      </c>
      <c r="G48" s="219">
        <f t="shared" si="6"/>
        <v>12786436</v>
      </c>
      <c r="H48" s="220">
        <f t="shared" si="6"/>
        <v>-1127123</v>
      </c>
      <c r="I48" s="220">
        <f t="shared" si="6"/>
        <v>-990051</v>
      </c>
      <c r="J48" s="220">
        <f t="shared" si="6"/>
        <v>10669262</v>
      </c>
      <c r="K48" s="220">
        <f t="shared" si="6"/>
        <v>-839224</v>
      </c>
      <c r="L48" s="220">
        <f t="shared" si="6"/>
        <v>3499888</v>
      </c>
      <c r="M48" s="219">
        <f t="shared" si="6"/>
        <v>3671725</v>
      </c>
      <c r="N48" s="219">
        <f t="shared" si="6"/>
        <v>6332389</v>
      </c>
      <c r="O48" s="220">
        <f t="shared" si="6"/>
        <v>12716376</v>
      </c>
      <c r="P48" s="220">
        <f t="shared" si="6"/>
        <v>-2442076</v>
      </c>
      <c r="Q48" s="220">
        <f t="shared" si="6"/>
        <v>1594545</v>
      </c>
      <c r="R48" s="220">
        <f t="shared" si="6"/>
        <v>11868845</v>
      </c>
      <c r="S48" s="220">
        <f t="shared" si="6"/>
        <v>-959561</v>
      </c>
      <c r="T48" s="219">
        <f t="shared" si="6"/>
        <v>-1560730</v>
      </c>
      <c r="U48" s="219">
        <f t="shared" si="6"/>
        <v>-2149361</v>
      </c>
      <c r="V48" s="220">
        <f t="shared" si="6"/>
        <v>-4669652</v>
      </c>
      <c r="W48" s="220">
        <f t="shared" si="6"/>
        <v>24200844</v>
      </c>
      <c r="X48" s="220">
        <f t="shared" si="6"/>
        <v>35041</v>
      </c>
      <c r="Y48" s="220">
        <f t="shared" si="6"/>
        <v>24165803</v>
      </c>
      <c r="Z48" s="221">
        <f>+IF(X48&lt;&gt;0,+(Y48/X48)*100,0)</f>
        <v>68964.36460146685</v>
      </c>
      <c r="AA48" s="222">
        <f>SUM(AA46:AA47)</f>
        <v>18757241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190000</v>
      </c>
      <c r="F5" s="100">
        <f t="shared" si="0"/>
        <v>155000</v>
      </c>
      <c r="G5" s="100">
        <f t="shared" si="0"/>
        <v>0</v>
      </c>
      <c r="H5" s="100">
        <f t="shared" si="0"/>
        <v>0</v>
      </c>
      <c r="I5" s="100">
        <f t="shared" si="0"/>
        <v>12475</v>
      </c>
      <c r="J5" s="100">
        <f t="shared" si="0"/>
        <v>12475</v>
      </c>
      <c r="K5" s="100">
        <f t="shared" si="0"/>
        <v>0</v>
      </c>
      <c r="L5" s="100">
        <f t="shared" si="0"/>
        <v>187</v>
      </c>
      <c r="M5" s="100">
        <f t="shared" si="0"/>
        <v>0</v>
      </c>
      <c r="N5" s="100">
        <f t="shared" si="0"/>
        <v>187</v>
      </c>
      <c r="O5" s="100">
        <f t="shared" si="0"/>
        <v>0</v>
      </c>
      <c r="P5" s="100">
        <f t="shared" si="0"/>
        <v>4331</v>
      </c>
      <c r="Q5" s="100">
        <f t="shared" si="0"/>
        <v>53369</v>
      </c>
      <c r="R5" s="100">
        <f t="shared" si="0"/>
        <v>57700</v>
      </c>
      <c r="S5" s="100">
        <f t="shared" si="0"/>
        <v>32313</v>
      </c>
      <c r="T5" s="100">
        <f t="shared" si="0"/>
        <v>227125</v>
      </c>
      <c r="U5" s="100">
        <f t="shared" si="0"/>
        <v>0</v>
      </c>
      <c r="V5" s="100">
        <f t="shared" si="0"/>
        <v>259438</v>
      </c>
      <c r="W5" s="100">
        <f t="shared" si="0"/>
        <v>329800</v>
      </c>
      <c r="X5" s="100">
        <f t="shared" si="0"/>
        <v>189996</v>
      </c>
      <c r="Y5" s="100">
        <f t="shared" si="0"/>
        <v>139804</v>
      </c>
      <c r="Z5" s="137">
        <f>+IF(X5&lt;&gt;0,+(Y5/X5)*100,0)</f>
        <v>73.58260173898398</v>
      </c>
      <c r="AA5" s="153">
        <f>SUM(AA6:AA8)</f>
        <v>155000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150000</v>
      </c>
      <c r="Y6" s="60">
        <v>-150000</v>
      </c>
      <c r="Z6" s="140">
        <v>-100</v>
      </c>
      <c r="AA6" s="62"/>
    </row>
    <row r="7" spans="1:27" ht="13.5">
      <c r="A7" s="138" t="s">
        <v>76</v>
      </c>
      <c r="B7" s="136"/>
      <c r="C7" s="157"/>
      <c r="D7" s="157"/>
      <c r="E7" s="158">
        <v>25000</v>
      </c>
      <c r="F7" s="159">
        <v>30000</v>
      </c>
      <c r="G7" s="159"/>
      <c r="H7" s="159"/>
      <c r="I7" s="159">
        <v>12181</v>
      </c>
      <c r="J7" s="159">
        <v>12181</v>
      </c>
      <c r="K7" s="159"/>
      <c r="L7" s="159"/>
      <c r="M7" s="159"/>
      <c r="N7" s="159"/>
      <c r="O7" s="159"/>
      <c r="P7" s="159"/>
      <c r="Q7" s="159"/>
      <c r="R7" s="159"/>
      <c r="S7" s="159"/>
      <c r="T7" s="159">
        <v>164190</v>
      </c>
      <c r="U7" s="159"/>
      <c r="V7" s="159">
        <v>164190</v>
      </c>
      <c r="W7" s="159">
        <v>176371</v>
      </c>
      <c r="X7" s="159">
        <v>24996</v>
      </c>
      <c r="Y7" s="159">
        <v>151375</v>
      </c>
      <c r="Z7" s="141">
        <v>605.6</v>
      </c>
      <c r="AA7" s="225">
        <v>30000</v>
      </c>
    </row>
    <row r="8" spans="1:27" ht="13.5">
      <c r="A8" s="138" t="s">
        <v>77</v>
      </c>
      <c r="B8" s="136"/>
      <c r="C8" s="155"/>
      <c r="D8" s="155"/>
      <c r="E8" s="156">
        <v>15000</v>
      </c>
      <c r="F8" s="60">
        <v>125000</v>
      </c>
      <c r="G8" s="60"/>
      <c r="H8" s="60"/>
      <c r="I8" s="60">
        <v>294</v>
      </c>
      <c r="J8" s="60">
        <v>294</v>
      </c>
      <c r="K8" s="60"/>
      <c r="L8" s="60">
        <v>187</v>
      </c>
      <c r="M8" s="60"/>
      <c r="N8" s="60">
        <v>187</v>
      </c>
      <c r="O8" s="60"/>
      <c r="P8" s="60">
        <v>4331</v>
      </c>
      <c r="Q8" s="60">
        <v>53369</v>
      </c>
      <c r="R8" s="60">
        <v>57700</v>
      </c>
      <c r="S8" s="60">
        <v>32313</v>
      </c>
      <c r="T8" s="60">
        <v>62935</v>
      </c>
      <c r="U8" s="60"/>
      <c r="V8" s="60">
        <v>95248</v>
      </c>
      <c r="W8" s="60">
        <v>153429</v>
      </c>
      <c r="X8" s="60">
        <v>15000</v>
      </c>
      <c r="Y8" s="60">
        <v>138429</v>
      </c>
      <c r="Z8" s="140">
        <v>922.86</v>
      </c>
      <c r="AA8" s="62">
        <v>125000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588000</v>
      </c>
      <c r="F9" s="100">
        <f t="shared" si="1"/>
        <v>70000</v>
      </c>
      <c r="G9" s="100">
        <f t="shared" si="1"/>
        <v>0</v>
      </c>
      <c r="H9" s="100">
        <f t="shared" si="1"/>
        <v>0</v>
      </c>
      <c r="I9" s="100">
        <f t="shared" si="1"/>
        <v>23428</v>
      </c>
      <c r="J9" s="100">
        <f t="shared" si="1"/>
        <v>23428</v>
      </c>
      <c r="K9" s="100">
        <f t="shared" si="1"/>
        <v>0</v>
      </c>
      <c r="L9" s="100">
        <f t="shared" si="1"/>
        <v>0</v>
      </c>
      <c r="M9" s="100">
        <f t="shared" si="1"/>
        <v>17302</v>
      </c>
      <c r="N9" s="100">
        <f t="shared" si="1"/>
        <v>17302</v>
      </c>
      <c r="O9" s="100">
        <f t="shared" si="1"/>
        <v>0</v>
      </c>
      <c r="P9" s="100">
        <f t="shared" si="1"/>
        <v>0</v>
      </c>
      <c r="Q9" s="100">
        <f t="shared" si="1"/>
        <v>8017</v>
      </c>
      <c r="R9" s="100">
        <f t="shared" si="1"/>
        <v>8017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48747</v>
      </c>
      <c r="X9" s="100">
        <f t="shared" si="1"/>
        <v>588000</v>
      </c>
      <c r="Y9" s="100">
        <f t="shared" si="1"/>
        <v>-539253</v>
      </c>
      <c r="Z9" s="137">
        <f>+IF(X9&lt;&gt;0,+(Y9/X9)*100,0)</f>
        <v>-91.70969387755102</v>
      </c>
      <c r="AA9" s="102">
        <f>SUM(AA10:AA14)</f>
        <v>70000</v>
      </c>
    </row>
    <row r="10" spans="1:27" ht="13.5">
      <c r="A10" s="138" t="s">
        <v>79</v>
      </c>
      <c r="B10" s="136"/>
      <c r="C10" s="155"/>
      <c r="D10" s="155"/>
      <c r="E10" s="156">
        <v>330000</v>
      </c>
      <c r="F10" s="60">
        <v>20000</v>
      </c>
      <c r="G10" s="60"/>
      <c r="H10" s="60"/>
      <c r="I10" s="60">
        <v>23428</v>
      </c>
      <c r="J10" s="60">
        <v>23428</v>
      </c>
      <c r="K10" s="60"/>
      <c r="L10" s="60"/>
      <c r="M10" s="60"/>
      <c r="N10" s="60"/>
      <c r="O10" s="60"/>
      <c r="P10" s="60"/>
      <c r="Q10" s="60">
        <v>8017</v>
      </c>
      <c r="R10" s="60">
        <v>8017</v>
      </c>
      <c r="S10" s="60"/>
      <c r="T10" s="60"/>
      <c r="U10" s="60"/>
      <c r="V10" s="60"/>
      <c r="W10" s="60">
        <v>31445</v>
      </c>
      <c r="X10" s="60">
        <v>330000</v>
      </c>
      <c r="Y10" s="60">
        <v>-298555</v>
      </c>
      <c r="Z10" s="140">
        <v>-90.47</v>
      </c>
      <c r="AA10" s="62">
        <v>20000</v>
      </c>
    </row>
    <row r="11" spans="1:27" ht="13.5">
      <c r="A11" s="138" t="s">
        <v>80</v>
      </c>
      <c r="B11" s="136"/>
      <c r="C11" s="155"/>
      <c r="D11" s="155"/>
      <c r="E11" s="156">
        <v>178000</v>
      </c>
      <c r="F11" s="60">
        <v>50000</v>
      </c>
      <c r="G11" s="60"/>
      <c r="H11" s="60"/>
      <c r="I11" s="60"/>
      <c r="J11" s="60"/>
      <c r="K11" s="60"/>
      <c r="L11" s="60"/>
      <c r="M11" s="60">
        <v>17302</v>
      </c>
      <c r="N11" s="60">
        <v>17302</v>
      </c>
      <c r="O11" s="60"/>
      <c r="P11" s="60"/>
      <c r="Q11" s="60"/>
      <c r="R11" s="60"/>
      <c r="S11" s="60"/>
      <c r="T11" s="60"/>
      <c r="U11" s="60"/>
      <c r="V11" s="60"/>
      <c r="W11" s="60">
        <v>17302</v>
      </c>
      <c r="X11" s="60">
        <v>177996</v>
      </c>
      <c r="Y11" s="60">
        <v>-160694</v>
      </c>
      <c r="Z11" s="140">
        <v>-90.28</v>
      </c>
      <c r="AA11" s="62">
        <v>50000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80000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80004</v>
      </c>
      <c r="Y13" s="60">
        <v>-80004</v>
      </c>
      <c r="Z13" s="140">
        <v>-100</v>
      </c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4498981</v>
      </c>
      <c r="D15" s="153">
        <f>SUM(D16:D18)</f>
        <v>0</v>
      </c>
      <c r="E15" s="154">
        <f t="shared" si="2"/>
        <v>9002000</v>
      </c>
      <c r="F15" s="100">
        <f t="shared" si="2"/>
        <v>7187000</v>
      </c>
      <c r="G15" s="100">
        <f t="shared" si="2"/>
        <v>987428</v>
      </c>
      <c r="H15" s="100">
        <f t="shared" si="2"/>
        <v>878409</v>
      </c>
      <c r="I15" s="100">
        <f t="shared" si="2"/>
        <v>0</v>
      </c>
      <c r="J15" s="100">
        <f t="shared" si="2"/>
        <v>1865837</v>
      </c>
      <c r="K15" s="100">
        <f t="shared" si="2"/>
        <v>0</v>
      </c>
      <c r="L15" s="100">
        <f t="shared" si="2"/>
        <v>777344</v>
      </c>
      <c r="M15" s="100">
        <f t="shared" si="2"/>
        <v>575852</v>
      </c>
      <c r="N15" s="100">
        <f t="shared" si="2"/>
        <v>1353196</v>
      </c>
      <c r="O15" s="100">
        <f t="shared" si="2"/>
        <v>0</v>
      </c>
      <c r="P15" s="100">
        <f t="shared" si="2"/>
        <v>936085</v>
      </c>
      <c r="Q15" s="100">
        <f t="shared" si="2"/>
        <v>442472</v>
      </c>
      <c r="R15" s="100">
        <f t="shared" si="2"/>
        <v>1378557</v>
      </c>
      <c r="S15" s="100">
        <f t="shared" si="2"/>
        <v>188421</v>
      </c>
      <c r="T15" s="100">
        <f t="shared" si="2"/>
        <v>0</v>
      </c>
      <c r="U15" s="100">
        <f t="shared" si="2"/>
        <v>0</v>
      </c>
      <c r="V15" s="100">
        <f t="shared" si="2"/>
        <v>188421</v>
      </c>
      <c r="W15" s="100">
        <f t="shared" si="2"/>
        <v>4786011</v>
      </c>
      <c r="X15" s="100">
        <f t="shared" si="2"/>
        <v>9002004</v>
      </c>
      <c r="Y15" s="100">
        <f t="shared" si="2"/>
        <v>-4215993</v>
      </c>
      <c r="Z15" s="137">
        <f>+IF(X15&lt;&gt;0,+(Y15/X15)*100,0)</f>
        <v>-46.83393830973637</v>
      </c>
      <c r="AA15" s="102">
        <f>SUM(AA16:AA18)</f>
        <v>7187000</v>
      </c>
    </row>
    <row r="16" spans="1:27" ht="13.5">
      <c r="A16" s="138" t="s">
        <v>85</v>
      </c>
      <c r="B16" s="136"/>
      <c r="C16" s="155"/>
      <c r="D16" s="155"/>
      <c r="E16" s="156">
        <v>800000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800004</v>
      </c>
      <c r="Y16" s="60">
        <v>-800004</v>
      </c>
      <c r="Z16" s="140">
        <v>-100</v>
      </c>
      <c r="AA16" s="62"/>
    </row>
    <row r="17" spans="1:27" ht="13.5">
      <c r="A17" s="138" t="s">
        <v>86</v>
      </c>
      <c r="B17" s="136"/>
      <c r="C17" s="155">
        <v>4498981</v>
      </c>
      <c r="D17" s="155"/>
      <c r="E17" s="156">
        <v>8202000</v>
      </c>
      <c r="F17" s="60">
        <v>7187000</v>
      </c>
      <c r="G17" s="60">
        <v>987428</v>
      </c>
      <c r="H17" s="60">
        <v>878409</v>
      </c>
      <c r="I17" s="60"/>
      <c r="J17" s="60">
        <v>1865837</v>
      </c>
      <c r="K17" s="60"/>
      <c r="L17" s="60">
        <v>777344</v>
      </c>
      <c r="M17" s="60">
        <v>575852</v>
      </c>
      <c r="N17" s="60">
        <v>1353196</v>
      </c>
      <c r="O17" s="60"/>
      <c r="P17" s="60">
        <v>936085</v>
      </c>
      <c r="Q17" s="60">
        <v>442472</v>
      </c>
      <c r="R17" s="60">
        <v>1378557</v>
      </c>
      <c r="S17" s="60">
        <v>188421</v>
      </c>
      <c r="T17" s="60"/>
      <c r="U17" s="60"/>
      <c r="V17" s="60">
        <v>188421</v>
      </c>
      <c r="W17" s="60">
        <v>4786011</v>
      </c>
      <c r="X17" s="60">
        <v>8202000</v>
      </c>
      <c r="Y17" s="60">
        <v>-3415989</v>
      </c>
      <c r="Z17" s="140">
        <v>-41.65</v>
      </c>
      <c r="AA17" s="62">
        <v>7187000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805277</v>
      </c>
      <c r="D19" s="153">
        <f>SUM(D20:D23)</f>
        <v>0</v>
      </c>
      <c r="E19" s="154">
        <f t="shared" si="3"/>
        <v>9838000</v>
      </c>
      <c r="F19" s="100">
        <f t="shared" si="3"/>
        <v>12710000</v>
      </c>
      <c r="G19" s="100">
        <f t="shared" si="3"/>
        <v>5786</v>
      </c>
      <c r="H19" s="100">
        <f t="shared" si="3"/>
        <v>0</v>
      </c>
      <c r="I19" s="100">
        <f t="shared" si="3"/>
        <v>0</v>
      </c>
      <c r="J19" s="100">
        <f t="shared" si="3"/>
        <v>5786</v>
      </c>
      <c r="K19" s="100">
        <f t="shared" si="3"/>
        <v>0</v>
      </c>
      <c r="L19" s="100">
        <f t="shared" si="3"/>
        <v>0</v>
      </c>
      <c r="M19" s="100">
        <f t="shared" si="3"/>
        <v>1163</v>
      </c>
      <c r="N19" s="100">
        <f t="shared" si="3"/>
        <v>1163</v>
      </c>
      <c r="O19" s="100">
        <f t="shared" si="3"/>
        <v>647511</v>
      </c>
      <c r="P19" s="100">
        <f t="shared" si="3"/>
        <v>400740</v>
      </c>
      <c r="Q19" s="100">
        <f t="shared" si="3"/>
        <v>0</v>
      </c>
      <c r="R19" s="100">
        <f t="shared" si="3"/>
        <v>1048251</v>
      </c>
      <c r="S19" s="100">
        <f t="shared" si="3"/>
        <v>632058</v>
      </c>
      <c r="T19" s="100">
        <f t="shared" si="3"/>
        <v>1250242</v>
      </c>
      <c r="U19" s="100">
        <f t="shared" si="3"/>
        <v>0</v>
      </c>
      <c r="V19" s="100">
        <f t="shared" si="3"/>
        <v>1882300</v>
      </c>
      <c r="W19" s="100">
        <f t="shared" si="3"/>
        <v>2937500</v>
      </c>
      <c r="X19" s="100">
        <f t="shared" si="3"/>
        <v>9837992</v>
      </c>
      <c r="Y19" s="100">
        <f t="shared" si="3"/>
        <v>-6900492</v>
      </c>
      <c r="Z19" s="137">
        <f>+IF(X19&lt;&gt;0,+(Y19/X19)*100,0)</f>
        <v>-70.14126459952396</v>
      </c>
      <c r="AA19" s="102">
        <f>SUM(AA20:AA23)</f>
        <v>12710000</v>
      </c>
    </row>
    <row r="20" spans="1:27" ht="13.5">
      <c r="A20" s="138" t="s">
        <v>89</v>
      </c>
      <c r="B20" s="136"/>
      <c r="C20" s="155"/>
      <c r="D20" s="155"/>
      <c r="E20" s="156">
        <v>25000</v>
      </c>
      <c r="F20" s="60">
        <v>155000</v>
      </c>
      <c r="G20" s="60"/>
      <c r="H20" s="60"/>
      <c r="I20" s="60"/>
      <c r="J20" s="60"/>
      <c r="K20" s="60"/>
      <c r="L20" s="60"/>
      <c r="M20" s="60"/>
      <c r="N20" s="60"/>
      <c r="O20" s="60">
        <v>1030</v>
      </c>
      <c r="P20" s="60"/>
      <c r="Q20" s="60"/>
      <c r="R20" s="60">
        <v>1030</v>
      </c>
      <c r="S20" s="60"/>
      <c r="T20" s="60"/>
      <c r="U20" s="60"/>
      <c r="V20" s="60"/>
      <c r="W20" s="60">
        <v>1030</v>
      </c>
      <c r="X20" s="60">
        <v>24996</v>
      </c>
      <c r="Y20" s="60">
        <v>-23966</v>
      </c>
      <c r="Z20" s="140">
        <v>-95.88</v>
      </c>
      <c r="AA20" s="62">
        <v>155000</v>
      </c>
    </row>
    <row r="21" spans="1:27" ht="13.5">
      <c r="A21" s="138" t="s">
        <v>90</v>
      </c>
      <c r="B21" s="136"/>
      <c r="C21" s="155"/>
      <c r="D21" s="155"/>
      <c r="E21" s="156">
        <v>9803000</v>
      </c>
      <c r="F21" s="60">
        <v>9841000</v>
      </c>
      <c r="G21" s="60"/>
      <c r="H21" s="60"/>
      <c r="I21" s="60"/>
      <c r="J21" s="60"/>
      <c r="K21" s="60"/>
      <c r="L21" s="60"/>
      <c r="M21" s="60">
        <v>523</v>
      </c>
      <c r="N21" s="60">
        <v>523</v>
      </c>
      <c r="O21" s="60">
        <v>26938</v>
      </c>
      <c r="P21" s="60"/>
      <c r="Q21" s="60"/>
      <c r="R21" s="60">
        <v>26938</v>
      </c>
      <c r="S21" s="60"/>
      <c r="T21" s="60"/>
      <c r="U21" s="60"/>
      <c r="V21" s="60"/>
      <c r="W21" s="60">
        <v>27461</v>
      </c>
      <c r="X21" s="60">
        <v>9803000</v>
      </c>
      <c r="Y21" s="60">
        <v>-9775539</v>
      </c>
      <c r="Z21" s="140">
        <v>-99.72</v>
      </c>
      <c r="AA21" s="62">
        <v>9841000</v>
      </c>
    </row>
    <row r="22" spans="1:27" ht="13.5">
      <c r="A22" s="138" t="s">
        <v>91</v>
      </c>
      <c r="B22" s="136"/>
      <c r="C22" s="157">
        <v>805277</v>
      </c>
      <c r="D22" s="157"/>
      <c r="E22" s="158">
        <v>10000</v>
      </c>
      <c r="F22" s="159">
        <v>2714000</v>
      </c>
      <c r="G22" s="159">
        <v>5786</v>
      </c>
      <c r="H22" s="159"/>
      <c r="I22" s="159"/>
      <c r="J22" s="159">
        <v>5786</v>
      </c>
      <c r="K22" s="159"/>
      <c r="L22" s="159"/>
      <c r="M22" s="159">
        <v>640</v>
      </c>
      <c r="N22" s="159">
        <v>640</v>
      </c>
      <c r="O22" s="159">
        <v>619543</v>
      </c>
      <c r="P22" s="159">
        <v>400740</v>
      </c>
      <c r="Q22" s="159"/>
      <c r="R22" s="159">
        <v>1020283</v>
      </c>
      <c r="S22" s="159">
        <v>632058</v>
      </c>
      <c r="T22" s="159">
        <v>1250242</v>
      </c>
      <c r="U22" s="159"/>
      <c r="V22" s="159">
        <v>1882300</v>
      </c>
      <c r="W22" s="159">
        <v>2909009</v>
      </c>
      <c r="X22" s="159">
        <v>9996</v>
      </c>
      <c r="Y22" s="159">
        <v>2899013</v>
      </c>
      <c r="Z22" s="141">
        <v>29001.73</v>
      </c>
      <c r="AA22" s="225">
        <v>2714000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>
        <v>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5000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5304258</v>
      </c>
      <c r="D25" s="217">
        <f>+D5+D9+D15+D19+D24</f>
        <v>0</v>
      </c>
      <c r="E25" s="230">
        <f t="shared" si="4"/>
        <v>19618000</v>
      </c>
      <c r="F25" s="219">
        <f t="shared" si="4"/>
        <v>20127000</v>
      </c>
      <c r="G25" s="219">
        <f t="shared" si="4"/>
        <v>993214</v>
      </c>
      <c r="H25" s="219">
        <f t="shared" si="4"/>
        <v>878409</v>
      </c>
      <c r="I25" s="219">
        <f t="shared" si="4"/>
        <v>35903</v>
      </c>
      <c r="J25" s="219">
        <f t="shared" si="4"/>
        <v>1907526</v>
      </c>
      <c r="K25" s="219">
        <f t="shared" si="4"/>
        <v>0</v>
      </c>
      <c r="L25" s="219">
        <f t="shared" si="4"/>
        <v>777531</v>
      </c>
      <c r="M25" s="219">
        <f t="shared" si="4"/>
        <v>594317</v>
      </c>
      <c r="N25" s="219">
        <f t="shared" si="4"/>
        <v>1371848</v>
      </c>
      <c r="O25" s="219">
        <f t="shared" si="4"/>
        <v>647511</v>
      </c>
      <c r="P25" s="219">
        <f t="shared" si="4"/>
        <v>1341156</v>
      </c>
      <c r="Q25" s="219">
        <f t="shared" si="4"/>
        <v>503858</v>
      </c>
      <c r="R25" s="219">
        <f t="shared" si="4"/>
        <v>2492525</v>
      </c>
      <c r="S25" s="219">
        <f t="shared" si="4"/>
        <v>852792</v>
      </c>
      <c r="T25" s="219">
        <f t="shared" si="4"/>
        <v>1477367</v>
      </c>
      <c r="U25" s="219">
        <f t="shared" si="4"/>
        <v>0</v>
      </c>
      <c r="V25" s="219">
        <f t="shared" si="4"/>
        <v>2330159</v>
      </c>
      <c r="W25" s="219">
        <f t="shared" si="4"/>
        <v>8102058</v>
      </c>
      <c r="X25" s="219">
        <f t="shared" si="4"/>
        <v>19617992</v>
      </c>
      <c r="Y25" s="219">
        <f t="shared" si="4"/>
        <v>-11515934</v>
      </c>
      <c r="Z25" s="231">
        <f>+IF(X25&lt;&gt;0,+(Y25/X25)*100,0)</f>
        <v>-58.70088029396688</v>
      </c>
      <c r="AA25" s="232">
        <f>+AA5+AA9+AA15+AA19+AA24</f>
        <v>20127000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4808270</v>
      </c>
      <c r="D28" s="155"/>
      <c r="E28" s="156">
        <v>17983000</v>
      </c>
      <c r="F28" s="60">
        <v>16983000</v>
      </c>
      <c r="G28" s="60">
        <v>987428</v>
      </c>
      <c r="H28" s="60">
        <v>878409</v>
      </c>
      <c r="I28" s="60">
        <v>12181</v>
      </c>
      <c r="J28" s="60">
        <v>1878018</v>
      </c>
      <c r="K28" s="60"/>
      <c r="L28" s="60">
        <v>777344</v>
      </c>
      <c r="M28" s="60">
        <v>575852</v>
      </c>
      <c r="N28" s="60">
        <v>1353196</v>
      </c>
      <c r="O28" s="60"/>
      <c r="P28" s="60">
        <v>936085</v>
      </c>
      <c r="Q28" s="60">
        <v>495841</v>
      </c>
      <c r="R28" s="60">
        <v>1431926</v>
      </c>
      <c r="S28" s="60">
        <v>220734</v>
      </c>
      <c r="T28" s="60">
        <v>227125</v>
      </c>
      <c r="U28" s="60"/>
      <c r="V28" s="60">
        <v>447859</v>
      </c>
      <c r="W28" s="60">
        <v>5110999</v>
      </c>
      <c r="X28" s="60"/>
      <c r="Y28" s="60">
        <v>5110999</v>
      </c>
      <c r="Z28" s="140"/>
      <c r="AA28" s="155">
        <v>16983000</v>
      </c>
    </row>
    <row r="29" spans="1:27" ht="13.5">
      <c r="A29" s="234" t="s">
        <v>134</v>
      </c>
      <c r="B29" s="136"/>
      <c r="C29" s="155">
        <v>447549</v>
      </c>
      <c r="D29" s="155"/>
      <c r="E29" s="156"/>
      <c r="F29" s="60">
        <v>2784000</v>
      </c>
      <c r="G29" s="60"/>
      <c r="H29" s="60"/>
      <c r="I29" s="60">
        <v>23428</v>
      </c>
      <c r="J29" s="60">
        <v>23428</v>
      </c>
      <c r="K29" s="60"/>
      <c r="L29" s="60"/>
      <c r="M29" s="60"/>
      <c r="N29" s="60"/>
      <c r="O29" s="60">
        <v>619543</v>
      </c>
      <c r="P29" s="60">
        <v>400740</v>
      </c>
      <c r="Q29" s="60">
        <v>8017</v>
      </c>
      <c r="R29" s="60">
        <v>1028300</v>
      </c>
      <c r="S29" s="60">
        <v>632058</v>
      </c>
      <c r="T29" s="60">
        <v>1250242</v>
      </c>
      <c r="U29" s="60"/>
      <c r="V29" s="60">
        <v>1882300</v>
      </c>
      <c r="W29" s="60">
        <v>2934028</v>
      </c>
      <c r="X29" s="60"/>
      <c r="Y29" s="60">
        <v>2934028</v>
      </c>
      <c r="Z29" s="140"/>
      <c r="AA29" s="62">
        <v>2784000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5255819</v>
      </c>
      <c r="D32" s="210">
        <f>SUM(D28:D31)</f>
        <v>0</v>
      </c>
      <c r="E32" s="211">
        <f t="shared" si="5"/>
        <v>17983000</v>
      </c>
      <c r="F32" s="77">
        <f t="shared" si="5"/>
        <v>19767000</v>
      </c>
      <c r="G32" s="77">
        <f t="shared" si="5"/>
        <v>987428</v>
      </c>
      <c r="H32" s="77">
        <f t="shared" si="5"/>
        <v>878409</v>
      </c>
      <c r="I32" s="77">
        <f t="shared" si="5"/>
        <v>35609</v>
      </c>
      <c r="J32" s="77">
        <f t="shared" si="5"/>
        <v>1901446</v>
      </c>
      <c r="K32" s="77">
        <f t="shared" si="5"/>
        <v>0</v>
      </c>
      <c r="L32" s="77">
        <f t="shared" si="5"/>
        <v>777344</v>
      </c>
      <c r="M32" s="77">
        <f t="shared" si="5"/>
        <v>575852</v>
      </c>
      <c r="N32" s="77">
        <f t="shared" si="5"/>
        <v>1353196</v>
      </c>
      <c r="O32" s="77">
        <f t="shared" si="5"/>
        <v>619543</v>
      </c>
      <c r="P32" s="77">
        <f t="shared" si="5"/>
        <v>1336825</v>
      </c>
      <c r="Q32" s="77">
        <f t="shared" si="5"/>
        <v>503858</v>
      </c>
      <c r="R32" s="77">
        <f t="shared" si="5"/>
        <v>2460226</v>
      </c>
      <c r="S32" s="77">
        <f t="shared" si="5"/>
        <v>852792</v>
      </c>
      <c r="T32" s="77">
        <f t="shared" si="5"/>
        <v>1477367</v>
      </c>
      <c r="U32" s="77">
        <f t="shared" si="5"/>
        <v>0</v>
      </c>
      <c r="V32" s="77">
        <f t="shared" si="5"/>
        <v>2330159</v>
      </c>
      <c r="W32" s="77">
        <f t="shared" si="5"/>
        <v>8045027</v>
      </c>
      <c r="X32" s="77">
        <f t="shared" si="5"/>
        <v>0</v>
      </c>
      <c r="Y32" s="77">
        <f t="shared" si="5"/>
        <v>8045027</v>
      </c>
      <c r="Z32" s="212">
        <f>+IF(X32&lt;&gt;0,+(Y32/X32)*100,0)</f>
        <v>0</v>
      </c>
      <c r="AA32" s="79">
        <f>SUM(AA28:AA31)</f>
        <v>19767000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1528000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48439</v>
      </c>
      <c r="D35" s="155"/>
      <c r="E35" s="156">
        <v>107000</v>
      </c>
      <c r="F35" s="60">
        <v>360000</v>
      </c>
      <c r="G35" s="60">
        <v>5786</v>
      </c>
      <c r="H35" s="60"/>
      <c r="I35" s="60">
        <v>294</v>
      </c>
      <c r="J35" s="60">
        <v>6080</v>
      </c>
      <c r="K35" s="60"/>
      <c r="L35" s="60">
        <v>187</v>
      </c>
      <c r="M35" s="60">
        <v>18465</v>
      </c>
      <c r="N35" s="60">
        <v>18652</v>
      </c>
      <c r="O35" s="60">
        <v>27968</v>
      </c>
      <c r="P35" s="60">
        <v>4331</v>
      </c>
      <c r="Q35" s="60"/>
      <c r="R35" s="60">
        <v>32299</v>
      </c>
      <c r="S35" s="60"/>
      <c r="T35" s="60"/>
      <c r="U35" s="60"/>
      <c r="V35" s="60"/>
      <c r="W35" s="60">
        <v>57031</v>
      </c>
      <c r="X35" s="60"/>
      <c r="Y35" s="60">
        <v>57031</v>
      </c>
      <c r="Z35" s="140"/>
      <c r="AA35" s="62">
        <v>360000</v>
      </c>
    </row>
    <row r="36" spans="1:27" ht="13.5">
      <c r="A36" s="238" t="s">
        <v>139</v>
      </c>
      <c r="B36" s="149"/>
      <c r="C36" s="222">
        <f aca="true" t="shared" si="6" ref="C36:Y36">SUM(C32:C35)</f>
        <v>5304258</v>
      </c>
      <c r="D36" s="222">
        <f>SUM(D32:D35)</f>
        <v>0</v>
      </c>
      <c r="E36" s="218">
        <f t="shared" si="6"/>
        <v>19618000</v>
      </c>
      <c r="F36" s="220">
        <f t="shared" si="6"/>
        <v>20127000</v>
      </c>
      <c r="G36" s="220">
        <f t="shared" si="6"/>
        <v>993214</v>
      </c>
      <c r="H36" s="220">
        <f t="shared" si="6"/>
        <v>878409</v>
      </c>
      <c r="I36" s="220">
        <f t="shared" si="6"/>
        <v>35903</v>
      </c>
      <c r="J36" s="220">
        <f t="shared" si="6"/>
        <v>1907526</v>
      </c>
      <c r="K36" s="220">
        <f t="shared" si="6"/>
        <v>0</v>
      </c>
      <c r="L36" s="220">
        <f t="shared" si="6"/>
        <v>777531</v>
      </c>
      <c r="M36" s="220">
        <f t="shared" si="6"/>
        <v>594317</v>
      </c>
      <c r="N36" s="220">
        <f t="shared" si="6"/>
        <v>1371848</v>
      </c>
      <c r="O36" s="220">
        <f t="shared" si="6"/>
        <v>647511</v>
      </c>
      <c r="P36" s="220">
        <f t="shared" si="6"/>
        <v>1341156</v>
      </c>
      <c r="Q36" s="220">
        <f t="shared" si="6"/>
        <v>503858</v>
      </c>
      <c r="R36" s="220">
        <f t="shared" si="6"/>
        <v>2492525</v>
      </c>
      <c r="S36" s="220">
        <f t="shared" si="6"/>
        <v>852792</v>
      </c>
      <c r="T36" s="220">
        <f t="shared" si="6"/>
        <v>1477367</v>
      </c>
      <c r="U36" s="220">
        <f t="shared" si="6"/>
        <v>0</v>
      </c>
      <c r="V36" s="220">
        <f t="shared" si="6"/>
        <v>2330159</v>
      </c>
      <c r="W36" s="220">
        <f t="shared" si="6"/>
        <v>8102058</v>
      </c>
      <c r="X36" s="220">
        <f t="shared" si="6"/>
        <v>0</v>
      </c>
      <c r="Y36" s="220">
        <f t="shared" si="6"/>
        <v>8102058</v>
      </c>
      <c r="Z36" s="221">
        <f>+IF(X36&lt;&gt;0,+(Y36/X36)*100,0)</f>
        <v>0</v>
      </c>
      <c r="AA36" s="239">
        <f>SUM(AA32:AA35)</f>
        <v>20127000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6577042</v>
      </c>
      <c r="D6" s="155"/>
      <c r="E6" s="59">
        <v>504488</v>
      </c>
      <c r="F6" s="60">
        <v>504488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504488</v>
      </c>
      <c r="Y6" s="60">
        <v>-504488</v>
      </c>
      <c r="Z6" s="140">
        <v>-100</v>
      </c>
      <c r="AA6" s="62">
        <v>504488</v>
      </c>
    </row>
    <row r="7" spans="1:27" ht="13.5">
      <c r="A7" s="249" t="s">
        <v>144</v>
      </c>
      <c r="B7" s="182"/>
      <c r="C7" s="155"/>
      <c r="D7" s="155"/>
      <c r="E7" s="59">
        <v>2621096</v>
      </c>
      <c r="F7" s="60">
        <v>4595002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4595002</v>
      </c>
      <c r="Y7" s="60">
        <v>-4595002</v>
      </c>
      <c r="Z7" s="140">
        <v>-100</v>
      </c>
      <c r="AA7" s="62">
        <v>4595002</v>
      </c>
    </row>
    <row r="8" spans="1:27" ht="13.5">
      <c r="A8" s="249" t="s">
        <v>145</v>
      </c>
      <c r="B8" s="182"/>
      <c r="C8" s="155">
        <v>1385237</v>
      </c>
      <c r="D8" s="155"/>
      <c r="E8" s="59">
        <v>3404176</v>
      </c>
      <c r="F8" s="60">
        <v>-51518230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-51518230</v>
      </c>
      <c r="Y8" s="60">
        <v>51518230</v>
      </c>
      <c r="Z8" s="140">
        <v>-100</v>
      </c>
      <c r="AA8" s="62">
        <v>-51518230</v>
      </c>
    </row>
    <row r="9" spans="1:27" ht="13.5">
      <c r="A9" s="249" t="s">
        <v>146</v>
      </c>
      <c r="B9" s="182"/>
      <c r="C9" s="155">
        <v>1571316</v>
      </c>
      <c r="D9" s="155"/>
      <c r="E9" s="59">
        <v>1448758</v>
      </c>
      <c r="F9" s="60">
        <v>470789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470789</v>
      </c>
      <c r="Y9" s="60">
        <v>-470789</v>
      </c>
      <c r="Z9" s="140">
        <v>-100</v>
      </c>
      <c r="AA9" s="62">
        <v>470789</v>
      </c>
    </row>
    <row r="10" spans="1:27" ht="13.5">
      <c r="A10" s="249" t="s">
        <v>147</v>
      </c>
      <c r="B10" s="182"/>
      <c r="C10" s="155">
        <v>10814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148607</v>
      </c>
      <c r="D11" s="155"/>
      <c r="E11" s="59">
        <v>109750</v>
      </c>
      <c r="F11" s="60">
        <v>109750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109750</v>
      </c>
      <c r="Y11" s="60">
        <v>-109750</v>
      </c>
      <c r="Z11" s="140">
        <v>-100</v>
      </c>
      <c r="AA11" s="62">
        <v>109750</v>
      </c>
    </row>
    <row r="12" spans="1:27" ht="13.5">
      <c r="A12" s="250" t="s">
        <v>56</v>
      </c>
      <c r="B12" s="251"/>
      <c r="C12" s="168">
        <f aca="true" t="shared" si="0" ref="C12:Y12">SUM(C6:C11)</f>
        <v>9693016</v>
      </c>
      <c r="D12" s="168">
        <f>SUM(D6:D11)</f>
        <v>0</v>
      </c>
      <c r="E12" s="72">
        <f t="shared" si="0"/>
        <v>8088268</v>
      </c>
      <c r="F12" s="73">
        <f t="shared" si="0"/>
        <v>-45838201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-45838201</v>
      </c>
      <c r="Y12" s="73">
        <f t="shared" si="0"/>
        <v>45838201</v>
      </c>
      <c r="Z12" s="170">
        <f>+IF(X12&lt;&gt;0,+(Y12/X12)*100,0)</f>
        <v>-100</v>
      </c>
      <c r="AA12" s="74">
        <f>SUM(AA6:AA11)</f>
        <v>-45838201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194519</v>
      </c>
      <c r="D15" s="155"/>
      <c r="E15" s="59">
        <v>193917</v>
      </c>
      <c r="F15" s="60">
        <v>216565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216565</v>
      </c>
      <c r="Y15" s="60">
        <v>-216565</v>
      </c>
      <c r="Z15" s="140">
        <v>-100</v>
      </c>
      <c r="AA15" s="62">
        <v>216565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47481717</v>
      </c>
      <c r="D17" s="155"/>
      <c r="E17" s="59">
        <v>49904716</v>
      </c>
      <c r="F17" s="60">
        <v>47678678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47678678</v>
      </c>
      <c r="Y17" s="60">
        <v>-47678678</v>
      </c>
      <c r="Z17" s="140">
        <v>-100</v>
      </c>
      <c r="AA17" s="62">
        <v>47678678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115359363</v>
      </c>
      <c r="D19" s="155"/>
      <c r="E19" s="59">
        <v>103664805</v>
      </c>
      <c r="F19" s="60">
        <v>125631102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125631102</v>
      </c>
      <c r="Y19" s="60">
        <v>-125631102</v>
      </c>
      <c r="Z19" s="140">
        <v>-100</v>
      </c>
      <c r="AA19" s="62">
        <v>125631102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423302</v>
      </c>
      <c r="D22" s="155"/>
      <c r="E22" s="59">
        <v>115446</v>
      </c>
      <c r="F22" s="60">
        <v>-486000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-486000</v>
      </c>
      <c r="Y22" s="60">
        <v>486000</v>
      </c>
      <c r="Z22" s="140">
        <v>-100</v>
      </c>
      <c r="AA22" s="62">
        <v>-486000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163458901</v>
      </c>
      <c r="D24" s="168">
        <f>SUM(D15:D23)</f>
        <v>0</v>
      </c>
      <c r="E24" s="76">
        <f t="shared" si="1"/>
        <v>153878884</v>
      </c>
      <c r="F24" s="77">
        <f t="shared" si="1"/>
        <v>173040345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173040345</v>
      </c>
      <c r="Y24" s="77">
        <f t="shared" si="1"/>
        <v>-173040345</v>
      </c>
      <c r="Z24" s="212">
        <f>+IF(X24&lt;&gt;0,+(Y24/X24)*100,0)</f>
        <v>-100</v>
      </c>
      <c r="AA24" s="79">
        <f>SUM(AA15:AA23)</f>
        <v>173040345</v>
      </c>
    </row>
    <row r="25" spans="1:27" ht="13.5">
      <c r="A25" s="250" t="s">
        <v>159</v>
      </c>
      <c r="B25" s="251"/>
      <c r="C25" s="168">
        <f aca="true" t="shared" si="2" ref="C25:Y25">+C12+C24</f>
        <v>173151917</v>
      </c>
      <c r="D25" s="168">
        <f>+D12+D24</f>
        <v>0</v>
      </c>
      <c r="E25" s="72">
        <f t="shared" si="2"/>
        <v>161967152</v>
      </c>
      <c r="F25" s="73">
        <f t="shared" si="2"/>
        <v>127202144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127202144</v>
      </c>
      <c r="Y25" s="73">
        <f t="shared" si="2"/>
        <v>-127202144</v>
      </c>
      <c r="Z25" s="170">
        <f>+IF(X25&lt;&gt;0,+(Y25/X25)*100,0)</f>
        <v>-100</v>
      </c>
      <c r="AA25" s="74">
        <f>+AA12+AA24</f>
        <v>127202144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1072323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819977</v>
      </c>
      <c r="D31" s="155"/>
      <c r="E31" s="59">
        <v>815048</v>
      </c>
      <c r="F31" s="60">
        <v>815048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815048</v>
      </c>
      <c r="Y31" s="60">
        <v>-815048</v>
      </c>
      <c r="Z31" s="140">
        <v>-100</v>
      </c>
      <c r="AA31" s="62">
        <v>815048</v>
      </c>
    </row>
    <row r="32" spans="1:27" ht="13.5">
      <c r="A32" s="249" t="s">
        <v>164</v>
      </c>
      <c r="B32" s="182"/>
      <c r="C32" s="155">
        <v>8880384</v>
      </c>
      <c r="D32" s="155"/>
      <c r="E32" s="59">
        <v>4307557</v>
      </c>
      <c r="F32" s="60">
        <v>6395459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6395459</v>
      </c>
      <c r="Y32" s="60">
        <v>-6395459</v>
      </c>
      <c r="Z32" s="140">
        <v>-100</v>
      </c>
      <c r="AA32" s="62">
        <v>6395459</v>
      </c>
    </row>
    <row r="33" spans="1:27" ht="13.5">
      <c r="A33" s="249" t="s">
        <v>165</v>
      </c>
      <c r="B33" s="182"/>
      <c r="C33" s="155">
        <v>2132867</v>
      </c>
      <c r="D33" s="155"/>
      <c r="E33" s="59">
        <v>623675</v>
      </c>
      <c r="F33" s="60">
        <v>950662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950662</v>
      </c>
      <c r="Y33" s="60">
        <v>-950662</v>
      </c>
      <c r="Z33" s="140">
        <v>-100</v>
      </c>
      <c r="AA33" s="62">
        <v>950662</v>
      </c>
    </row>
    <row r="34" spans="1:27" ht="13.5">
      <c r="A34" s="250" t="s">
        <v>58</v>
      </c>
      <c r="B34" s="251"/>
      <c r="C34" s="168">
        <f aca="true" t="shared" si="3" ref="C34:Y34">SUM(C29:C33)</f>
        <v>12905551</v>
      </c>
      <c r="D34" s="168">
        <f>SUM(D29:D33)</f>
        <v>0</v>
      </c>
      <c r="E34" s="72">
        <f t="shared" si="3"/>
        <v>5746280</v>
      </c>
      <c r="F34" s="73">
        <f t="shared" si="3"/>
        <v>8161169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8161169</v>
      </c>
      <c r="Y34" s="73">
        <f t="shared" si="3"/>
        <v>-8161169</v>
      </c>
      <c r="Z34" s="170">
        <f>+IF(X34&lt;&gt;0,+(Y34/X34)*100,0)</f>
        <v>-100</v>
      </c>
      <c r="AA34" s="74">
        <f>SUM(AA29:AA33)</f>
        <v>8161169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1032919</v>
      </c>
      <c r="D37" s="155"/>
      <c r="E37" s="59">
        <v>963286</v>
      </c>
      <c r="F37" s="60">
        <v>963286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963286</v>
      </c>
      <c r="Y37" s="60">
        <v>-963286</v>
      </c>
      <c r="Z37" s="140">
        <v>-100</v>
      </c>
      <c r="AA37" s="62">
        <v>963286</v>
      </c>
    </row>
    <row r="38" spans="1:27" ht="13.5">
      <c r="A38" s="249" t="s">
        <v>165</v>
      </c>
      <c r="B38" s="182"/>
      <c r="C38" s="155">
        <v>9572256</v>
      </c>
      <c r="D38" s="155"/>
      <c r="E38" s="59">
        <v>6716990</v>
      </c>
      <c r="F38" s="60">
        <v>8124830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8124830</v>
      </c>
      <c r="Y38" s="60">
        <v>-8124830</v>
      </c>
      <c r="Z38" s="140">
        <v>-100</v>
      </c>
      <c r="AA38" s="62">
        <v>8124830</v>
      </c>
    </row>
    <row r="39" spans="1:27" ht="13.5">
      <c r="A39" s="250" t="s">
        <v>59</v>
      </c>
      <c r="B39" s="253"/>
      <c r="C39" s="168">
        <f aca="true" t="shared" si="4" ref="C39:Y39">SUM(C37:C38)</f>
        <v>10605175</v>
      </c>
      <c r="D39" s="168">
        <f>SUM(D37:D38)</f>
        <v>0</v>
      </c>
      <c r="E39" s="76">
        <f t="shared" si="4"/>
        <v>7680276</v>
      </c>
      <c r="F39" s="77">
        <f t="shared" si="4"/>
        <v>9088116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9088116</v>
      </c>
      <c r="Y39" s="77">
        <f t="shared" si="4"/>
        <v>-9088116</v>
      </c>
      <c r="Z39" s="212">
        <f>+IF(X39&lt;&gt;0,+(Y39/X39)*100,0)</f>
        <v>-100</v>
      </c>
      <c r="AA39" s="79">
        <f>SUM(AA37:AA38)</f>
        <v>9088116</v>
      </c>
    </row>
    <row r="40" spans="1:27" ht="13.5">
      <c r="A40" s="250" t="s">
        <v>167</v>
      </c>
      <c r="B40" s="251"/>
      <c r="C40" s="168">
        <f aca="true" t="shared" si="5" ref="C40:Y40">+C34+C39</f>
        <v>23510726</v>
      </c>
      <c r="D40" s="168">
        <f>+D34+D39</f>
        <v>0</v>
      </c>
      <c r="E40" s="72">
        <f t="shared" si="5"/>
        <v>13426556</v>
      </c>
      <c r="F40" s="73">
        <f t="shared" si="5"/>
        <v>17249285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17249285</v>
      </c>
      <c r="Y40" s="73">
        <f t="shared" si="5"/>
        <v>-17249285</v>
      </c>
      <c r="Z40" s="170">
        <f>+IF(X40&lt;&gt;0,+(Y40/X40)*100,0)</f>
        <v>-100</v>
      </c>
      <c r="AA40" s="74">
        <f>+AA34+AA39</f>
        <v>17249285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149641191</v>
      </c>
      <c r="D42" s="257">
        <f>+D25-D40</f>
        <v>0</v>
      </c>
      <c r="E42" s="258">
        <f t="shared" si="6"/>
        <v>148540596</v>
      </c>
      <c r="F42" s="259">
        <f t="shared" si="6"/>
        <v>109952859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109952859</v>
      </c>
      <c r="Y42" s="259">
        <f t="shared" si="6"/>
        <v>-109952859</v>
      </c>
      <c r="Z42" s="260">
        <f>+IF(X42&lt;&gt;0,+(Y42/X42)*100,0)</f>
        <v>-100</v>
      </c>
      <c r="AA42" s="261">
        <f>+AA25-AA40</f>
        <v>109952859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148004251</v>
      </c>
      <c r="D45" s="155"/>
      <c r="E45" s="59">
        <v>146619500</v>
      </c>
      <c r="F45" s="60">
        <v>108379626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108379626</v>
      </c>
      <c r="Y45" s="60">
        <v>-108379626</v>
      </c>
      <c r="Z45" s="139">
        <v>-100</v>
      </c>
      <c r="AA45" s="62">
        <v>108379626</v>
      </c>
    </row>
    <row r="46" spans="1:27" ht="13.5">
      <c r="A46" s="249" t="s">
        <v>171</v>
      </c>
      <c r="B46" s="182"/>
      <c r="C46" s="155">
        <v>1636940</v>
      </c>
      <c r="D46" s="155"/>
      <c r="E46" s="59">
        <v>1921096</v>
      </c>
      <c r="F46" s="60">
        <v>1573233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1573233</v>
      </c>
      <c r="Y46" s="60">
        <v>-1573233</v>
      </c>
      <c r="Z46" s="139">
        <v>-100</v>
      </c>
      <c r="AA46" s="62">
        <v>1573233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149641191</v>
      </c>
      <c r="D48" s="217">
        <f>SUM(D45:D47)</f>
        <v>0</v>
      </c>
      <c r="E48" s="264">
        <f t="shared" si="7"/>
        <v>148540596</v>
      </c>
      <c r="F48" s="219">
        <f t="shared" si="7"/>
        <v>109952859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109952859</v>
      </c>
      <c r="Y48" s="219">
        <f t="shared" si="7"/>
        <v>-109952859</v>
      </c>
      <c r="Z48" s="265">
        <f>+IF(X48&lt;&gt;0,+(Y48/X48)*100,0)</f>
        <v>-100</v>
      </c>
      <c r="AA48" s="232">
        <f>SUM(AA45:AA47)</f>
        <v>109952859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7497289</v>
      </c>
      <c r="D6" s="155"/>
      <c r="E6" s="59">
        <v>9681000</v>
      </c>
      <c r="F6" s="60">
        <v>7505470</v>
      </c>
      <c r="G6" s="60">
        <v>260263</v>
      </c>
      <c r="H6" s="60">
        <v>1263989</v>
      </c>
      <c r="I6" s="60">
        <v>784402</v>
      </c>
      <c r="J6" s="60">
        <v>2308654</v>
      </c>
      <c r="K6" s="60">
        <v>1987262</v>
      </c>
      <c r="L6" s="60">
        <v>652251</v>
      </c>
      <c r="M6" s="60">
        <v>286041</v>
      </c>
      <c r="N6" s="60">
        <v>2925554</v>
      </c>
      <c r="O6" s="60">
        <v>310762</v>
      </c>
      <c r="P6" s="60">
        <v>335643</v>
      </c>
      <c r="Q6" s="60">
        <v>298704</v>
      </c>
      <c r="R6" s="60">
        <v>945109</v>
      </c>
      <c r="S6" s="60">
        <v>230980</v>
      </c>
      <c r="T6" s="60">
        <v>306270</v>
      </c>
      <c r="U6" s="60">
        <v>223749</v>
      </c>
      <c r="V6" s="60">
        <v>760999</v>
      </c>
      <c r="W6" s="60">
        <v>6940316</v>
      </c>
      <c r="X6" s="60">
        <v>7505470</v>
      </c>
      <c r="Y6" s="60">
        <v>-565154</v>
      </c>
      <c r="Z6" s="140">
        <v>-7.53</v>
      </c>
      <c r="AA6" s="62">
        <v>7505470</v>
      </c>
    </row>
    <row r="7" spans="1:27" ht="13.5">
      <c r="A7" s="249" t="s">
        <v>32</v>
      </c>
      <c r="B7" s="182"/>
      <c r="C7" s="155">
        <v>16824141</v>
      </c>
      <c r="D7" s="155"/>
      <c r="E7" s="59">
        <v>20813000</v>
      </c>
      <c r="F7" s="60">
        <v>14092281</v>
      </c>
      <c r="G7" s="60">
        <v>1091176</v>
      </c>
      <c r="H7" s="60">
        <v>1192910</v>
      </c>
      <c r="I7" s="60">
        <v>1467334</v>
      </c>
      <c r="J7" s="60">
        <v>3751420</v>
      </c>
      <c r="K7" s="60">
        <v>1522947</v>
      </c>
      <c r="L7" s="60">
        <v>1337451</v>
      </c>
      <c r="M7" s="60">
        <v>1263526</v>
      </c>
      <c r="N7" s="60">
        <v>4123924</v>
      </c>
      <c r="O7" s="60">
        <v>1500837</v>
      </c>
      <c r="P7" s="60">
        <v>1428835</v>
      </c>
      <c r="Q7" s="60">
        <v>1449217</v>
      </c>
      <c r="R7" s="60">
        <v>4378889</v>
      </c>
      <c r="S7" s="60">
        <v>1269716</v>
      </c>
      <c r="T7" s="60">
        <v>1503401</v>
      </c>
      <c r="U7" s="60">
        <v>1125765</v>
      </c>
      <c r="V7" s="60">
        <v>3898882</v>
      </c>
      <c r="W7" s="60">
        <v>16153115</v>
      </c>
      <c r="X7" s="60">
        <v>14092281</v>
      </c>
      <c r="Y7" s="60">
        <v>2060834</v>
      </c>
      <c r="Z7" s="140">
        <v>14.62</v>
      </c>
      <c r="AA7" s="62">
        <v>14092281</v>
      </c>
    </row>
    <row r="8" spans="1:27" ht="13.5">
      <c r="A8" s="249" t="s">
        <v>178</v>
      </c>
      <c r="B8" s="182"/>
      <c r="C8" s="155">
        <v>1884561</v>
      </c>
      <c r="D8" s="155"/>
      <c r="E8" s="59">
        <v>7209428</v>
      </c>
      <c r="F8" s="60">
        <v>24966269</v>
      </c>
      <c r="G8" s="60">
        <v>2630299</v>
      </c>
      <c r="H8" s="60">
        <v>5915577</v>
      </c>
      <c r="I8" s="60">
        <v>665745</v>
      </c>
      <c r="J8" s="60">
        <v>9211621</v>
      </c>
      <c r="K8" s="60">
        <v>3547964</v>
      </c>
      <c r="L8" s="60">
        <v>4540321</v>
      </c>
      <c r="M8" s="60">
        <v>619034</v>
      </c>
      <c r="N8" s="60">
        <v>8707319</v>
      </c>
      <c r="O8" s="60">
        <v>1170924</v>
      </c>
      <c r="P8" s="60">
        <v>1640324</v>
      </c>
      <c r="Q8" s="60">
        <v>4474364</v>
      </c>
      <c r="R8" s="60">
        <v>7285612</v>
      </c>
      <c r="S8" s="60">
        <v>1732044</v>
      </c>
      <c r="T8" s="60">
        <v>2020054</v>
      </c>
      <c r="U8" s="60">
        <v>534394</v>
      </c>
      <c r="V8" s="60">
        <v>4286492</v>
      </c>
      <c r="W8" s="60">
        <v>29491044</v>
      </c>
      <c r="X8" s="60">
        <v>24966269</v>
      </c>
      <c r="Y8" s="60">
        <v>4524775</v>
      </c>
      <c r="Z8" s="140">
        <v>18.12</v>
      </c>
      <c r="AA8" s="62">
        <v>24966269</v>
      </c>
    </row>
    <row r="9" spans="1:27" ht="13.5">
      <c r="A9" s="249" t="s">
        <v>179</v>
      </c>
      <c r="B9" s="182"/>
      <c r="C9" s="155">
        <v>26498117</v>
      </c>
      <c r="D9" s="155"/>
      <c r="E9" s="59">
        <v>18876000</v>
      </c>
      <c r="F9" s="60">
        <v>9520280</v>
      </c>
      <c r="G9" s="60">
        <v>5073140</v>
      </c>
      <c r="H9" s="60">
        <v>140</v>
      </c>
      <c r="I9" s="60">
        <v>140</v>
      </c>
      <c r="J9" s="60">
        <v>5073420</v>
      </c>
      <c r="K9" s="60">
        <v>140</v>
      </c>
      <c r="L9" s="60">
        <v>4437140</v>
      </c>
      <c r="M9" s="60">
        <v>140</v>
      </c>
      <c r="N9" s="60">
        <v>4437420</v>
      </c>
      <c r="O9" s="60">
        <v>140</v>
      </c>
      <c r="P9" s="60">
        <v>140</v>
      </c>
      <c r="Q9" s="60">
        <v>3472140</v>
      </c>
      <c r="R9" s="60">
        <v>3472420</v>
      </c>
      <c r="S9" s="60">
        <v>140</v>
      </c>
      <c r="T9" s="60">
        <v>140</v>
      </c>
      <c r="U9" s="60">
        <v>875</v>
      </c>
      <c r="V9" s="60">
        <v>1155</v>
      </c>
      <c r="W9" s="60">
        <v>12984415</v>
      </c>
      <c r="X9" s="60">
        <v>9520280</v>
      </c>
      <c r="Y9" s="60">
        <v>3464135</v>
      </c>
      <c r="Z9" s="140">
        <v>36.39</v>
      </c>
      <c r="AA9" s="62">
        <v>9520280</v>
      </c>
    </row>
    <row r="10" spans="1:27" ht="13.5">
      <c r="A10" s="249" t="s">
        <v>180</v>
      </c>
      <c r="B10" s="182"/>
      <c r="C10" s="155">
        <v>5533280</v>
      </c>
      <c r="D10" s="155"/>
      <c r="E10" s="59">
        <v>16983000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1394831</v>
      </c>
      <c r="D11" s="155"/>
      <c r="E11" s="59">
        <v>2078000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-37099650</v>
      </c>
      <c r="D14" s="155"/>
      <c r="E14" s="59">
        <v>-43650000</v>
      </c>
      <c r="F14" s="60">
        <v>-58869000</v>
      </c>
      <c r="G14" s="60">
        <v>-9005169</v>
      </c>
      <c r="H14" s="60">
        <v>-8220301</v>
      </c>
      <c r="I14" s="60">
        <v>-3024596</v>
      </c>
      <c r="J14" s="60">
        <v>-20250066</v>
      </c>
      <c r="K14" s="60">
        <v>-7010438</v>
      </c>
      <c r="L14" s="60">
        <v>-10578245</v>
      </c>
      <c r="M14" s="60">
        <v>-2299542</v>
      </c>
      <c r="N14" s="60">
        <v>-19888225</v>
      </c>
      <c r="O14" s="60">
        <v>-3265219</v>
      </c>
      <c r="P14" s="60">
        <v>-3262396</v>
      </c>
      <c r="Q14" s="60">
        <v>-9624914</v>
      </c>
      <c r="R14" s="60">
        <v>-16152529</v>
      </c>
      <c r="S14" s="60">
        <v>-3108454</v>
      </c>
      <c r="T14" s="60">
        <v>-3038542</v>
      </c>
      <c r="U14" s="60">
        <v>-2473710</v>
      </c>
      <c r="V14" s="60">
        <v>-8620706</v>
      </c>
      <c r="W14" s="60">
        <v>-64911526</v>
      </c>
      <c r="X14" s="60">
        <v>-58869000</v>
      </c>
      <c r="Y14" s="60">
        <v>-6042526</v>
      </c>
      <c r="Z14" s="140">
        <v>10.26</v>
      </c>
      <c r="AA14" s="62">
        <v>-58869000</v>
      </c>
    </row>
    <row r="15" spans="1:27" ht="13.5">
      <c r="A15" s="249" t="s">
        <v>40</v>
      </c>
      <c r="B15" s="182"/>
      <c r="C15" s="155">
        <v>-322025</v>
      </c>
      <c r="D15" s="155"/>
      <c r="E15" s="59">
        <v>-610000</v>
      </c>
      <c r="F15" s="60"/>
      <c r="G15" s="60"/>
      <c r="H15" s="60">
        <v>-224</v>
      </c>
      <c r="I15" s="60">
        <v>-65</v>
      </c>
      <c r="J15" s="60">
        <v>-289</v>
      </c>
      <c r="K15" s="60"/>
      <c r="L15" s="60">
        <v>-4</v>
      </c>
      <c r="M15" s="60"/>
      <c r="N15" s="60">
        <v>-4</v>
      </c>
      <c r="O15" s="60"/>
      <c r="P15" s="60">
        <v>-79</v>
      </c>
      <c r="Q15" s="60"/>
      <c r="R15" s="60">
        <v>-79</v>
      </c>
      <c r="S15" s="60"/>
      <c r="T15" s="60">
        <v>-29</v>
      </c>
      <c r="U15" s="60"/>
      <c r="V15" s="60">
        <v>-29</v>
      </c>
      <c r="W15" s="60">
        <v>-401</v>
      </c>
      <c r="X15" s="60"/>
      <c r="Y15" s="60">
        <v>-401</v>
      </c>
      <c r="Z15" s="140"/>
      <c r="AA15" s="62"/>
    </row>
    <row r="16" spans="1:27" ht="13.5">
      <c r="A16" s="249" t="s">
        <v>42</v>
      </c>
      <c r="B16" s="182"/>
      <c r="C16" s="155">
        <v>-17203795</v>
      </c>
      <c r="D16" s="155"/>
      <c r="E16" s="59">
        <v>-26088000</v>
      </c>
      <c r="F16" s="60">
        <v>-15899939</v>
      </c>
      <c r="G16" s="60"/>
      <c r="H16" s="60"/>
      <c r="I16" s="60"/>
      <c r="J16" s="60"/>
      <c r="K16" s="60"/>
      <c r="L16" s="60"/>
      <c r="M16" s="60">
        <v>-997</v>
      </c>
      <c r="N16" s="60">
        <v>-997</v>
      </c>
      <c r="O16" s="60"/>
      <c r="P16" s="60"/>
      <c r="Q16" s="60"/>
      <c r="R16" s="60"/>
      <c r="S16" s="60"/>
      <c r="T16" s="60"/>
      <c r="U16" s="60"/>
      <c r="V16" s="60"/>
      <c r="W16" s="60">
        <v>-997</v>
      </c>
      <c r="X16" s="60">
        <v>-15899939</v>
      </c>
      <c r="Y16" s="60">
        <v>15898942</v>
      </c>
      <c r="Z16" s="140">
        <v>-99.99</v>
      </c>
      <c r="AA16" s="62">
        <v>-15899939</v>
      </c>
    </row>
    <row r="17" spans="1:27" ht="13.5">
      <c r="A17" s="250" t="s">
        <v>185</v>
      </c>
      <c r="B17" s="251"/>
      <c r="C17" s="168">
        <f aca="true" t="shared" si="0" ref="C17:Y17">SUM(C6:C16)</f>
        <v>5006749</v>
      </c>
      <c r="D17" s="168">
        <f t="shared" si="0"/>
        <v>0</v>
      </c>
      <c r="E17" s="72">
        <f t="shared" si="0"/>
        <v>5292428</v>
      </c>
      <c r="F17" s="73">
        <f t="shared" si="0"/>
        <v>-18684639</v>
      </c>
      <c r="G17" s="73">
        <f t="shared" si="0"/>
        <v>49709</v>
      </c>
      <c r="H17" s="73">
        <f t="shared" si="0"/>
        <v>152091</v>
      </c>
      <c r="I17" s="73">
        <f t="shared" si="0"/>
        <v>-107040</v>
      </c>
      <c r="J17" s="73">
        <f t="shared" si="0"/>
        <v>94760</v>
      </c>
      <c r="K17" s="73">
        <f t="shared" si="0"/>
        <v>47875</v>
      </c>
      <c r="L17" s="73">
        <f t="shared" si="0"/>
        <v>388914</v>
      </c>
      <c r="M17" s="73">
        <f t="shared" si="0"/>
        <v>-131798</v>
      </c>
      <c r="N17" s="73">
        <f t="shared" si="0"/>
        <v>304991</v>
      </c>
      <c r="O17" s="73">
        <f t="shared" si="0"/>
        <v>-282556</v>
      </c>
      <c r="P17" s="73">
        <f t="shared" si="0"/>
        <v>142467</v>
      </c>
      <c r="Q17" s="73">
        <f t="shared" si="0"/>
        <v>69511</v>
      </c>
      <c r="R17" s="73">
        <f t="shared" si="0"/>
        <v>-70578</v>
      </c>
      <c r="S17" s="73">
        <f t="shared" si="0"/>
        <v>124426</v>
      </c>
      <c r="T17" s="73">
        <f t="shared" si="0"/>
        <v>791294</v>
      </c>
      <c r="U17" s="73">
        <f t="shared" si="0"/>
        <v>-588927</v>
      </c>
      <c r="V17" s="73">
        <f t="shared" si="0"/>
        <v>326793</v>
      </c>
      <c r="W17" s="73">
        <f t="shared" si="0"/>
        <v>655966</v>
      </c>
      <c r="X17" s="73">
        <f t="shared" si="0"/>
        <v>-18684639</v>
      </c>
      <c r="Y17" s="73">
        <f t="shared" si="0"/>
        <v>19340605</v>
      </c>
      <c r="Z17" s="170">
        <f>+IF(X17&lt;&gt;0,+(Y17/X17)*100,0)</f>
        <v>-103.51072343436766</v>
      </c>
      <c r="AA17" s="74">
        <f>SUM(AA6:AA16)</f>
        <v>-18684639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-165241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9455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-7176729</v>
      </c>
      <c r="D26" s="155"/>
      <c r="E26" s="59">
        <v>-107000</v>
      </c>
      <c r="F26" s="60">
        <v>-447638</v>
      </c>
      <c r="G26" s="60">
        <v>-63616</v>
      </c>
      <c r="H26" s="60">
        <v>-14703</v>
      </c>
      <c r="I26" s="60">
        <v>-51514</v>
      </c>
      <c r="J26" s="60">
        <v>-129833</v>
      </c>
      <c r="K26" s="60">
        <v>-863</v>
      </c>
      <c r="L26" s="60">
        <v>-2557</v>
      </c>
      <c r="M26" s="60">
        <v>-798</v>
      </c>
      <c r="N26" s="60">
        <v>-4218</v>
      </c>
      <c r="O26" s="60">
        <v>-58849</v>
      </c>
      <c r="P26" s="60">
        <v>-740</v>
      </c>
      <c r="Q26" s="60">
        <v>-235668</v>
      </c>
      <c r="R26" s="60">
        <v>-295257</v>
      </c>
      <c r="S26" s="60">
        <v>-1350</v>
      </c>
      <c r="T26" s="60">
        <v>1070</v>
      </c>
      <c r="U26" s="60">
        <v>-10658</v>
      </c>
      <c r="V26" s="60">
        <v>-10938</v>
      </c>
      <c r="W26" s="60">
        <v>-440246</v>
      </c>
      <c r="X26" s="60">
        <v>-447638</v>
      </c>
      <c r="Y26" s="60">
        <v>7392</v>
      </c>
      <c r="Z26" s="140">
        <v>-1.65</v>
      </c>
      <c r="AA26" s="62">
        <v>-447638</v>
      </c>
    </row>
    <row r="27" spans="1:27" ht="13.5">
      <c r="A27" s="250" t="s">
        <v>192</v>
      </c>
      <c r="B27" s="251"/>
      <c r="C27" s="168">
        <f aca="true" t="shared" si="1" ref="C27:Y27">SUM(C21:C26)</f>
        <v>-7332515</v>
      </c>
      <c r="D27" s="168">
        <f>SUM(D21:D26)</f>
        <v>0</v>
      </c>
      <c r="E27" s="72">
        <f t="shared" si="1"/>
        <v>-107000</v>
      </c>
      <c r="F27" s="73">
        <f t="shared" si="1"/>
        <v>-447638</v>
      </c>
      <c r="G27" s="73">
        <f t="shared" si="1"/>
        <v>-63616</v>
      </c>
      <c r="H27" s="73">
        <f t="shared" si="1"/>
        <v>-14703</v>
      </c>
      <c r="I27" s="73">
        <f t="shared" si="1"/>
        <v>-51514</v>
      </c>
      <c r="J27" s="73">
        <f t="shared" si="1"/>
        <v>-129833</v>
      </c>
      <c r="K27" s="73">
        <f t="shared" si="1"/>
        <v>-863</v>
      </c>
      <c r="L27" s="73">
        <f t="shared" si="1"/>
        <v>-2557</v>
      </c>
      <c r="M27" s="73">
        <f t="shared" si="1"/>
        <v>-798</v>
      </c>
      <c r="N27" s="73">
        <f t="shared" si="1"/>
        <v>-4218</v>
      </c>
      <c r="O27" s="73">
        <f t="shared" si="1"/>
        <v>-58849</v>
      </c>
      <c r="P27" s="73">
        <f t="shared" si="1"/>
        <v>-740</v>
      </c>
      <c r="Q27" s="73">
        <f t="shared" si="1"/>
        <v>-235668</v>
      </c>
      <c r="R27" s="73">
        <f t="shared" si="1"/>
        <v>-295257</v>
      </c>
      <c r="S27" s="73">
        <f t="shared" si="1"/>
        <v>-1350</v>
      </c>
      <c r="T27" s="73">
        <f t="shared" si="1"/>
        <v>1070</v>
      </c>
      <c r="U27" s="73">
        <f t="shared" si="1"/>
        <v>-10658</v>
      </c>
      <c r="V27" s="73">
        <f t="shared" si="1"/>
        <v>-10938</v>
      </c>
      <c r="W27" s="73">
        <f t="shared" si="1"/>
        <v>-440246</v>
      </c>
      <c r="X27" s="73">
        <f t="shared" si="1"/>
        <v>-447638</v>
      </c>
      <c r="Y27" s="73">
        <f t="shared" si="1"/>
        <v>7392</v>
      </c>
      <c r="Z27" s="170">
        <f>+IF(X27&lt;&gt;0,+(Y27/X27)*100,0)</f>
        <v>-1.6513343371206197</v>
      </c>
      <c r="AA27" s="74">
        <f>SUM(AA21:AA26)</f>
        <v>-447638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293000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-1494640</v>
      </c>
      <c r="D35" s="155"/>
      <c r="E35" s="59">
        <v>-1213000</v>
      </c>
      <c r="F35" s="60">
        <v>-1192174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-1192174</v>
      </c>
      <c r="Y35" s="60">
        <v>1192174</v>
      </c>
      <c r="Z35" s="140">
        <v>-100</v>
      </c>
      <c r="AA35" s="62">
        <v>-1192174</v>
      </c>
    </row>
    <row r="36" spans="1:27" ht="13.5">
      <c r="A36" s="250" t="s">
        <v>198</v>
      </c>
      <c r="B36" s="251"/>
      <c r="C36" s="168">
        <f aca="true" t="shared" si="2" ref="C36:Y36">SUM(C31:C35)</f>
        <v>-1494640</v>
      </c>
      <c r="D36" s="168">
        <f>SUM(D31:D35)</f>
        <v>0</v>
      </c>
      <c r="E36" s="72">
        <f t="shared" si="2"/>
        <v>-920000</v>
      </c>
      <c r="F36" s="73">
        <f t="shared" si="2"/>
        <v>-1192174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-1192174</v>
      </c>
      <c r="Y36" s="73">
        <f t="shared" si="2"/>
        <v>1192174</v>
      </c>
      <c r="Z36" s="170">
        <f>+IF(X36&lt;&gt;0,+(Y36/X36)*100,0)</f>
        <v>-100</v>
      </c>
      <c r="AA36" s="74">
        <f>SUM(AA31:AA35)</f>
        <v>-1192174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-3820406</v>
      </c>
      <c r="D38" s="153">
        <f>+D17+D27+D36</f>
        <v>0</v>
      </c>
      <c r="E38" s="99">
        <f t="shared" si="3"/>
        <v>4265428</v>
      </c>
      <c r="F38" s="100">
        <f t="shared" si="3"/>
        <v>-20324451</v>
      </c>
      <c r="G38" s="100">
        <f t="shared" si="3"/>
        <v>-13907</v>
      </c>
      <c r="H38" s="100">
        <f t="shared" si="3"/>
        <v>137388</v>
      </c>
      <c r="I38" s="100">
        <f t="shared" si="3"/>
        <v>-158554</v>
      </c>
      <c r="J38" s="100">
        <f t="shared" si="3"/>
        <v>-35073</v>
      </c>
      <c r="K38" s="100">
        <f t="shared" si="3"/>
        <v>47012</v>
      </c>
      <c r="L38" s="100">
        <f t="shared" si="3"/>
        <v>386357</v>
      </c>
      <c r="M38" s="100">
        <f t="shared" si="3"/>
        <v>-132596</v>
      </c>
      <c r="N38" s="100">
        <f t="shared" si="3"/>
        <v>300773</v>
      </c>
      <c r="O38" s="100">
        <f t="shared" si="3"/>
        <v>-341405</v>
      </c>
      <c r="P38" s="100">
        <f t="shared" si="3"/>
        <v>141727</v>
      </c>
      <c r="Q38" s="100">
        <f t="shared" si="3"/>
        <v>-166157</v>
      </c>
      <c r="R38" s="100">
        <f t="shared" si="3"/>
        <v>-365835</v>
      </c>
      <c r="S38" s="100">
        <f t="shared" si="3"/>
        <v>123076</v>
      </c>
      <c r="T38" s="100">
        <f t="shared" si="3"/>
        <v>792364</v>
      </c>
      <c r="U38" s="100">
        <f t="shared" si="3"/>
        <v>-599585</v>
      </c>
      <c r="V38" s="100">
        <f t="shared" si="3"/>
        <v>315855</v>
      </c>
      <c r="W38" s="100">
        <f t="shared" si="3"/>
        <v>215720</v>
      </c>
      <c r="X38" s="100">
        <f t="shared" si="3"/>
        <v>-20324451</v>
      </c>
      <c r="Y38" s="100">
        <f t="shared" si="3"/>
        <v>20540171</v>
      </c>
      <c r="Z38" s="137">
        <f>+IF(X38&lt;&gt;0,+(Y38/X38)*100,0)</f>
        <v>-101.06138168258518</v>
      </c>
      <c r="AA38" s="102">
        <f>+AA17+AA27+AA36</f>
        <v>-20324451</v>
      </c>
    </row>
    <row r="39" spans="1:27" ht="13.5">
      <c r="A39" s="249" t="s">
        <v>200</v>
      </c>
      <c r="B39" s="182"/>
      <c r="C39" s="153">
        <v>10397450</v>
      </c>
      <c r="D39" s="153"/>
      <c r="E39" s="99">
        <v>259000</v>
      </c>
      <c r="F39" s="100">
        <v>25421002</v>
      </c>
      <c r="G39" s="100">
        <v>269988</v>
      </c>
      <c r="H39" s="100">
        <v>256081</v>
      </c>
      <c r="I39" s="100">
        <v>393469</v>
      </c>
      <c r="J39" s="100">
        <v>269988</v>
      </c>
      <c r="K39" s="100">
        <v>234915</v>
      </c>
      <c r="L39" s="100">
        <v>281927</v>
      </c>
      <c r="M39" s="100">
        <v>668284</v>
      </c>
      <c r="N39" s="100">
        <v>234915</v>
      </c>
      <c r="O39" s="100">
        <v>535688</v>
      </c>
      <c r="P39" s="100">
        <v>194283</v>
      </c>
      <c r="Q39" s="100">
        <v>336010</v>
      </c>
      <c r="R39" s="100">
        <v>535688</v>
      </c>
      <c r="S39" s="100">
        <v>169853</v>
      </c>
      <c r="T39" s="100">
        <v>292929</v>
      </c>
      <c r="U39" s="100">
        <v>1085293</v>
      </c>
      <c r="V39" s="100">
        <v>169853</v>
      </c>
      <c r="W39" s="100">
        <v>269988</v>
      </c>
      <c r="X39" s="100">
        <v>25421002</v>
      </c>
      <c r="Y39" s="100">
        <v>-25151014</v>
      </c>
      <c r="Z39" s="137">
        <v>-98.94</v>
      </c>
      <c r="AA39" s="102">
        <v>25421002</v>
      </c>
    </row>
    <row r="40" spans="1:27" ht="13.5">
      <c r="A40" s="269" t="s">
        <v>201</v>
      </c>
      <c r="B40" s="256"/>
      <c r="C40" s="257">
        <v>6577044</v>
      </c>
      <c r="D40" s="257"/>
      <c r="E40" s="258">
        <v>4524428</v>
      </c>
      <c r="F40" s="259">
        <v>5096551</v>
      </c>
      <c r="G40" s="259">
        <v>256081</v>
      </c>
      <c r="H40" s="259">
        <v>393469</v>
      </c>
      <c r="I40" s="259">
        <v>234915</v>
      </c>
      <c r="J40" s="259">
        <v>234915</v>
      </c>
      <c r="K40" s="259">
        <v>281927</v>
      </c>
      <c r="L40" s="259">
        <v>668284</v>
      </c>
      <c r="M40" s="259">
        <v>535688</v>
      </c>
      <c r="N40" s="259">
        <v>535688</v>
      </c>
      <c r="O40" s="259">
        <v>194283</v>
      </c>
      <c r="P40" s="259">
        <v>336010</v>
      </c>
      <c r="Q40" s="259">
        <v>169853</v>
      </c>
      <c r="R40" s="259">
        <v>194283</v>
      </c>
      <c r="S40" s="259">
        <v>292929</v>
      </c>
      <c r="T40" s="259">
        <v>1085293</v>
      </c>
      <c r="U40" s="259">
        <v>485708</v>
      </c>
      <c r="V40" s="259">
        <v>485708</v>
      </c>
      <c r="W40" s="259">
        <v>485708</v>
      </c>
      <c r="X40" s="259">
        <v>5096551</v>
      </c>
      <c r="Y40" s="259">
        <v>-4610843</v>
      </c>
      <c r="Z40" s="260">
        <v>-90.47</v>
      </c>
      <c r="AA40" s="261">
        <v>5096551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5304258</v>
      </c>
      <c r="D5" s="200">
        <f t="shared" si="0"/>
        <v>0</v>
      </c>
      <c r="E5" s="106">
        <f t="shared" si="0"/>
        <v>19618000</v>
      </c>
      <c r="F5" s="106">
        <f t="shared" si="0"/>
        <v>20127000</v>
      </c>
      <c r="G5" s="106">
        <f t="shared" si="0"/>
        <v>993214</v>
      </c>
      <c r="H5" s="106">
        <f t="shared" si="0"/>
        <v>878409</v>
      </c>
      <c r="I5" s="106">
        <f t="shared" si="0"/>
        <v>35903</v>
      </c>
      <c r="J5" s="106">
        <f t="shared" si="0"/>
        <v>1907526</v>
      </c>
      <c r="K5" s="106">
        <f t="shared" si="0"/>
        <v>0</v>
      </c>
      <c r="L5" s="106">
        <f t="shared" si="0"/>
        <v>777531</v>
      </c>
      <c r="M5" s="106">
        <f t="shared" si="0"/>
        <v>594317</v>
      </c>
      <c r="N5" s="106">
        <f t="shared" si="0"/>
        <v>1371848</v>
      </c>
      <c r="O5" s="106">
        <f t="shared" si="0"/>
        <v>647511</v>
      </c>
      <c r="P5" s="106">
        <f t="shared" si="0"/>
        <v>1341156</v>
      </c>
      <c r="Q5" s="106">
        <f t="shared" si="0"/>
        <v>503858</v>
      </c>
      <c r="R5" s="106">
        <f t="shared" si="0"/>
        <v>2492525</v>
      </c>
      <c r="S5" s="106">
        <f t="shared" si="0"/>
        <v>852792</v>
      </c>
      <c r="T5" s="106">
        <f t="shared" si="0"/>
        <v>1477367</v>
      </c>
      <c r="U5" s="106">
        <f t="shared" si="0"/>
        <v>0</v>
      </c>
      <c r="V5" s="106">
        <f t="shared" si="0"/>
        <v>2330159</v>
      </c>
      <c r="W5" s="106">
        <f t="shared" si="0"/>
        <v>8102058</v>
      </c>
      <c r="X5" s="106">
        <f t="shared" si="0"/>
        <v>20127000</v>
      </c>
      <c r="Y5" s="106">
        <f t="shared" si="0"/>
        <v>-12024942</v>
      </c>
      <c r="Z5" s="201">
        <f>+IF(X5&lt;&gt;0,+(Y5/X5)*100,0)</f>
        <v>-59.74532717245491</v>
      </c>
      <c r="AA5" s="199">
        <f>SUM(AA11:AA18)</f>
        <v>20127000</v>
      </c>
    </row>
    <row r="6" spans="1:27" ht="13.5">
      <c r="A6" s="291" t="s">
        <v>205</v>
      </c>
      <c r="B6" s="142"/>
      <c r="C6" s="62">
        <v>5072982</v>
      </c>
      <c r="D6" s="156"/>
      <c r="E6" s="60">
        <v>8202000</v>
      </c>
      <c r="F6" s="60">
        <v>7187000</v>
      </c>
      <c r="G6" s="60">
        <v>987428</v>
      </c>
      <c r="H6" s="60">
        <v>878409</v>
      </c>
      <c r="I6" s="60"/>
      <c r="J6" s="60">
        <v>1865837</v>
      </c>
      <c r="K6" s="60"/>
      <c r="L6" s="60">
        <v>777344</v>
      </c>
      <c r="M6" s="60">
        <v>575852</v>
      </c>
      <c r="N6" s="60">
        <v>1353196</v>
      </c>
      <c r="O6" s="60"/>
      <c r="P6" s="60">
        <v>936085</v>
      </c>
      <c r="Q6" s="60">
        <v>442472</v>
      </c>
      <c r="R6" s="60">
        <v>1378557</v>
      </c>
      <c r="S6" s="60">
        <v>188421</v>
      </c>
      <c r="T6" s="60"/>
      <c r="U6" s="60"/>
      <c r="V6" s="60">
        <v>188421</v>
      </c>
      <c r="W6" s="60">
        <v>4786011</v>
      </c>
      <c r="X6" s="60">
        <v>7187000</v>
      </c>
      <c r="Y6" s="60">
        <v>-2400989</v>
      </c>
      <c r="Z6" s="140">
        <v>-33.41</v>
      </c>
      <c r="AA6" s="155">
        <v>7187000</v>
      </c>
    </row>
    <row r="7" spans="1:27" ht="13.5">
      <c r="A7" s="291" t="s">
        <v>206</v>
      </c>
      <c r="B7" s="142"/>
      <c r="C7" s="62"/>
      <c r="D7" s="156"/>
      <c r="E7" s="60">
        <v>25000</v>
      </c>
      <c r="F7" s="60">
        <v>155000</v>
      </c>
      <c r="G7" s="60">
        <v>5786</v>
      </c>
      <c r="H7" s="60"/>
      <c r="I7" s="60"/>
      <c r="J7" s="60">
        <v>5786</v>
      </c>
      <c r="K7" s="60"/>
      <c r="L7" s="60"/>
      <c r="M7" s="60"/>
      <c r="N7" s="60"/>
      <c r="O7" s="60">
        <v>1030</v>
      </c>
      <c r="P7" s="60"/>
      <c r="Q7" s="60"/>
      <c r="R7" s="60">
        <v>1030</v>
      </c>
      <c r="S7" s="60"/>
      <c r="T7" s="60"/>
      <c r="U7" s="60"/>
      <c r="V7" s="60"/>
      <c r="W7" s="60">
        <v>6816</v>
      </c>
      <c r="X7" s="60">
        <v>155000</v>
      </c>
      <c r="Y7" s="60">
        <v>-148184</v>
      </c>
      <c r="Z7" s="140">
        <v>-95.6</v>
      </c>
      <c r="AA7" s="155">
        <v>155000</v>
      </c>
    </row>
    <row r="8" spans="1:27" ht="13.5">
      <c r="A8" s="291" t="s">
        <v>207</v>
      </c>
      <c r="B8" s="142"/>
      <c r="C8" s="62"/>
      <c r="D8" s="156"/>
      <c r="E8" s="60">
        <v>9803000</v>
      </c>
      <c r="F8" s="60">
        <v>9841000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9841000</v>
      </c>
      <c r="Y8" s="60">
        <v>-9841000</v>
      </c>
      <c r="Z8" s="140">
        <v>-100</v>
      </c>
      <c r="AA8" s="155">
        <v>9841000</v>
      </c>
    </row>
    <row r="9" spans="1:27" ht="13.5">
      <c r="A9" s="291" t="s">
        <v>208</v>
      </c>
      <c r="B9" s="142"/>
      <c r="C9" s="62">
        <v>182837</v>
      </c>
      <c r="D9" s="156"/>
      <c r="E9" s="60">
        <v>10000</v>
      </c>
      <c r="F9" s="60">
        <v>2714000</v>
      </c>
      <c r="G9" s="60"/>
      <c r="H9" s="60"/>
      <c r="I9" s="60"/>
      <c r="J9" s="60"/>
      <c r="K9" s="60"/>
      <c r="L9" s="60"/>
      <c r="M9" s="60"/>
      <c r="N9" s="60"/>
      <c r="O9" s="60">
        <v>619543</v>
      </c>
      <c r="P9" s="60">
        <v>400740</v>
      </c>
      <c r="Q9" s="60"/>
      <c r="R9" s="60">
        <v>1020283</v>
      </c>
      <c r="S9" s="60">
        <v>632058</v>
      </c>
      <c r="T9" s="60">
        <v>1250242</v>
      </c>
      <c r="U9" s="60"/>
      <c r="V9" s="60">
        <v>1882300</v>
      </c>
      <c r="W9" s="60">
        <v>2902583</v>
      </c>
      <c r="X9" s="60">
        <v>2714000</v>
      </c>
      <c r="Y9" s="60">
        <v>188583</v>
      </c>
      <c r="Z9" s="140">
        <v>6.95</v>
      </c>
      <c r="AA9" s="155">
        <v>2714000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5255819</v>
      </c>
      <c r="D11" s="294">
        <f t="shared" si="1"/>
        <v>0</v>
      </c>
      <c r="E11" s="295">
        <f t="shared" si="1"/>
        <v>18040000</v>
      </c>
      <c r="F11" s="295">
        <f t="shared" si="1"/>
        <v>19897000</v>
      </c>
      <c r="G11" s="295">
        <f t="shared" si="1"/>
        <v>993214</v>
      </c>
      <c r="H11" s="295">
        <f t="shared" si="1"/>
        <v>878409</v>
      </c>
      <c r="I11" s="295">
        <f t="shared" si="1"/>
        <v>0</v>
      </c>
      <c r="J11" s="295">
        <f t="shared" si="1"/>
        <v>1871623</v>
      </c>
      <c r="K11" s="295">
        <f t="shared" si="1"/>
        <v>0</v>
      </c>
      <c r="L11" s="295">
        <f t="shared" si="1"/>
        <v>777344</v>
      </c>
      <c r="M11" s="295">
        <f t="shared" si="1"/>
        <v>575852</v>
      </c>
      <c r="N11" s="295">
        <f t="shared" si="1"/>
        <v>1353196</v>
      </c>
      <c r="O11" s="295">
        <f t="shared" si="1"/>
        <v>620573</v>
      </c>
      <c r="P11" s="295">
        <f t="shared" si="1"/>
        <v>1336825</v>
      </c>
      <c r="Q11" s="295">
        <f t="shared" si="1"/>
        <v>442472</v>
      </c>
      <c r="R11" s="295">
        <f t="shared" si="1"/>
        <v>2399870</v>
      </c>
      <c r="S11" s="295">
        <f t="shared" si="1"/>
        <v>820479</v>
      </c>
      <c r="T11" s="295">
        <f t="shared" si="1"/>
        <v>1250242</v>
      </c>
      <c r="U11" s="295">
        <f t="shared" si="1"/>
        <v>0</v>
      </c>
      <c r="V11" s="295">
        <f t="shared" si="1"/>
        <v>2070721</v>
      </c>
      <c r="W11" s="295">
        <f t="shared" si="1"/>
        <v>7695410</v>
      </c>
      <c r="X11" s="295">
        <f t="shared" si="1"/>
        <v>19897000</v>
      </c>
      <c r="Y11" s="295">
        <f t="shared" si="1"/>
        <v>-12201590</v>
      </c>
      <c r="Z11" s="296">
        <f>+IF(X11&lt;&gt;0,+(Y11/X11)*100,0)</f>
        <v>-61.32376740212092</v>
      </c>
      <c r="AA11" s="297">
        <f>SUM(AA6:AA10)</f>
        <v>19897000</v>
      </c>
    </row>
    <row r="12" spans="1:27" ht="13.5">
      <c r="A12" s="298" t="s">
        <v>211</v>
      </c>
      <c r="B12" s="136"/>
      <c r="C12" s="62"/>
      <c r="D12" s="156"/>
      <c r="E12" s="60">
        <v>588000</v>
      </c>
      <c r="F12" s="60">
        <v>5000</v>
      </c>
      <c r="G12" s="60"/>
      <c r="H12" s="60"/>
      <c r="I12" s="60">
        <v>23428</v>
      </c>
      <c r="J12" s="60">
        <v>23428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23428</v>
      </c>
      <c r="X12" s="60">
        <v>5000</v>
      </c>
      <c r="Y12" s="60">
        <v>18428</v>
      </c>
      <c r="Z12" s="140">
        <v>368.56</v>
      </c>
      <c r="AA12" s="155">
        <v>5000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48439</v>
      </c>
      <c r="D15" s="156"/>
      <c r="E15" s="60">
        <v>990000</v>
      </c>
      <c r="F15" s="60">
        <v>225000</v>
      </c>
      <c r="G15" s="60"/>
      <c r="H15" s="60"/>
      <c r="I15" s="60">
        <v>294</v>
      </c>
      <c r="J15" s="60">
        <v>294</v>
      </c>
      <c r="K15" s="60"/>
      <c r="L15" s="60">
        <v>187</v>
      </c>
      <c r="M15" s="60">
        <v>18465</v>
      </c>
      <c r="N15" s="60">
        <v>18652</v>
      </c>
      <c r="O15" s="60">
        <v>26938</v>
      </c>
      <c r="P15" s="60">
        <v>4331</v>
      </c>
      <c r="Q15" s="60">
        <v>61386</v>
      </c>
      <c r="R15" s="60">
        <v>92655</v>
      </c>
      <c r="S15" s="60">
        <v>32313</v>
      </c>
      <c r="T15" s="60">
        <v>162625</v>
      </c>
      <c r="U15" s="60"/>
      <c r="V15" s="60">
        <v>194938</v>
      </c>
      <c r="W15" s="60">
        <v>306539</v>
      </c>
      <c r="X15" s="60">
        <v>225000</v>
      </c>
      <c r="Y15" s="60">
        <v>81539</v>
      </c>
      <c r="Z15" s="140">
        <v>36.24</v>
      </c>
      <c r="AA15" s="155">
        <v>225000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>
        <v>12181</v>
      </c>
      <c r="J18" s="82">
        <v>12181</v>
      </c>
      <c r="K18" s="82"/>
      <c r="L18" s="82"/>
      <c r="M18" s="82"/>
      <c r="N18" s="82"/>
      <c r="O18" s="82"/>
      <c r="P18" s="82"/>
      <c r="Q18" s="82"/>
      <c r="R18" s="82"/>
      <c r="S18" s="82"/>
      <c r="T18" s="82">
        <v>64500</v>
      </c>
      <c r="U18" s="82"/>
      <c r="V18" s="82">
        <v>64500</v>
      </c>
      <c r="W18" s="82">
        <v>76681</v>
      </c>
      <c r="X18" s="82"/>
      <c r="Y18" s="82">
        <v>76681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5072982</v>
      </c>
      <c r="D36" s="156">
        <f t="shared" si="4"/>
        <v>0</v>
      </c>
      <c r="E36" s="60">
        <f t="shared" si="4"/>
        <v>8202000</v>
      </c>
      <c r="F36" s="60">
        <f t="shared" si="4"/>
        <v>7187000</v>
      </c>
      <c r="G36" s="60">
        <f t="shared" si="4"/>
        <v>987428</v>
      </c>
      <c r="H36" s="60">
        <f t="shared" si="4"/>
        <v>878409</v>
      </c>
      <c r="I36" s="60">
        <f t="shared" si="4"/>
        <v>0</v>
      </c>
      <c r="J36" s="60">
        <f t="shared" si="4"/>
        <v>1865837</v>
      </c>
      <c r="K36" s="60">
        <f t="shared" si="4"/>
        <v>0</v>
      </c>
      <c r="L36" s="60">
        <f t="shared" si="4"/>
        <v>777344</v>
      </c>
      <c r="M36" s="60">
        <f t="shared" si="4"/>
        <v>575852</v>
      </c>
      <c r="N36" s="60">
        <f t="shared" si="4"/>
        <v>1353196</v>
      </c>
      <c r="O36" s="60">
        <f t="shared" si="4"/>
        <v>0</v>
      </c>
      <c r="P36" s="60">
        <f t="shared" si="4"/>
        <v>936085</v>
      </c>
      <c r="Q36" s="60">
        <f t="shared" si="4"/>
        <v>442472</v>
      </c>
      <c r="R36" s="60">
        <f t="shared" si="4"/>
        <v>1378557</v>
      </c>
      <c r="S36" s="60">
        <f t="shared" si="4"/>
        <v>188421</v>
      </c>
      <c r="T36" s="60">
        <f t="shared" si="4"/>
        <v>0</v>
      </c>
      <c r="U36" s="60">
        <f t="shared" si="4"/>
        <v>0</v>
      </c>
      <c r="V36" s="60">
        <f t="shared" si="4"/>
        <v>188421</v>
      </c>
      <c r="W36" s="60">
        <f t="shared" si="4"/>
        <v>4786011</v>
      </c>
      <c r="X36" s="60">
        <f t="shared" si="4"/>
        <v>7187000</v>
      </c>
      <c r="Y36" s="60">
        <f t="shared" si="4"/>
        <v>-2400989</v>
      </c>
      <c r="Z36" s="140">
        <f aca="true" t="shared" si="5" ref="Z36:Z49">+IF(X36&lt;&gt;0,+(Y36/X36)*100,0)</f>
        <v>-33.40738834005844</v>
      </c>
      <c r="AA36" s="155">
        <f>AA6+AA21</f>
        <v>7187000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25000</v>
      </c>
      <c r="F37" s="60">
        <f t="shared" si="4"/>
        <v>155000</v>
      </c>
      <c r="G37" s="60">
        <f t="shared" si="4"/>
        <v>5786</v>
      </c>
      <c r="H37" s="60">
        <f t="shared" si="4"/>
        <v>0</v>
      </c>
      <c r="I37" s="60">
        <f t="shared" si="4"/>
        <v>0</v>
      </c>
      <c r="J37" s="60">
        <f t="shared" si="4"/>
        <v>5786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1030</v>
      </c>
      <c r="P37" s="60">
        <f t="shared" si="4"/>
        <v>0</v>
      </c>
      <c r="Q37" s="60">
        <f t="shared" si="4"/>
        <v>0</v>
      </c>
      <c r="R37" s="60">
        <f t="shared" si="4"/>
        <v>1030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6816</v>
      </c>
      <c r="X37" s="60">
        <f t="shared" si="4"/>
        <v>155000</v>
      </c>
      <c r="Y37" s="60">
        <f t="shared" si="4"/>
        <v>-148184</v>
      </c>
      <c r="Z37" s="140">
        <f t="shared" si="5"/>
        <v>-95.6025806451613</v>
      </c>
      <c r="AA37" s="155">
        <f>AA7+AA22</f>
        <v>155000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9803000</v>
      </c>
      <c r="F38" s="60">
        <f t="shared" si="4"/>
        <v>9841000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9841000</v>
      </c>
      <c r="Y38" s="60">
        <f t="shared" si="4"/>
        <v>-9841000</v>
      </c>
      <c r="Z38" s="140">
        <f t="shared" si="5"/>
        <v>-100</v>
      </c>
      <c r="AA38" s="155">
        <f>AA8+AA23</f>
        <v>9841000</v>
      </c>
    </row>
    <row r="39" spans="1:27" ht="13.5">
      <c r="A39" s="291" t="s">
        <v>208</v>
      </c>
      <c r="B39" s="142"/>
      <c r="C39" s="62">
        <f t="shared" si="4"/>
        <v>182837</v>
      </c>
      <c r="D39" s="156">
        <f t="shared" si="4"/>
        <v>0</v>
      </c>
      <c r="E39" s="60">
        <f t="shared" si="4"/>
        <v>10000</v>
      </c>
      <c r="F39" s="60">
        <f t="shared" si="4"/>
        <v>2714000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619543</v>
      </c>
      <c r="P39" s="60">
        <f t="shared" si="4"/>
        <v>400740</v>
      </c>
      <c r="Q39" s="60">
        <f t="shared" si="4"/>
        <v>0</v>
      </c>
      <c r="R39" s="60">
        <f t="shared" si="4"/>
        <v>1020283</v>
      </c>
      <c r="S39" s="60">
        <f t="shared" si="4"/>
        <v>632058</v>
      </c>
      <c r="T39" s="60">
        <f t="shared" si="4"/>
        <v>1250242</v>
      </c>
      <c r="U39" s="60">
        <f t="shared" si="4"/>
        <v>0</v>
      </c>
      <c r="V39" s="60">
        <f t="shared" si="4"/>
        <v>1882300</v>
      </c>
      <c r="W39" s="60">
        <f t="shared" si="4"/>
        <v>2902583</v>
      </c>
      <c r="X39" s="60">
        <f t="shared" si="4"/>
        <v>2714000</v>
      </c>
      <c r="Y39" s="60">
        <f t="shared" si="4"/>
        <v>188583</v>
      </c>
      <c r="Z39" s="140">
        <f t="shared" si="5"/>
        <v>6.948526160648489</v>
      </c>
      <c r="AA39" s="155">
        <f>AA9+AA24</f>
        <v>2714000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5255819</v>
      </c>
      <c r="D41" s="294">
        <f t="shared" si="6"/>
        <v>0</v>
      </c>
      <c r="E41" s="295">
        <f t="shared" si="6"/>
        <v>18040000</v>
      </c>
      <c r="F41" s="295">
        <f t="shared" si="6"/>
        <v>19897000</v>
      </c>
      <c r="G41" s="295">
        <f t="shared" si="6"/>
        <v>993214</v>
      </c>
      <c r="H41" s="295">
        <f t="shared" si="6"/>
        <v>878409</v>
      </c>
      <c r="I41" s="295">
        <f t="shared" si="6"/>
        <v>0</v>
      </c>
      <c r="J41" s="295">
        <f t="shared" si="6"/>
        <v>1871623</v>
      </c>
      <c r="K41" s="295">
        <f t="shared" si="6"/>
        <v>0</v>
      </c>
      <c r="L41" s="295">
        <f t="shared" si="6"/>
        <v>777344</v>
      </c>
      <c r="M41" s="295">
        <f t="shared" si="6"/>
        <v>575852</v>
      </c>
      <c r="N41" s="295">
        <f t="shared" si="6"/>
        <v>1353196</v>
      </c>
      <c r="O41" s="295">
        <f t="shared" si="6"/>
        <v>620573</v>
      </c>
      <c r="P41" s="295">
        <f t="shared" si="6"/>
        <v>1336825</v>
      </c>
      <c r="Q41" s="295">
        <f t="shared" si="6"/>
        <v>442472</v>
      </c>
      <c r="R41" s="295">
        <f t="shared" si="6"/>
        <v>2399870</v>
      </c>
      <c r="S41" s="295">
        <f t="shared" si="6"/>
        <v>820479</v>
      </c>
      <c r="T41" s="295">
        <f t="shared" si="6"/>
        <v>1250242</v>
      </c>
      <c r="U41" s="295">
        <f t="shared" si="6"/>
        <v>0</v>
      </c>
      <c r="V41" s="295">
        <f t="shared" si="6"/>
        <v>2070721</v>
      </c>
      <c r="W41" s="295">
        <f t="shared" si="6"/>
        <v>7695410</v>
      </c>
      <c r="X41" s="295">
        <f t="shared" si="6"/>
        <v>19897000</v>
      </c>
      <c r="Y41" s="295">
        <f t="shared" si="6"/>
        <v>-12201590</v>
      </c>
      <c r="Z41" s="296">
        <f t="shared" si="5"/>
        <v>-61.32376740212092</v>
      </c>
      <c r="AA41" s="297">
        <f>SUM(AA36:AA40)</f>
        <v>19897000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588000</v>
      </c>
      <c r="F42" s="54">
        <f t="shared" si="7"/>
        <v>5000</v>
      </c>
      <c r="G42" s="54">
        <f t="shared" si="7"/>
        <v>0</v>
      </c>
      <c r="H42" s="54">
        <f t="shared" si="7"/>
        <v>0</v>
      </c>
      <c r="I42" s="54">
        <f t="shared" si="7"/>
        <v>23428</v>
      </c>
      <c r="J42" s="54">
        <f t="shared" si="7"/>
        <v>23428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23428</v>
      </c>
      <c r="X42" s="54">
        <f t="shared" si="7"/>
        <v>5000</v>
      </c>
      <c r="Y42" s="54">
        <f t="shared" si="7"/>
        <v>18428</v>
      </c>
      <c r="Z42" s="184">
        <f t="shared" si="5"/>
        <v>368.56</v>
      </c>
      <c r="AA42" s="130">
        <f aca="true" t="shared" si="8" ref="AA42:AA48">AA12+AA27</f>
        <v>5000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48439</v>
      </c>
      <c r="D45" s="129">
        <f t="shared" si="7"/>
        <v>0</v>
      </c>
      <c r="E45" s="54">
        <f t="shared" si="7"/>
        <v>990000</v>
      </c>
      <c r="F45" s="54">
        <f t="shared" si="7"/>
        <v>225000</v>
      </c>
      <c r="G45" s="54">
        <f t="shared" si="7"/>
        <v>0</v>
      </c>
      <c r="H45" s="54">
        <f t="shared" si="7"/>
        <v>0</v>
      </c>
      <c r="I45" s="54">
        <f t="shared" si="7"/>
        <v>294</v>
      </c>
      <c r="J45" s="54">
        <f t="shared" si="7"/>
        <v>294</v>
      </c>
      <c r="K45" s="54">
        <f t="shared" si="7"/>
        <v>0</v>
      </c>
      <c r="L45" s="54">
        <f t="shared" si="7"/>
        <v>187</v>
      </c>
      <c r="M45" s="54">
        <f t="shared" si="7"/>
        <v>18465</v>
      </c>
      <c r="N45" s="54">
        <f t="shared" si="7"/>
        <v>18652</v>
      </c>
      <c r="O45" s="54">
        <f t="shared" si="7"/>
        <v>26938</v>
      </c>
      <c r="P45" s="54">
        <f t="shared" si="7"/>
        <v>4331</v>
      </c>
      <c r="Q45" s="54">
        <f t="shared" si="7"/>
        <v>61386</v>
      </c>
      <c r="R45" s="54">
        <f t="shared" si="7"/>
        <v>92655</v>
      </c>
      <c r="S45" s="54">
        <f t="shared" si="7"/>
        <v>32313</v>
      </c>
      <c r="T45" s="54">
        <f t="shared" si="7"/>
        <v>162625</v>
      </c>
      <c r="U45" s="54">
        <f t="shared" si="7"/>
        <v>0</v>
      </c>
      <c r="V45" s="54">
        <f t="shared" si="7"/>
        <v>194938</v>
      </c>
      <c r="W45" s="54">
        <f t="shared" si="7"/>
        <v>306539</v>
      </c>
      <c r="X45" s="54">
        <f t="shared" si="7"/>
        <v>225000</v>
      </c>
      <c r="Y45" s="54">
        <f t="shared" si="7"/>
        <v>81539</v>
      </c>
      <c r="Z45" s="184">
        <f t="shared" si="5"/>
        <v>36.239555555555555</v>
      </c>
      <c r="AA45" s="130">
        <f t="shared" si="8"/>
        <v>225000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12181</v>
      </c>
      <c r="J48" s="54">
        <f t="shared" si="7"/>
        <v>12181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64500</v>
      </c>
      <c r="U48" s="54">
        <f t="shared" si="7"/>
        <v>0</v>
      </c>
      <c r="V48" s="54">
        <f t="shared" si="7"/>
        <v>64500</v>
      </c>
      <c r="W48" s="54">
        <f t="shared" si="7"/>
        <v>76681</v>
      </c>
      <c r="X48" s="54">
        <f t="shared" si="7"/>
        <v>0</v>
      </c>
      <c r="Y48" s="54">
        <f t="shared" si="7"/>
        <v>76681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5304258</v>
      </c>
      <c r="D49" s="218">
        <f t="shared" si="9"/>
        <v>0</v>
      </c>
      <c r="E49" s="220">
        <f t="shared" si="9"/>
        <v>19618000</v>
      </c>
      <c r="F49" s="220">
        <f t="shared" si="9"/>
        <v>20127000</v>
      </c>
      <c r="G49" s="220">
        <f t="shared" si="9"/>
        <v>993214</v>
      </c>
      <c r="H49" s="220">
        <f t="shared" si="9"/>
        <v>878409</v>
      </c>
      <c r="I49" s="220">
        <f t="shared" si="9"/>
        <v>35903</v>
      </c>
      <c r="J49" s="220">
        <f t="shared" si="9"/>
        <v>1907526</v>
      </c>
      <c r="K49" s="220">
        <f t="shared" si="9"/>
        <v>0</v>
      </c>
      <c r="L49" s="220">
        <f t="shared" si="9"/>
        <v>777531</v>
      </c>
      <c r="M49" s="220">
        <f t="shared" si="9"/>
        <v>594317</v>
      </c>
      <c r="N49" s="220">
        <f t="shared" si="9"/>
        <v>1371848</v>
      </c>
      <c r="O49" s="220">
        <f t="shared" si="9"/>
        <v>647511</v>
      </c>
      <c r="P49" s="220">
        <f t="shared" si="9"/>
        <v>1341156</v>
      </c>
      <c r="Q49" s="220">
        <f t="shared" si="9"/>
        <v>503858</v>
      </c>
      <c r="R49" s="220">
        <f t="shared" si="9"/>
        <v>2492525</v>
      </c>
      <c r="S49" s="220">
        <f t="shared" si="9"/>
        <v>852792</v>
      </c>
      <c r="T49" s="220">
        <f t="shared" si="9"/>
        <v>1477367</v>
      </c>
      <c r="U49" s="220">
        <f t="shared" si="9"/>
        <v>0</v>
      </c>
      <c r="V49" s="220">
        <f t="shared" si="9"/>
        <v>2330159</v>
      </c>
      <c r="W49" s="220">
        <f t="shared" si="9"/>
        <v>8102058</v>
      </c>
      <c r="X49" s="220">
        <f t="shared" si="9"/>
        <v>20127000</v>
      </c>
      <c r="Y49" s="220">
        <f t="shared" si="9"/>
        <v>-12024942</v>
      </c>
      <c r="Z49" s="221">
        <f t="shared" si="5"/>
        <v>-59.74532717245491</v>
      </c>
      <c r="AA49" s="222">
        <f>SUM(AA41:AA48)</f>
        <v>20127000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1300318</v>
      </c>
      <c r="D51" s="129">
        <f t="shared" si="10"/>
        <v>0</v>
      </c>
      <c r="E51" s="54">
        <f t="shared" si="10"/>
        <v>1956000</v>
      </c>
      <c r="F51" s="54">
        <f t="shared" si="10"/>
        <v>2387000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2387000</v>
      </c>
      <c r="Y51" s="54">
        <f t="shared" si="10"/>
        <v>-2387000</v>
      </c>
      <c r="Z51" s="184">
        <f>+IF(X51&lt;&gt;0,+(Y51/X51)*100,0)</f>
        <v>-100</v>
      </c>
      <c r="AA51" s="130">
        <f>SUM(AA57:AA61)</f>
        <v>2387000</v>
      </c>
    </row>
    <row r="52" spans="1:27" ht="13.5">
      <c r="A52" s="310" t="s">
        <v>205</v>
      </c>
      <c r="B52" s="142"/>
      <c r="C52" s="62">
        <v>144221</v>
      </c>
      <c r="D52" s="156"/>
      <c r="E52" s="60">
        <v>274000</v>
      </c>
      <c r="F52" s="60">
        <v>274000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274000</v>
      </c>
      <c r="Y52" s="60">
        <v>-274000</v>
      </c>
      <c r="Z52" s="140">
        <v>-100</v>
      </c>
      <c r="AA52" s="155">
        <v>274000</v>
      </c>
    </row>
    <row r="53" spans="1:27" ht="13.5">
      <c r="A53" s="310" t="s">
        <v>206</v>
      </c>
      <c r="B53" s="142"/>
      <c r="C53" s="62">
        <v>162299</v>
      </c>
      <c r="D53" s="156"/>
      <c r="E53" s="60">
        <v>293000</v>
      </c>
      <c r="F53" s="60">
        <v>293000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293000</v>
      </c>
      <c r="Y53" s="60">
        <v>-293000</v>
      </c>
      <c r="Z53" s="140">
        <v>-100</v>
      </c>
      <c r="AA53" s="155">
        <v>293000</v>
      </c>
    </row>
    <row r="54" spans="1:27" ht="13.5">
      <c r="A54" s="310" t="s">
        <v>207</v>
      </c>
      <c r="B54" s="142"/>
      <c r="C54" s="62">
        <v>145428</v>
      </c>
      <c r="D54" s="156"/>
      <c r="E54" s="60">
        <v>115000</v>
      </c>
      <c r="F54" s="60">
        <v>115000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115000</v>
      </c>
      <c r="Y54" s="60">
        <v>-115000</v>
      </c>
      <c r="Z54" s="140">
        <v>-100</v>
      </c>
      <c r="AA54" s="155">
        <v>115000</v>
      </c>
    </row>
    <row r="55" spans="1:27" ht="13.5">
      <c r="A55" s="310" t="s">
        <v>208</v>
      </c>
      <c r="B55" s="142"/>
      <c r="C55" s="62">
        <v>61891</v>
      </c>
      <c r="D55" s="156"/>
      <c r="E55" s="60">
        <v>318000</v>
      </c>
      <c r="F55" s="60">
        <v>318000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318000</v>
      </c>
      <c r="Y55" s="60">
        <v>-318000</v>
      </c>
      <c r="Z55" s="140">
        <v>-100</v>
      </c>
      <c r="AA55" s="155">
        <v>318000</v>
      </c>
    </row>
    <row r="56" spans="1:27" ht="13.5">
      <c r="A56" s="310" t="s">
        <v>209</v>
      </c>
      <c r="B56" s="142"/>
      <c r="C56" s="62"/>
      <c r="D56" s="156"/>
      <c r="E56" s="60">
        <v>13000</v>
      </c>
      <c r="F56" s="60">
        <v>13000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13000</v>
      </c>
      <c r="Y56" s="60">
        <v>-13000</v>
      </c>
      <c r="Z56" s="140">
        <v>-100</v>
      </c>
      <c r="AA56" s="155">
        <v>13000</v>
      </c>
    </row>
    <row r="57" spans="1:27" ht="13.5">
      <c r="A57" s="138" t="s">
        <v>210</v>
      </c>
      <c r="B57" s="142"/>
      <c r="C57" s="293">
        <f aca="true" t="shared" si="11" ref="C57:Y57">SUM(C52:C56)</f>
        <v>513839</v>
      </c>
      <c r="D57" s="294">
        <f t="shared" si="11"/>
        <v>0</v>
      </c>
      <c r="E57" s="295">
        <f t="shared" si="11"/>
        <v>1013000</v>
      </c>
      <c r="F57" s="295">
        <f t="shared" si="11"/>
        <v>1013000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1013000</v>
      </c>
      <c r="Y57" s="295">
        <f t="shared" si="11"/>
        <v>-1013000</v>
      </c>
      <c r="Z57" s="296">
        <f>+IF(X57&lt;&gt;0,+(Y57/X57)*100,0)</f>
        <v>-100</v>
      </c>
      <c r="AA57" s="297">
        <f>SUM(AA52:AA56)</f>
        <v>1013000</v>
      </c>
    </row>
    <row r="58" spans="1:27" ht="13.5">
      <c r="A58" s="311" t="s">
        <v>211</v>
      </c>
      <c r="B58" s="136"/>
      <c r="C58" s="62">
        <v>62314</v>
      </c>
      <c r="D58" s="156"/>
      <c r="E58" s="60">
        <v>90000</v>
      </c>
      <c r="F58" s="60">
        <v>90000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90000</v>
      </c>
      <c r="Y58" s="60">
        <v>-90000</v>
      </c>
      <c r="Z58" s="140">
        <v>-100</v>
      </c>
      <c r="AA58" s="155">
        <v>90000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724165</v>
      </c>
      <c r="D61" s="156"/>
      <c r="E61" s="60">
        <v>853000</v>
      </c>
      <c r="F61" s="60">
        <v>1284000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1284000</v>
      </c>
      <c r="Y61" s="60">
        <v>-1284000</v>
      </c>
      <c r="Z61" s="140">
        <v>-100</v>
      </c>
      <c r="AA61" s="155">
        <v>1284000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1956623</v>
      </c>
      <c r="F66" s="275"/>
      <c r="G66" s="275">
        <v>55246</v>
      </c>
      <c r="H66" s="275">
        <v>150206</v>
      </c>
      <c r="I66" s="275"/>
      <c r="J66" s="275">
        <v>205452</v>
      </c>
      <c r="K66" s="275">
        <v>43496</v>
      </c>
      <c r="L66" s="275">
        <v>60642</v>
      </c>
      <c r="M66" s="275">
        <v>70924</v>
      </c>
      <c r="N66" s="275">
        <v>175062</v>
      </c>
      <c r="O66" s="275">
        <v>47273</v>
      </c>
      <c r="P66" s="275">
        <v>69726</v>
      </c>
      <c r="Q66" s="275">
        <v>58035</v>
      </c>
      <c r="R66" s="275">
        <v>175034</v>
      </c>
      <c r="S66" s="275">
        <v>88598</v>
      </c>
      <c r="T66" s="275">
        <v>80052</v>
      </c>
      <c r="U66" s="275"/>
      <c r="V66" s="275">
        <v>168650</v>
      </c>
      <c r="W66" s="275">
        <v>724198</v>
      </c>
      <c r="X66" s="275"/>
      <c r="Y66" s="275">
        <v>724198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1300317</v>
      </c>
      <c r="D68" s="156">
        <v>1017068</v>
      </c>
      <c r="E68" s="60"/>
      <c r="F68" s="60">
        <v>1017068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1017068</v>
      </c>
      <c r="Y68" s="60">
        <v>-1017068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1300317</v>
      </c>
      <c r="D69" s="218">
        <f t="shared" si="12"/>
        <v>1017068</v>
      </c>
      <c r="E69" s="220">
        <f t="shared" si="12"/>
        <v>1956623</v>
      </c>
      <c r="F69" s="220">
        <f t="shared" si="12"/>
        <v>1017068</v>
      </c>
      <c r="G69" s="220">
        <f t="shared" si="12"/>
        <v>55246</v>
      </c>
      <c r="H69" s="220">
        <f t="shared" si="12"/>
        <v>150206</v>
      </c>
      <c r="I69" s="220">
        <f t="shared" si="12"/>
        <v>0</v>
      </c>
      <c r="J69" s="220">
        <f t="shared" si="12"/>
        <v>205452</v>
      </c>
      <c r="K69" s="220">
        <f t="shared" si="12"/>
        <v>43496</v>
      </c>
      <c r="L69" s="220">
        <f t="shared" si="12"/>
        <v>60642</v>
      </c>
      <c r="M69" s="220">
        <f t="shared" si="12"/>
        <v>70924</v>
      </c>
      <c r="N69" s="220">
        <f t="shared" si="12"/>
        <v>175062</v>
      </c>
      <c r="O69" s="220">
        <f t="shared" si="12"/>
        <v>47273</v>
      </c>
      <c r="P69" s="220">
        <f t="shared" si="12"/>
        <v>69726</v>
      </c>
      <c r="Q69" s="220">
        <f t="shared" si="12"/>
        <v>58035</v>
      </c>
      <c r="R69" s="220">
        <f t="shared" si="12"/>
        <v>175034</v>
      </c>
      <c r="S69" s="220">
        <f t="shared" si="12"/>
        <v>88598</v>
      </c>
      <c r="T69" s="220">
        <f t="shared" si="12"/>
        <v>80052</v>
      </c>
      <c r="U69" s="220">
        <f t="shared" si="12"/>
        <v>0</v>
      </c>
      <c r="V69" s="220">
        <f t="shared" si="12"/>
        <v>168650</v>
      </c>
      <c r="W69" s="220">
        <f t="shared" si="12"/>
        <v>724198</v>
      </c>
      <c r="X69" s="220">
        <f t="shared" si="12"/>
        <v>1017068</v>
      </c>
      <c r="Y69" s="220">
        <f t="shared" si="12"/>
        <v>-292870</v>
      </c>
      <c r="Z69" s="221">
        <f>+IF(X69&lt;&gt;0,+(Y69/X69)*100,0)</f>
        <v>-28.795518097118382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5255819</v>
      </c>
      <c r="D5" s="344">
        <f t="shared" si="0"/>
        <v>0</v>
      </c>
      <c r="E5" s="343">
        <f t="shared" si="0"/>
        <v>18040000</v>
      </c>
      <c r="F5" s="345">
        <f t="shared" si="0"/>
        <v>19897000</v>
      </c>
      <c r="G5" s="345">
        <f t="shared" si="0"/>
        <v>993214</v>
      </c>
      <c r="H5" s="343">
        <f t="shared" si="0"/>
        <v>878409</v>
      </c>
      <c r="I5" s="343">
        <f t="shared" si="0"/>
        <v>0</v>
      </c>
      <c r="J5" s="345">
        <f t="shared" si="0"/>
        <v>1871623</v>
      </c>
      <c r="K5" s="345">
        <f t="shared" si="0"/>
        <v>0</v>
      </c>
      <c r="L5" s="343">
        <f t="shared" si="0"/>
        <v>777344</v>
      </c>
      <c r="M5" s="343">
        <f t="shared" si="0"/>
        <v>575852</v>
      </c>
      <c r="N5" s="345">
        <f t="shared" si="0"/>
        <v>1353196</v>
      </c>
      <c r="O5" s="345">
        <f t="shared" si="0"/>
        <v>620573</v>
      </c>
      <c r="P5" s="343">
        <f t="shared" si="0"/>
        <v>1336825</v>
      </c>
      <c r="Q5" s="343">
        <f t="shared" si="0"/>
        <v>442472</v>
      </c>
      <c r="R5" s="345">
        <f t="shared" si="0"/>
        <v>2399870</v>
      </c>
      <c r="S5" s="345">
        <f t="shared" si="0"/>
        <v>820479</v>
      </c>
      <c r="T5" s="343">
        <f t="shared" si="0"/>
        <v>1250242</v>
      </c>
      <c r="U5" s="343">
        <f t="shared" si="0"/>
        <v>0</v>
      </c>
      <c r="V5" s="345">
        <f t="shared" si="0"/>
        <v>2070721</v>
      </c>
      <c r="W5" s="345">
        <f t="shared" si="0"/>
        <v>7695410</v>
      </c>
      <c r="X5" s="343">
        <f t="shared" si="0"/>
        <v>19897000</v>
      </c>
      <c r="Y5" s="345">
        <f t="shared" si="0"/>
        <v>-12201590</v>
      </c>
      <c r="Z5" s="346">
        <f>+IF(X5&lt;&gt;0,+(Y5/X5)*100,0)</f>
        <v>-61.32376740212092</v>
      </c>
      <c r="AA5" s="347">
        <f>+AA6+AA8+AA11+AA13+AA15</f>
        <v>19897000</v>
      </c>
    </row>
    <row r="6" spans="1:27" ht="13.5">
      <c r="A6" s="348" t="s">
        <v>205</v>
      </c>
      <c r="B6" s="142"/>
      <c r="C6" s="60">
        <f>+C7</f>
        <v>5072982</v>
      </c>
      <c r="D6" s="327">
        <f aca="true" t="shared" si="1" ref="D6:AA6">+D7</f>
        <v>0</v>
      </c>
      <c r="E6" s="60">
        <f t="shared" si="1"/>
        <v>8202000</v>
      </c>
      <c r="F6" s="59">
        <f t="shared" si="1"/>
        <v>7187000</v>
      </c>
      <c r="G6" s="59">
        <f t="shared" si="1"/>
        <v>987428</v>
      </c>
      <c r="H6" s="60">
        <f t="shared" si="1"/>
        <v>878409</v>
      </c>
      <c r="I6" s="60">
        <f t="shared" si="1"/>
        <v>0</v>
      </c>
      <c r="J6" s="59">
        <f t="shared" si="1"/>
        <v>1865837</v>
      </c>
      <c r="K6" s="59">
        <f t="shared" si="1"/>
        <v>0</v>
      </c>
      <c r="L6" s="60">
        <f t="shared" si="1"/>
        <v>777344</v>
      </c>
      <c r="M6" s="60">
        <f t="shared" si="1"/>
        <v>575852</v>
      </c>
      <c r="N6" s="59">
        <f t="shared" si="1"/>
        <v>1353196</v>
      </c>
      <c r="O6" s="59">
        <f t="shared" si="1"/>
        <v>0</v>
      </c>
      <c r="P6" s="60">
        <f t="shared" si="1"/>
        <v>936085</v>
      </c>
      <c r="Q6" s="60">
        <f t="shared" si="1"/>
        <v>442472</v>
      </c>
      <c r="R6" s="59">
        <f t="shared" si="1"/>
        <v>1378557</v>
      </c>
      <c r="S6" s="59">
        <f t="shared" si="1"/>
        <v>188421</v>
      </c>
      <c r="T6" s="60">
        <f t="shared" si="1"/>
        <v>0</v>
      </c>
      <c r="U6" s="60">
        <f t="shared" si="1"/>
        <v>0</v>
      </c>
      <c r="V6" s="59">
        <f t="shared" si="1"/>
        <v>188421</v>
      </c>
      <c r="W6" s="59">
        <f t="shared" si="1"/>
        <v>4786011</v>
      </c>
      <c r="X6" s="60">
        <f t="shared" si="1"/>
        <v>7187000</v>
      </c>
      <c r="Y6" s="59">
        <f t="shared" si="1"/>
        <v>-2400989</v>
      </c>
      <c r="Z6" s="61">
        <f>+IF(X6&lt;&gt;0,+(Y6/X6)*100,0)</f>
        <v>-33.40738834005844</v>
      </c>
      <c r="AA6" s="62">
        <f t="shared" si="1"/>
        <v>7187000</v>
      </c>
    </row>
    <row r="7" spans="1:27" ht="13.5">
      <c r="A7" s="291" t="s">
        <v>229</v>
      </c>
      <c r="B7" s="142"/>
      <c r="C7" s="60">
        <v>5072982</v>
      </c>
      <c r="D7" s="327"/>
      <c r="E7" s="60">
        <v>8202000</v>
      </c>
      <c r="F7" s="59">
        <v>7187000</v>
      </c>
      <c r="G7" s="59">
        <v>987428</v>
      </c>
      <c r="H7" s="60">
        <v>878409</v>
      </c>
      <c r="I7" s="60"/>
      <c r="J7" s="59">
        <v>1865837</v>
      </c>
      <c r="K7" s="59"/>
      <c r="L7" s="60">
        <v>777344</v>
      </c>
      <c r="M7" s="60">
        <v>575852</v>
      </c>
      <c r="N7" s="59">
        <v>1353196</v>
      </c>
      <c r="O7" s="59"/>
      <c r="P7" s="60">
        <v>936085</v>
      </c>
      <c r="Q7" s="60">
        <v>442472</v>
      </c>
      <c r="R7" s="59">
        <v>1378557</v>
      </c>
      <c r="S7" s="59">
        <v>188421</v>
      </c>
      <c r="T7" s="60"/>
      <c r="U7" s="60"/>
      <c r="V7" s="59">
        <v>188421</v>
      </c>
      <c r="W7" s="59">
        <v>4786011</v>
      </c>
      <c r="X7" s="60">
        <v>7187000</v>
      </c>
      <c r="Y7" s="59">
        <v>-2400989</v>
      </c>
      <c r="Z7" s="61">
        <v>-33.41</v>
      </c>
      <c r="AA7" s="62">
        <v>7187000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25000</v>
      </c>
      <c r="F8" s="59">
        <f t="shared" si="2"/>
        <v>155000</v>
      </c>
      <c r="G8" s="59">
        <f t="shared" si="2"/>
        <v>5786</v>
      </c>
      <c r="H8" s="60">
        <f t="shared" si="2"/>
        <v>0</v>
      </c>
      <c r="I8" s="60">
        <f t="shared" si="2"/>
        <v>0</v>
      </c>
      <c r="J8" s="59">
        <f t="shared" si="2"/>
        <v>5786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1030</v>
      </c>
      <c r="P8" s="60">
        <f t="shared" si="2"/>
        <v>0</v>
      </c>
      <c r="Q8" s="60">
        <f t="shared" si="2"/>
        <v>0</v>
      </c>
      <c r="R8" s="59">
        <f t="shared" si="2"/>
        <v>1030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6816</v>
      </c>
      <c r="X8" s="60">
        <f t="shared" si="2"/>
        <v>155000</v>
      </c>
      <c r="Y8" s="59">
        <f t="shared" si="2"/>
        <v>-148184</v>
      </c>
      <c r="Z8" s="61">
        <f>+IF(X8&lt;&gt;0,+(Y8/X8)*100,0)</f>
        <v>-95.6025806451613</v>
      </c>
      <c r="AA8" s="62">
        <f>SUM(AA9:AA10)</f>
        <v>155000</v>
      </c>
    </row>
    <row r="9" spans="1:27" ht="13.5">
      <c r="A9" s="291" t="s">
        <v>230</v>
      </c>
      <c r="B9" s="142"/>
      <c r="C9" s="60"/>
      <c r="D9" s="327"/>
      <c r="E9" s="60">
        <v>25000</v>
      </c>
      <c r="F9" s="59">
        <v>155000</v>
      </c>
      <c r="G9" s="59">
        <v>5786</v>
      </c>
      <c r="H9" s="60"/>
      <c r="I9" s="60"/>
      <c r="J9" s="59">
        <v>5786</v>
      </c>
      <c r="K9" s="59"/>
      <c r="L9" s="60"/>
      <c r="M9" s="60"/>
      <c r="N9" s="59"/>
      <c r="O9" s="59">
        <v>1030</v>
      </c>
      <c r="P9" s="60"/>
      <c r="Q9" s="60"/>
      <c r="R9" s="59">
        <v>1030</v>
      </c>
      <c r="S9" s="59"/>
      <c r="T9" s="60"/>
      <c r="U9" s="60"/>
      <c r="V9" s="59"/>
      <c r="W9" s="59">
        <v>6816</v>
      </c>
      <c r="X9" s="60">
        <v>155000</v>
      </c>
      <c r="Y9" s="59">
        <v>-148184</v>
      </c>
      <c r="Z9" s="61">
        <v>-95.6</v>
      </c>
      <c r="AA9" s="62">
        <v>155000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9803000</v>
      </c>
      <c r="F11" s="351">
        <f t="shared" si="3"/>
        <v>9841000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9841000</v>
      </c>
      <c r="Y11" s="351">
        <f t="shared" si="3"/>
        <v>-9841000</v>
      </c>
      <c r="Z11" s="352">
        <f>+IF(X11&lt;&gt;0,+(Y11/X11)*100,0)</f>
        <v>-100</v>
      </c>
      <c r="AA11" s="353">
        <f t="shared" si="3"/>
        <v>9841000</v>
      </c>
    </row>
    <row r="12" spans="1:27" ht="13.5">
      <c r="A12" s="291" t="s">
        <v>232</v>
      </c>
      <c r="B12" s="136"/>
      <c r="C12" s="60"/>
      <c r="D12" s="327"/>
      <c r="E12" s="60">
        <v>9803000</v>
      </c>
      <c r="F12" s="59">
        <v>9841000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9841000</v>
      </c>
      <c r="Y12" s="59">
        <v>-9841000</v>
      </c>
      <c r="Z12" s="61">
        <v>-100</v>
      </c>
      <c r="AA12" s="62">
        <v>9841000</v>
      </c>
    </row>
    <row r="13" spans="1:27" ht="13.5">
      <c r="A13" s="348" t="s">
        <v>208</v>
      </c>
      <c r="B13" s="136"/>
      <c r="C13" s="275">
        <f>+C14</f>
        <v>182837</v>
      </c>
      <c r="D13" s="328">
        <f aca="true" t="shared" si="4" ref="D13:AA13">+D14</f>
        <v>0</v>
      </c>
      <c r="E13" s="275">
        <f t="shared" si="4"/>
        <v>10000</v>
      </c>
      <c r="F13" s="329">
        <f t="shared" si="4"/>
        <v>2714000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619543</v>
      </c>
      <c r="P13" s="275">
        <f t="shared" si="4"/>
        <v>400740</v>
      </c>
      <c r="Q13" s="275">
        <f t="shared" si="4"/>
        <v>0</v>
      </c>
      <c r="R13" s="329">
        <f t="shared" si="4"/>
        <v>1020283</v>
      </c>
      <c r="S13" s="329">
        <f t="shared" si="4"/>
        <v>632058</v>
      </c>
      <c r="T13" s="275">
        <f t="shared" si="4"/>
        <v>1250242</v>
      </c>
      <c r="U13" s="275">
        <f t="shared" si="4"/>
        <v>0</v>
      </c>
      <c r="V13" s="329">
        <f t="shared" si="4"/>
        <v>1882300</v>
      </c>
      <c r="W13" s="329">
        <f t="shared" si="4"/>
        <v>2902583</v>
      </c>
      <c r="X13" s="275">
        <f t="shared" si="4"/>
        <v>2714000</v>
      </c>
      <c r="Y13" s="329">
        <f t="shared" si="4"/>
        <v>188583</v>
      </c>
      <c r="Z13" s="322">
        <f>+IF(X13&lt;&gt;0,+(Y13/X13)*100,0)</f>
        <v>6.948526160648489</v>
      </c>
      <c r="AA13" s="273">
        <f t="shared" si="4"/>
        <v>2714000</v>
      </c>
    </row>
    <row r="14" spans="1:27" ht="13.5">
      <c r="A14" s="291" t="s">
        <v>233</v>
      </c>
      <c r="B14" s="136"/>
      <c r="C14" s="60">
        <v>182837</v>
      </c>
      <c r="D14" s="327"/>
      <c r="E14" s="60">
        <v>10000</v>
      </c>
      <c r="F14" s="59">
        <v>2714000</v>
      </c>
      <c r="G14" s="59"/>
      <c r="H14" s="60"/>
      <c r="I14" s="60"/>
      <c r="J14" s="59"/>
      <c r="K14" s="59"/>
      <c r="L14" s="60"/>
      <c r="M14" s="60"/>
      <c r="N14" s="59"/>
      <c r="O14" s="59">
        <v>619543</v>
      </c>
      <c r="P14" s="60">
        <v>400740</v>
      </c>
      <c r="Q14" s="60"/>
      <c r="R14" s="59">
        <v>1020283</v>
      </c>
      <c r="S14" s="59">
        <v>632058</v>
      </c>
      <c r="T14" s="60">
        <v>1250242</v>
      </c>
      <c r="U14" s="60"/>
      <c r="V14" s="59">
        <v>1882300</v>
      </c>
      <c r="W14" s="59">
        <v>2902583</v>
      </c>
      <c r="X14" s="60">
        <v>2714000</v>
      </c>
      <c r="Y14" s="59">
        <v>188583</v>
      </c>
      <c r="Z14" s="61">
        <v>6.95</v>
      </c>
      <c r="AA14" s="62">
        <v>2714000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588000</v>
      </c>
      <c r="F22" s="332">
        <f t="shared" si="6"/>
        <v>5000</v>
      </c>
      <c r="G22" s="332">
        <f t="shared" si="6"/>
        <v>0</v>
      </c>
      <c r="H22" s="330">
        <f t="shared" si="6"/>
        <v>0</v>
      </c>
      <c r="I22" s="330">
        <f t="shared" si="6"/>
        <v>23428</v>
      </c>
      <c r="J22" s="332">
        <f t="shared" si="6"/>
        <v>23428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23428</v>
      </c>
      <c r="X22" s="330">
        <f t="shared" si="6"/>
        <v>5000</v>
      </c>
      <c r="Y22" s="332">
        <f t="shared" si="6"/>
        <v>18428</v>
      </c>
      <c r="Z22" s="323">
        <f>+IF(X22&lt;&gt;0,+(Y22/X22)*100,0)</f>
        <v>368.56</v>
      </c>
      <c r="AA22" s="337">
        <f>SUM(AA23:AA32)</f>
        <v>5000</v>
      </c>
    </row>
    <row r="23" spans="1:27" ht="13.5">
      <c r="A23" s="348" t="s">
        <v>237</v>
      </c>
      <c r="B23" s="142"/>
      <c r="C23" s="60"/>
      <c r="D23" s="327"/>
      <c r="E23" s="60"/>
      <c r="F23" s="59">
        <v>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5000</v>
      </c>
      <c r="Y23" s="59">
        <v>-5000</v>
      </c>
      <c r="Z23" s="61">
        <v>-100</v>
      </c>
      <c r="AA23" s="62">
        <v>5000</v>
      </c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178000</v>
      </c>
      <c r="F26" s="351"/>
      <c r="G26" s="351"/>
      <c r="H26" s="349"/>
      <c r="I26" s="349">
        <v>23428</v>
      </c>
      <c r="J26" s="351">
        <v>23428</v>
      </c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>
        <v>23428</v>
      </c>
      <c r="X26" s="349"/>
      <c r="Y26" s="351">
        <v>23428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330000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80000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48439</v>
      </c>
      <c r="D40" s="331">
        <f t="shared" si="9"/>
        <v>0</v>
      </c>
      <c r="E40" s="330">
        <f t="shared" si="9"/>
        <v>990000</v>
      </c>
      <c r="F40" s="332">
        <f t="shared" si="9"/>
        <v>225000</v>
      </c>
      <c r="G40" s="332">
        <f t="shared" si="9"/>
        <v>0</v>
      </c>
      <c r="H40" s="330">
        <f t="shared" si="9"/>
        <v>0</v>
      </c>
      <c r="I40" s="330">
        <f t="shared" si="9"/>
        <v>294</v>
      </c>
      <c r="J40" s="332">
        <f t="shared" si="9"/>
        <v>294</v>
      </c>
      <c r="K40" s="332">
        <f t="shared" si="9"/>
        <v>0</v>
      </c>
      <c r="L40" s="330">
        <f t="shared" si="9"/>
        <v>187</v>
      </c>
      <c r="M40" s="330">
        <f t="shared" si="9"/>
        <v>18465</v>
      </c>
      <c r="N40" s="332">
        <f t="shared" si="9"/>
        <v>18652</v>
      </c>
      <c r="O40" s="332">
        <f t="shared" si="9"/>
        <v>26938</v>
      </c>
      <c r="P40" s="330">
        <f t="shared" si="9"/>
        <v>4331</v>
      </c>
      <c r="Q40" s="330">
        <f t="shared" si="9"/>
        <v>61386</v>
      </c>
      <c r="R40" s="332">
        <f t="shared" si="9"/>
        <v>92655</v>
      </c>
      <c r="S40" s="332">
        <f t="shared" si="9"/>
        <v>32313</v>
      </c>
      <c r="T40" s="330">
        <f t="shared" si="9"/>
        <v>162625</v>
      </c>
      <c r="U40" s="330">
        <f t="shared" si="9"/>
        <v>0</v>
      </c>
      <c r="V40" s="332">
        <f t="shared" si="9"/>
        <v>194938</v>
      </c>
      <c r="W40" s="332">
        <f t="shared" si="9"/>
        <v>306539</v>
      </c>
      <c r="X40" s="330">
        <f t="shared" si="9"/>
        <v>225000</v>
      </c>
      <c r="Y40" s="332">
        <f t="shared" si="9"/>
        <v>81539</v>
      </c>
      <c r="Z40" s="323">
        <f>+IF(X40&lt;&gt;0,+(Y40/X40)*100,0)</f>
        <v>36.239555555555555</v>
      </c>
      <c r="AA40" s="337">
        <f>SUM(AA41:AA49)</f>
        <v>225000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48439</v>
      </c>
      <c r="D43" s="356"/>
      <c r="E43" s="305"/>
      <c r="F43" s="357">
        <v>70000</v>
      </c>
      <c r="G43" s="357"/>
      <c r="H43" s="305"/>
      <c r="I43" s="305">
        <v>294</v>
      </c>
      <c r="J43" s="357">
        <v>294</v>
      </c>
      <c r="K43" s="357"/>
      <c r="L43" s="305">
        <v>187</v>
      </c>
      <c r="M43" s="305">
        <v>18465</v>
      </c>
      <c r="N43" s="357">
        <v>18652</v>
      </c>
      <c r="O43" s="357">
        <v>26938</v>
      </c>
      <c r="P43" s="305">
        <v>4031</v>
      </c>
      <c r="Q43" s="305">
        <v>57881</v>
      </c>
      <c r="R43" s="357">
        <v>88850</v>
      </c>
      <c r="S43" s="357">
        <v>32313</v>
      </c>
      <c r="T43" s="305">
        <v>89391</v>
      </c>
      <c r="U43" s="305"/>
      <c r="V43" s="357">
        <v>121704</v>
      </c>
      <c r="W43" s="357">
        <v>229500</v>
      </c>
      <c r="X43" s="305">
        <v>70000</v>
      </c>
      <c r="Y43" s="357">
        <v>159500</v>
      </c>
      <c r="Z43" s="358">
        <v>227.86</v>
      </c>
      <c r="AA43" s="303">
        <v>70000</v>
      </c>
    </row>
    <row r="44" spans="1:27" ht="13.5">
      <c r="A44" s="348" t="s">
        <v>251</v>
      </c>
      <c r="B44" s="136"/>
      <c r="C44" s="60"/>
      <c r="D44" s="355"/>
      <c r="E44" s="54">
        <v>25000</v>
      </c>
      <c r="F44" s="53">
        <v>155000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73234</v>
      </c>
      <c r="U44" s="54"/>
      <c r="V44" s="53">
        <v>73234</v>
      </c>
      <c r="W44" s="53">
        <v>73234</v>
      </c>
      <c r="X44" s="54">
        <v>155000</v>
      </c>
      <c r="Y44" s="53">
        <v>-81766</v>
      </c>
      <c r="Z44" s="94">
        <v>-52.75</v>
      </c>
      <c r="AA44" s="95">
        <v>155000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815000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>
        <v>300</v>
      </c>
      <c r="Q49" s="54">
        <v>3505</v>
      </c>
      <c r="R49" s="53">
        <v>3805</v>
      </c>
      <c r="S49" s="53"/>
      <c r="T49" s="54"/>
      <c r="U49" s="54"/>
      <c r="V49" s="53"/>
      <c r="W49" s="53">
        <v>3805</v>
      </c>
      <c r="X49" s="54"/>
      <c r="Y49" s="53">
        <v>3805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12181</v>
      </c>
      <c r="J57" s="332">
        <f t="shared" si="13"/>
        <v>12181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64500</v>
      </c>
      <c r="U57" s="330">
        <f t="shared" si="13"/>
        <v>0</v>
      </c>
      <c r="V57" s="332">
        <f t="shared" si="13"/>
        <v>64500</v>
      </c>
      <c r="W57" s="332">
        <f t="shared" si="13"/>
        <v>76681</v>
      </c>
      <c r="X57" s="330">
        <f t="shared" si="13"/>
        <v>0</v>
      </c>
      <c r="Y57" s="332">
        <f t="shared" si="13"/>
        <v>76681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>
        <v>12181</v>
      </c>
      <c r="J58" s="59">
        <v>12181</v>
      </c>
      <c r="K58" s="59"/>
      <c r="L58" s="60"/>
      <c r="M58" s="60"/>
      <c r="N58" s="59"/>
      <c r="O58" s="59"/>
      <c r="P58" s="60"/>
      <c r="Q58" s="60"/>
      <c r="R58" s="59"/>
      <c r="S58" s="59"/>
      <c r="T58" s="60">
        <v>64500</v>
      </c>
      <c r="U58" s="60"/>
      <c r="V58" s="59">
        <v>64500</v>
      </c>
      <c r="W58" s="59">
        <v>76681</v>
      </c>
      <c r="X58" s="60"/>
      <c r="Y58" s="59">
        <v>76681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5304258</v>
      </c>
      <c r="D60" s="333">
        <f t="shared" si="14"/>
        <v>0</v>
      </c>
      <c r="E60" s="219">
        <f t="shared" si="14"/>
        <v>19618000</v>
      </c>
      <c r="F60" s="264">
        <f t="shared" si="14"/>
        <v>20127000</v>
      </c>
      <c r="G60" s="264">
        <f t="shared" si="14"/>
        <v>993214</v>
      </c>
      <c r="H60" s="219">
        <f t="shared" si="14"/>
        <v>878409</v>
      </c>
      <c r="I60" s="219">
        <f t="shared" si="14"/>
        <v>35903</v>
      </c>
      <c r="J60" s="264">
        <f t="shared" si="14"/>
        <v>1907526</v>
      </c>
      <c r="K60" s="264">
        <f t="shared" si="14"/>
        <v>0</v>
      </c>
      <c r="L60" s="219">
        <f t="shared" si="14"/>
        <v>777531</v>
      </c>
      <c r="M60" s="219">
        <f t="shared" si="14"/>
        <v>594317</v>
      </c>
      <c r="N60" s="264">
        <f t="shared" si="14"/>
        <v>1371848</v>
      </c>
      <c r="O60" s="264">
        <f t="shared" si="14"/>
        <v>647511</v>
      </c>
      <c r="P60" s="219">
        <f t="shared" si="14"/>
        <v>1341156</v>
      </c>
      <c r="Q60" s="219">
        <f t="shared" si="14"/>
        <v>503858</v>
      </c>
      <c r="R60" s="264">
        <f t="shared" si="14"/>
        <v>2492525</v>
      </c>
      <c r="S60" s="264">
        <f t="shared" si="14"/>
        <v>852792</v>
      </c>
      <c r="T60" s="219">
        <f t="shared" si="14"/>
        <v>1477367</v>
      </c>
      <c r="U60" s="219">
        <f t="shared" si="14"/>
        <v>0</v>
      </c>
      <c r="V60" s="264">
        <f t="shared" si="14"/>
        <v>2330159</v>
      </c>
      <c r="W60" s="264">
        <f t="shared" si="14"/>
        <v>8102058</v>
      </c>
      <c r="X60" s="219">
        <f t="shared" si="14"/>
        <v>20127000</v>
      </c>
      <c r="Y60" s="264">
        <f t="shared" si="14"/>
        <v>-12024942</v>
      </c>
      <c r="Z60" s="324">
        <f>+IF(X60&lt;&gt;0,+(Y60/X60)*100,0)</f>
        <v>-59.74532717245491</v>
      </c>
      <c r="AA60" s="232">
        <f>+AA57+AA54+AA51+AA40+AA37+AA34+AA22+AA5</f>
        <v>20127000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2015-08-05T10:36:20Z</dcterms:created>
  <dcterms:modified xsi:type="dcterms:W3CDTF">2015-08-05T11:38:00Z</dcterms:modified>
  <cp:category/>
  <cp:version/>
  <cp:contentType/>
  <cp:contentStatus/>
</cp:coreProperties>
</file>