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<sst xmlns="http://schemas.openxmlformats.org/spreadsheetml/2006/main" count="857" uniqueCount="303">
  <si>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Northern Cape: Nama Khoi(NC062)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</si>
  <si>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</si>
  <si>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</si>
  <si>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</si>
  <si>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</si>
  <si>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</si>
  <si>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</si>
  <si>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</si>
  <si>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</si>
  <si>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</si>
  <si>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</si>
  <si>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</si>
  <si>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</si>
  <si>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</si>
  <si>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</si>
  <si>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</si>
  <si>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</si>
  <si>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</si>
  <si>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</si>
  <si>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</si>
  <si>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</si>
  <si>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</si>
  <si>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</si>
  <si>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</si>
  <si>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</si>
  <si>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</si>
  <si>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</si>
  <si>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</si>
  <si>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</si>
  <si>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</si>
  <si>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</si>
  <si>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</si>
  <si>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</si>
  <si>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</si>
  <si>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</si>
  <si>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</si>
  <si>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</si>
  <si>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</si>
  <si>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</si>
  <si>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</si>
  <si>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</si>
  <si>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</si>
  <si>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</si>
  <si>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</si>
  <si>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</si>
  <si>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</si>
  <si>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</si>
  <si>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</si>
  <si>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</si>
  <si>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</si>
  <si>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</si>
  <si>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</si>
  <si>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</si>
  <si>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</si>
  <si>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</si>
  <si>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</si>
  <si>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</si>
  <si>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</si>
  <si>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</si>
  <si>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</si>
  <si>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</si>
  <si>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</si>
  <si>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</si>
  <si>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</si>
  <si>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</si>
  <si>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</si>
  <si>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</si>
  <si>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</si>
  <si>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</si>
  <si>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</si>
  <si>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Nama Khoi(NC062)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</si>
  <si>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</si>
  <si>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</si>
  <si>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</si>
  <si>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</si>
  <si>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</si>
  <si>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</si>
  <si>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</si>
  <si>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</si>
  <si>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</si>
  <si>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</si>
  <si>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</si>
  <si>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</si>
  <si>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</si>
  <si>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</si>
  <si>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</si>
  <si>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</si>
  <si>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</si>
  <si>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</si>
  <si>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</si>
  <si>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</si>
  <si>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</si>
  <si>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</si>
  <si>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</si>
  <si>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</si>
  <si>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</si>
  <si>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</si>
  <si>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</si>
  <si>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</si>
  <si>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</si>
  <si>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Nama Khoi(NC062)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</si>
  <si>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</si>
  <si>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</si>
  <si>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</si>
  <si>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</si>
  <si>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</si>
  <si>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</si>
  <si>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</si>
  <si>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</si>
  <si>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</si>
  <si>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</si>
  <si>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</si>
  <si>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</si>
  <si>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</si>
  <si>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</si>
  <si>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</si>
  <si>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</si>
  <si>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</si>
  <si>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</si>
  <si>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</si>
  <si>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</si>
  <si>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</si>
  <si>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</si>
  <si>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</si>
  <si>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</si>
  <si>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</si>
  <si>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</si>
  <si>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</si>
  <si>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</si>
  <si>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Nama Khoi(NC062)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</si>
  <si>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</si>
  <si>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</si>
  <si>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</si>
  <si>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</si>
  <si>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</si>
  <si>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</si>
  <si>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</si>
  <si>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</si>
  <si>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</si>
  <si>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</si>
  <si>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Nama Khoi(NC062)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</si>
  <si>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</si>
  <si>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</si>
  <si>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</si>
  <si>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</si>
  <si>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</si>
  <si>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</si>
  <si>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</si>
  <si>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</si>
  <si>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</si>
  <si>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</si>
  <si>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</si>
  <si>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</si>
  <si>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</si>
  <si>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</si>
  <si>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</si>
  <si>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</si>
  <si>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</si>
  <si>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</si>
  <si>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</si>
  <si>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</si>
  <si>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</si>
  <si>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</si>
  <si>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</si>
  <si>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</si>
  <si>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</si>
  <si>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</si>
  <si>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</si>
  <si>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</si>
  <si>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</si>
  <si>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</si>
  <si>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</si>
  <si>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</si>
  <si>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</si>
  <si>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Nama Khoi(NC062)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</si>
  <si>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</si>
  <si>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</si>
  <si>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</si>
  <si>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</si>
  <si>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</si>
  <si>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</si>
  <si>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</si>
  <si>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</si>
  <si>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</si>
  <si>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</si>
  <si>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</si>
  <si>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</si>
  <si>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</si>
  <si>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</si>
  <si>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</si>
  <si>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</si>
  <si>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</si>
  <si>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</si>
  <si>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</si>
  <si>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</si>
  <si>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</si>
  <si>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</si>
  <si>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</si>
  <si>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</si>
  <si>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</si>
  <si>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</si>
  <si>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</si>
  <si>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Nama Khoi(NC062)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</si>
  <si>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</si>
  <si>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</si>
  <si>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</si>
  <si>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</si>
  <si>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</si>
  <si>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</si>
  <si>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</si>
  <si>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</si>
  <si>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</si>
  <si>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</si>
  <si>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</si>
  <si>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</si>
  <si>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</si>
  <si>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</si>
  <si>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</si>
  <si>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</si>
  <si>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</si>
  <si>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</si>
  <si>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</si>
  <si>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</si>
  <si>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</si>
  <si>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</si>
  <si>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</si>
  <si>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</si>
  <si>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Nama Khoi(NC062)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</si>
  <si>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</si>
  <si>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</si>
  <si>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</si>
  <si>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</si>
  <si>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</si>
  <si>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</si>
  <si>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</si>
  <si>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</si>
  <si>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</si>
  <si>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</si>
  <si>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</si>
  <si>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</si>
  <si>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</si>
  <si>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</si>
  <si>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</si>
  <si>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</si>
  <si>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</si>
  <si>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</si>
  <si>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</si>
  <si>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</si>
  <si>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</si>
  <si>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</si>
  <si>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</si>
  <si>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</si>
  <si>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</si>
  <si>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</si>
  <si>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</si>
  <si>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</si>
  <si>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</si>
  <si>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</si>
  <si>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</si>
  <si>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</si>
  <si>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</si>
  <si>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</si>
  <si>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</si>
  <si>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Nama Khoi(NC062)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</si>
  <si>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</si>
  <si>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</si>
  <si>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Northern Cape: Nama Khoi(NC062)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</si>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</sst>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29057260</v>
      </c>
      <c r="C5" s="19">
        <v>0</v>
      </c>
      <c r="D5" s="59">
        <v>32343145</v>
      </c>
      <c r="E5" s="60">
        <v>35000001</v>
      </c>
      <c r="F5" s="60">
        <v>37305208</v>
      </c>
      <c r="G5" s="60">
        <v>-453316</v>
      </c>
      <c r="H5" s="60">
        <v>-263000</v>
      </c>
      <c r="I5" s="60">
        <v>36588892</v>
      </c>
      <c r="J5" s="60">
        <v>60575</v>
      </c>
      <c r="K5" s="60">
        <v>-1723916</v>
      </c>
      <c r="L5" s="60">
        <v>-130115</v>
      </c>
      <c r="M5" s="60">
        <v>-1793456</v>
      </c>
      <c r="N5" s="60">
        <v>-322453</v>
      </c>
      <c r="O5" s="60">
        <v>-10378</v>
      </c>
      <c r="P5" s="60">
        <v>64534</v>
      </c>
      <c r="Q5" s="60">
        <v>-268297</v>
      </c>
      <c r="R5" s="60">
        <v>869021</v>
      </c>
      <c r="S5" s="60">
        <v>2807</v>
      </c>
      <c r="T5" s="60">
        <v>505177</v>
      </c>
      <c r="U5" s="60">
        <v>1377005</v>
      </c>
      <c r="V5" s="60">
        <v>35904144</v>
      </c>
      <c r="W5" s="60">
        <v>32343142</v>
      </c>
      <c r="X5" s="60">
        <v>3561002</v>
      </c>
      <c r="Y5" s="61">
        <v>11.01</v>
      </c>
      <c r="Z5" s="62">
        <v>35000001</v>
      </c>
    </row>
    <row r="6" spans="1:26" ht="13.5">
      <c r="A6" s="58" t="s">
        <v>32</v>
      </c>
      <c r="B6" s="19">
        <v>104914223</v>
      </c>
      <c r="C6" s="19">
        <v>0</v>
      </c>
      <c r="D6" s="59">
        <v>120007099</v>
      </c>
      <c r="E6" s="60">
        <v>119746048</v>
      </c>
      <c r="F6" s="60">
        <v>7722119</v>
      </c>
      <c r="G6" s="60">
        <v>9288686</v>
      </c>
      <c r="H6" s="60">
        <v>9716052</v>
      </c>
      <c r="I6" s="60">
        <v>26726857</v>
      </c>
      <c r="J6" s="60">
        <v>10067604</v>
      </c>
      <c r="K6" s="60">
        <v>8246477</v>
      </c>
      <c r="L6" s="60">
        <v>9320311</v>
      </c>
      <c r="M6" s="60">
        <v>27634392</v>
      </c>
      <c r="N6" s="60">
        <v>7426454</v>
      </c>
      <c r="O6" s="60">
        <v>9175039</v>
      </c>
      <c r="P6" s="60">
        <v>8533074</v>
      </c>
      <c r="Q6" s="60">
        <v>25134567</v>
      </c>
      <c r="R6" s="60">
        <v>8927890</v>
      </c>
      <c r="S6" s="60">
        <v>8690119</v>
      </c>
      <c r="T6" s="60">
        <v>9274042</v>
      </c>
      <c r="U6" s="60">
        <v>26892051</v>
      </c>
      <c r="V6" s="60">
        <v>106387867</v>
      </c>
      <c r="W6" s="60">
        <v>120007104</v>
      </c>
      <c r="X6" s="60">
        <v>-13619237</v>
      </c>
      <c r="Y6" s="61">
        <v>-11.35</v>
      </c>
      <c r="Z6" s="62">
        <v>119746048</v>
      </c>
    </row>
    <row r="7" spans="1:26" ht="13.5">
      <c r="A7" s="58" t="s">
        <v>33</v>
      </c>
      <c r="B7" s="19">
        <v>706901</v>
      </c>
      <c r="C7" s="19">
        <v>0</v>
      </c>
      <c r="D7" s="59">
        <v>624300</v>
      </c>
      <c r="E7" s="60">
        <v>1265992</v>
      </c>
      <c r="F7" s="60">
        <v>53434</v>
      </c>
      <c r="G7" s="60">
        <v>91190</v>
      </c>
      <c r="H7" s="60">
        <v>119738</v>
      </c>
      <c r="I7" s="60">
        <v>264362</v>
      </c>
      <c r="J7" s="60">
        <v>110227</v>
      </c>
      <c r="K7" s="60">
        <v>110676</v>
      </c>
      <c r="L7" s="60">
        <v>24640</v>
      </c>
      <c r="M7" s="60">
        <v>245543</v>
      </c>
      <c r="N7" s="60">
        <v>280399</v>
      </c>
      <c r="O7" s="60">
        <v>163246</v>
      </c>
      <c r="P7" s="60">
        <v>12328</v>
      </c>
      <c r="Q7" s="60">
        <v>455973</v>
      </c>
      <c r="R7" s="60">
        <v>252733</v>
      </c>
      <c r="S7" s="60">
        <v>215896</v>
      </c>
      <c r="T7" s="60">
        <v>124561</v>
      </c>
      <c r="U7" s="60">
        <v>593190</v>
      </c>
      <c r="V7" s="60">
        <v>1559068</v>
      </c>
      <c r="W7" s="60">
        <v>624300</v>
      </c>
      <c r="X7" s="60">
        <v>934768</v>
      </c>
      <c r="Y7" s="61">
        <v>149.73</v>
      </c>
      <c r="Z7" s="62">
        <v>1265992</v>
      </c>
    </row>
    <row r="8" spans="1:26" ht="13.5">
      <c r="A8" s="58" t="s">
        <v>34</v>
      </c>
      <c r="B8" s="19">
        <v>66792496</v>
      </c>
      <c r="C8" s="19">
        <v>0</v>
      </c>
      <c r="D8" s="59">
        <v>40346000</v>
      </c>
      <c r="E8" s="60">
        <v>74143200</v>
      </c>
      <c r="F8" s="60">
        <v>13970000</v>
      </c>
      <c r="G8" s="60">
        <v>934000</v>
      </c>
      <c r="H8" s="60">
        <v>1600000</v>
      </c>
      <c r="I8" s="60">
        <v>16504000</v>
      </c>
      <c r="J8" s="60">
        <v>0</v>
      </c>
      <c r="K8" s="60">
        <v>11765000</v>
      </c>
      <c r="L8" s="60">
        <v>0</v>
      </c>
      <c r="M8" s="60">
        <v>11765000</v>
      </c>
      <c r="N8" s="60">
        <v>560</v>
      </c>
      <c r="O8" s="60">
        <v>0</v>
      </c>
      <c r="P8" s="60">
        <v>0</v>
      </c>
      <c r="Q8" s="60">
        <v>560</v>
      </c>
      <c r="R8" s="60">
        <v>0</v>
      </c>
      <c r="S8" s="60">
        <v>9560000</v>
      </c>
      <c r="T8" s="60">
        <v>47307</v>
      </c>
      <c r="U8" s="60">
        <v>9607307</v>
      </c>
      <c r="V8" s="60">
        <v>37876867</v>
      </c>
      <c r="W8" s="60">
        <v>40346000</v>
      </c>
      <c r="X8" s="60">
        <v>-2469133</v>
      </c>
      <c r="Y8" s="61">
        <v>-6.12</v>
      </c>
      <c r="Z8" s="62">
        <v>74143200</v>
      </c>
    </row>
    <row r="9" spans="1:26" ht="13.5">
      <c r="A9" s="58" t="s">
        <v>35</v>
      </c>
      <c r="B9" s="19">
        <v>9042832</v>
      </c>
      <c r="C9" s="19">
        <v>0</v>
      </c>
      <c r="D9" s="59">
        <v>20231277</v>
      </c>
      <c r="E9" s="60">
        <v>13129909</v>
      </c>
      <c r="F9" s="60">
        <v>398243</v>
      </c>
      <c r="G9" s="60">
        <v>650237</v>
      </c>
      <c r="H9" s="60">
        <v>669778</v>
      </c>
      <c r="I9" s="60">
        <v>1718258</v>
      </c>
      <c r="J9" s="60">
        <v>882828</v>
      </c>
      <c r="K9" s="60">
        <v>788463</v>
      </c>
      <c r="L9" s="60">
        <v>639132</v>
      </c>
      <c r="M9" s="60">
        <v>2310423</v>
      </c>
      <c r="N9" s="60">
        <v>650242</v>
      </c>
      <c r="O9" s="60">
        <v>690019</v>
      </c>
      <c r="P9" s="60">
        <v>800878</v>
      </c>
      <c r="Q9" s="60">
        <v>2141139</v>
      </c>
      <c r="R9" s="60">
        <v>717113</v>
      </c>
      <c r="S9" s="60">
        <v>687249</v>
      </c>
      <c r="T9" s="60">
        <v>938595</v>
      </c>
      <c r="U9" s="60">
        <v>2342957</v>
      </c>
      <c r="V9" s="60">
        <v>8512777</v>
      </c>
      <c r="W9" s="60">
        <v>20231273</v>
      </c>
      <c r="X9" s="60">
        <v>-11718496</v>
      </c>
      <c r="Y9" s="61">
        <v>-57.92</v>
      </c>
      <c r="Z9" s="62">
        <v>13129909</v>
      </c>
    </row>
    <row r="10" spans="1:26" ht="25.5">
      <c r="A10" s="63" t="s">
        <v>278</v>
      </c>
      <c r="B10" s="64">
        <f>SUM(B5:B9)</f>
        <v>210513712</v>
      </c>
      <c r="C10" s="64">
        <f>SUM(C5:C9)</f>
        <v>0</v>
      </c>
      <c r="D10" s="65">
        <f aca="true" t="shared" si="0" ref="D10:Z10">SUM(D5:D9)</f>
        <v>213551821</v>
      </c>
      <c r="E10" s="66">
        <f t="shared" si="0"/>
        <v>243285150</v>
      </c>
      <c r="F10" s="66">
        <f t="shared" si="0"/>
        <v>59449004</v>
      </c>
      <c r="G10" s="66">
        <f t="shared" si="0"/>
        <v>10510797</v>
      </c>
      <c r="H10" s="66">
        <f t="shared" si="0"/>
        <v>11842568</v>
      </c>
      <c r="I10" s="66">
        <f t="shared" si="0"/>
        <v>81802369</v>
      </c>
      <c r="J10" s="66">
        <f t="shared" si="0"/>
        <v>11121234</v>
      </c>
      <c r="K10" s="66">
        <f t="shared" si="0"/>
        <v>19186700</v>
      </c>
      <c r="L10" s="66">
        <f t="shared" si="0"/>
        <v>9853968</v>
      </c>
      <c r="M10" s="66">
        <f t="shared" si="0"/>
        <v>40161902</v>
      </c>
      <c r="N10" s="66">
        <f t="shared" si="0"/>
        <v>8035202</v>
      </c>
      <c r="O10" s="66">
        <f t="shared" si="0"/>
        <v>10017926</v>
      </c>
      <c r="P10" s="66">
        <f t="shared" si="0"/>
        <v>9410814</v>
      </c>
      <c r="Q10" s="66">
        <f t="shared" si="0"/>
        <v>27463942</v>
      </c>
      <c r="R10" s="66">
        <f t="shared" si="0"/>
        <v>10766757</v>
      </c>
      <c r="S10" s="66">
        <f t="shared" si="0"/>
        <v>19156071</v>
      </c>
      <c r="T10" s="66">
        <f t="shared" si="0"/>
        <v>10889682</v>
      </c>
      <c r="U10" s="66">
        <f t="shared" si="0"/>
        <v>40812510</v>
      </c>
      <c r="V10" s="66">
        <f t="shared" si="0"/>
        <v>190240723</v>
      </c>
      <c r="W10" s="66">
        <f t="shared" si="0"/>
        <v>213551819</v>
      </c>
      <c r="X10" s="66">
        <f t="shared" si="0"/>
        <v>-23311096</v>
      </c>
      <c r="Y10" s="67">
        <f>+IF(W10&lt;&gt;0,(X10/W10)*100,0)</f>
        <v>-10.915896717320866</v>
      </c>
      <c r="Z10" s="68">
        <f t="shared" si="0"/>
        <v>243285150</v>
      </c>
    </row>
    <row r="11" spans="1:26" ht="13.5">
      <c r="A11" s="58" t="s">
        <v>37</v>
      </c>
      <c r="B11" s="19">
        <v>69081478</v>
      </c>
      <c r="C11" s="19">
        <v>0</v>
      </c>
      <c r="D11" s="59">
        <v>65563257</v>
      </c>
      <c r="E11" s="60">
        <v>64610119</v>
      </c>
      <c r="F11" s="60">
        <v>5786332</v>
      </c>
      <c r="G11" s="60">
        <v>5869487</v>
      </c>
      <c r="H11" s="60">
        <v>5995199</v>
      </c>
      <c r="I11" s="60">
        <v>17651018</v>
      </c>
      <c r="J11" s="60">
        <v>5218087</v>
      </c>
      <c r="K11" s="60">
        <v>5106499</v>
      </c>
      <c r="L11" s="60">
        <v>5222317</v>
      </c>
      <c r="M11" s="60">
        <v>15546903</v>
      </c>
      <c r="N11" s="60">
        <v>5280216</v>
      </c>
      <c r="O11" s="60">
        <v>5244255</v>
      </c>
      <c r="P11" s="60">
        <v>4863422</v>
      </c>
      <c r="Q11" s="60">
        <v>15387893</v>
      </c>
      <c r="R11" s="60">
        <v>4821728</v>
      </c>
      <c r="S11" s="60">
        <v>4951294</v>
      </c>
      <c r="T11" s="60">
        <v>4985846</v>
      </c>
      <c r="U11" s="60">
        <v>14758868</v>
      </c>
      <c r="V11" s="60">
        <v>63344682</v>
      </c>
      <c r="W11" s="60">
        <v>65563260</v>
      </c>
      <c r="X11" s="60">
        <v>-2218578</v>
      </c>
      <c r="Y11" s="61">
        <v>-3.38</v>
      </c>
      <c r="Z11" s="62">
        <v>64610119</v>
      </c>
    </row>
    <row r="12" spans="1:26" ht="13.5">
      <c r="A12" s="58" t="s">
        <v>38</v>
      </c>
      <c r="B12" s="19">
        <v>4445814</v>
      </c>
      <c r="C12" s="19">
        <v>0</v>
      </c>
      <c r="D12" s="59">
        <v>4926587</v>
      </c>
      <c r="E12" s="60">
        <v>4433734</v>
      </c>
      <c r="F12" s="60">
        <v>340053</v>
      </c>
      <c r="G12" s="60">
        <v>357783</v>
      </c>
      <c r="H12" s="60">
        <v>370362</v>
      </c>
      <c r="I12" s="60">
        <v>1068198</v>
      </c>
      <c r="J12" s="60">
        <v>370362</v>
      </c>
      <c r="K12" s="60">
        <v>374397</v>
      </c>
      <c r="L12" s="60">
        <v>374397</v>
      </c>
      <c r="M12" s="60">
        <v>1119156</v>
      </c>
      <c r="N12" s="60">
        <v>374397</v>
      </c>
      <c r="O12" s="60">
        <v>374019</v>
      </c>
      <c r="P12" s="60">
        <v>371451</v>
      </c>
      <c r="Q12" s="60">
        <v>1119867</v>
      </c>
      <c r="R12" s="60">
        <v>374397</v>
      </c>
      <c r="S12" s="60">
        <v>374397</v>
      </c>
      <c r="T12" s="60">
        <v>374397</v>
      </c>
      <c r="U12" s="60">
        <v>1123191</v>
      </c>
      <c r="V12" s="60">
        <v>4430412</v>
      </c>
      <c r="W12" s="60">
        <v>4926588</v>
      </c>
      <c r="X12" s="60">
        <v>-496176</v>
      </c>
      <c r="Y12" s="61">
        <v>-10.07</v>
      </c>
      <c r="Z12" s="62">
        <v>4433734</v>
      </c>
    </row>
    <row r="13" spans="1:26" ht="13.5">
      <c r="A13" s="58" t="s">
        <v>279</v>
      </c>
      <c r="B13" s="19">
        <v>38382377</v>
      </c>
      <c r="C13" s="19">
        <v>0</v>
      </c>
      <c r="D13" s="59">
        <v>5419667</v>
      </c>
      <c r="E13" s="60">
        <v>8604274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5419667</v>
      </c>
      <c r="X13" s="60">
        <v>-5419667</v>
      </c>
      <c r="Y13" s="61">
        <v>-100</v>
      </c>
      <c r="Z13" s="62">
        <v>8604274</v>
      </c>
    </row>
    <row r="14" spans="1:26" ht="13.5">
      <c r="A14" s="58" t="s">
        <v>40</v>
      </c>
      <c r="B14" s="19">
        <v>500972</v>
      </c>
      <c r="C14" s="19">
        <v>0</v>
      </c>
      <c r="D14" s="59">
        <v>1731550</v>
      </c>
      <c r="E14" s="60">
        <v>167718</v>
      </c>
      <c r="F14" s="60">
        <v>39492</v>
      </c>
      <c r="G14" s="60">
        <v>6005</v>
      </c>
      <c r="H14" s="60">
        <v>59268</v>
      </c>
      <c r="I14" s="60">
        <v>104765</v>
      </c>
      <c r="J14" s="60">
        <v>5485</v>
      </c>
      <c r="K14" s="60">
        <v>5147</v>
      </c>
      <c r="L14" s="60">
        <v>0</v>
      </c>
      <c r="M14" s="60">
        <v>10632</v>
      </c>
      <c r="N14" s="60">
        <v>0</v>
      </c>
      <c r="O14" s="60">
        <v>-39492</v>
      </c>
      <c r="P14" s="60">
        <v>44550</v>
      </c>
      <c r="Q14" s="60">
        <v>5058</v>
      </c>
      <c r="R14" s="60">
        <v>4334</v>
      </c>
      <c r="S14" s="60">
        <v>4265</v>
      </c>
      <c r="T14" s="60">
        <v>87580</v>
      </c>
      <c r="U14" s="60">
        <v>96179</v>
      </c>
      <c r="V14" s="60">
        <v>216634</v>
      </c>
      <c r="W14" s="60">
        <v>1731554</v>
      </c>
      <c r="X14" s="60">
        <v>-1514920</v>
      </c>
      <c r="Y14" s="61">
        <v>-87.49</v>
      </c>
      <c r="Z14" s="62">
        <v>167718</v>
      </c>
    </row>
    <row r="15" spans="1:26" ht="13.5">
      <c r="A15" s="58" t="s">
        <v>41</v>
      </c>
      <c r="B15" s="19">
        <v>88507464</v>
      </c>
      <c r="C15" s="19">
        <v>0</v>
      </c>
      <c r="D15" s="59">
        <v>93771283</v>
      </c>
      <c r="E15" s="60">
        <v>93760891</v>
      </c>
      <c r="F15" s="60">
        <v>8774623</v>
      </c>
      <c r="G15" s="60">
        <v>7342957</v>
      </c>
      <c r="H15" s="60">
        <v>6330989</v>
      </c>
      <c r="I15" s="60">
        <v>22448569</v>
      </c>
      <c r="J15" s="60">
        <v>8515548</v>
      </c>
      <c r="K15" s="60">
        <v>9571518</v>
      </c>
      <c r="L15" s="60">
        <v>6280976</v>
      </c>
      <c r="M15" s="60">
        <v>24368042</v>
      </c>
      <c r="N15" s="60">
        <v>3916094</v>
      </c>
      <c r="O15" s="60">
        <v>6224561</v>
      </c>
      <c r="P15" s="60">
        <v>6563281</v>
      </c>
      <c r="Q15" s="60">
        <v>16703936</v>
      </c>
      <c r="R15" s="60">
        <v>3876704</v>
      </c>
      <c r="S15" s="60">
        <v>5191591</v>
      </c>
      <c r="T15" s="60">
        <v>5025706</v>
      </c>
      <c r="U15" s="60">
        <v>14094001</v>
      </c>
      <c r="V15" s="60">
        <v>77614548</v>
      </c>
      <c r="W15" s="60">
        <v>93771276</v>
      </c>
      <c r="X15" s="60">
        <v>-16156728</v>
      </c>
      <c r="Y15" s="61">
        <v>-17.23</v>
      </c>
      <c r="Z15" s="62">
        <v>93760891</v>
      </c>
    </row>
    <row r="16" spans="1:26" ht="13.5">
      <c r="A16" s="69" t="s">
        <v>42</v>
      </c>
      <c r="B16" s="19">
        <v>7796130</v>
      </c>
      <c r="C16" s="19">
        <v>0</v>
      </c>
      <c r="D16" s="59">
        <v>0</v>
      </c>
      <c r="E16" s="60">
        <v>4122641</v>
      </c>
      <c r="F16" s="60">
        <v>0</v>
      </c>
      <c r="G16" s="60">
        <v>57690</v>
      </c>
      <c r="H16" s="60">
        <v>58680</v>
      </c>
      <c r="I16" s="60">
        <v>116370</v>
      </c>
      <c r="J16" s="60">
        <v>59310</v>
      </c>
      <c r="K16" s="60">
        <v>122760</v>
      </c>
      <c r="L16" s="60">
        <v>60705</v>
      </c>
      <c r="M16" s="60">
        <v>242775</v>
      </c>
      <c r="N16" s="60">
        <v>0</v>
      </c>
      <c r="O16" s="60">
        <v>60885</v>
      </c>
      <c r="P16" s="60">
        <v>62370</v>
      </c>
      <c r="Q16" s="60">
        <v>123255</v>
      </c>
      <c r="R16" s="60">
        <v>63225</v>
      </c>
      <c r="S16" s="60">
        <v>46436</v>
      </c>
      <c r="T16" s="60">
        <v>83475</v>
      </c>
      <c r="U16" s="60">
        <v>193136</v>
      </c>
      <c r="V16" s="60">
        <v>675536</v>
      </c>
      <c r="W16" s="60"/>
      <c r="X16" s="60">
        <v>675536</v>
      </c>
      <c r="Y16" s="61">
        <v>0</v>
      </c>
      <c r="Z16" s="62">
        <v>4122641</v>
      </c>
    </row>
    <row r="17" spans="1:26" ht="13.5">
      <c r="A17" s="58" t="s">
        <v>43</v>
      </c>
      <c r="B17" s="19">
        <v>82059238</v>
      </c>
      <c r="C17" s="19">
        <v>0</v>
      </c>
      <c r="D17" s="59">
        <v>38382619</v>
      </c>
      <c r="E17" s="60">
        <v>67460976</v>
      </c>
      <c r="F17" s="60">
        <v>4501911</v>
      </c>
      <c r="G17" s="60">
        <v>4749915</v>
      </c>
      <c r="H17" s="60">
        <v>2605095</v>
      </c>
      <c r="I17" s="60">
        <v>11856921</v>
      </c>
      <c r="J17" s="60">
        <v>5077243</v>
      </c>
      <c r="K17" s="60">
        <v>6880987</v>
      </c>
      <c r="L17" s="60">
        <v>2251104</v>
      </c>
      <c r="M17" s="60">
        <v>14209334</v>
      </c>
      <c r="N17" s="60">
        <v>6008199</v>
      </c>
      <c r="O17" s="60">
        <v>5397755</v>
      </c>
      <c r="P17" s="60">
        <v>6818600</v>
      </c>
      <c r="Q17" s="60">
        <v>18224554</v>
      </c>
      <c r="R17" s="60">
        <v>4855943</v>
      </c>
      <c r="S17" s="60">
        <v>3385598</v>
      </c>
      <c r="T17" s="60">
        <v>7151650</v>
      </c>
      <c r="U17" s="60">
        <v>15393191</v>
      </c>
      <c r="V17" s="60">
        <v>59684000</v>
      </c>
      <c r="W17" s="60">
        <v>41487587</v>
      </c>
      <c r="X17" s="60">
        <v>18196413</v>
      </c>
      <c r="Y17" s="61">
        <v>43.86</v>
      </c>
      <c r="Z17" s="62">
        <v>67460976</v>
      </c>
    </row>
    <row r="18" spans="1:26" ht="13.5">
      <c r="A18" s="70" t="s">
        <v>44</v>
      </c>
      <c r="B18" s="71">
        <f>SUM(B11:B17)</f>
        <v>290773473</v>
      </c>
      <c r="C18" s="71">
        <f>SUM(C11:C17)</f>
        <v>0</v>
      </c>
      <c r="D18" s="72">
        <f aca="true" t="shared" si="1" ref="D18:Z18">SUM(D11:D17)</f>
        <v>209794963</v>
      </c>
      <c r="E18" s="73">
        <f t="shared" si="1"/>
        <v>243160353</v>
      </c>
      <c r="F18" s="73">
        <f t="shared" si="1"/>
        <v>19442411</v>
      </c>
      <c r="G18" s="73">
        <f t="shared" si="1"/>
        <v>18383837</v>
      </c>
      <c r="H18" s="73">
        <f t="shared" si="1"/>
        <v>15419593</v>
      </c>
      <c r="I18" s="73">
        <f t="shared" si="1"/>
        <v>53245841</v>
      </c>
      <c r="J18" s="73">
        <f t="shared" si="1"/>
        <v>19246035</v>
      </c>
      <c r="K18" s="73">
        <f t="shared" si="1"/>
        <v>22061308</v>
      </c>
      <c r="L18" s="73">
        <f t="shared" si="1"/>
        <v>14189499</v>
      </c>
      <c r="M18" s="73">
        <f t="shared" si="1"/>
        <v>55496842</v>
      </c>
      <c r="N18" s="73">
        <f t="shared" si="1"/>
        <v>15578906</v>
      </c>
      <c r="O18" s="73">
        <f t="shared" si="1"/>
        <v>17261983</v>
      </c>
      <c r="P18" s="73">
        <f t="shared" si="1"/>
        <v>18723674</v>
      </c>
      <c r="Q18" s="73">
        <f t="shared" si="1"/>
        <v>51564563</v>
      </c>
      <c r="R18" s="73">
        <f t="shared" si="1"/>
        <v>13996331</v>
      </c>
      <c r="S18" s="73">
        <f t="shared" si="1"/>
        <v>13953581</v>
      </c>
      <c r="T18" s="73">
        <f t="shared" si="1"/>
        <v>17708654</v>
      </c>
      <c r="U18" s="73">
        <f t="shared" si="1"/>
        <v>45658566</v>
      </c>
      <c r="V18" s="73">
        <f t="shared" si="1"/>
        <v>205965812</v>
      </c>
      <c r="W18" s="73">
        <f t="shared" si="1"/>
        <v>212899932</v>
      </c>
      <c r="X18" s="73">
        <f t="shared" si="1"/>
        <v>-6934120</v>
      </c>
      <c r="Y18" s="67">
        <f>+IF(W18&lt;&gt;0,(X18/W18)*100,0)</f>
        <v>-3.2569855400423524</v>
      </c>
      <c r="Z18" s="74">
        <f t="shared" si="1"/>
        <v>243160353</v>
      </c>
    </row>
    <row r="19" spans="1:26" ht="13.5">
      <c r="A19" s="70" t="s">
        <v>45</v>
      </c>
      <c r="B19" s="75">
        <f>+B10-B18</f>
        <v>-80259761</v>
      </c>
      <c r="C19" s="75">
        <f>+C10-C18</f>
        <v>0</v>
      </c>
      <c r="D19" s="76">
        <f aca="true" t="shared" si="2" ref="D19:Z19">+D10-D18</f>
        <v>3756858</v>
      </c>
      <c r="E19" s="77">
        <f t="shared" si="2"/>
        <v>124797</v>
      </c>
      <c r="F19" s="77">
        <f t="shared" si="2"/>
        <v>40006593</v>
      </c>
      <c r="G19" s="77">
        <f t="shared" si="2"/>
        <v>-7873040</v>
      </c>
      <c r="H19" s="77">
        <f t="shared" si="2"/>
        <v>-3577025</v>
      </c>
      <c r="I19" s="77">
        <f t="shared" si="2"/>
        <v>28556528</v>
      </c>
      <c r="J19" s="77">
        <f t="shared" si="2"/>
        <v>-8124801</v>
      </c>
      <c r="K19" s="77">
        <f t="shared" si="2"/>
        <v>-2874608</v>
      </c>
      <c r="L19" s="77">
        <f t="shared" si="2"/>
        <v>-4335531</v>
      </c>
      <c r="M19" s="77">
        <f t="shared" si="2"/>
        <v>-15334940</v>
      </c>
      <c r="N19" s="77">
        <f t="shared" si="2"/>
        <v>-7543704</v>
      </c>
      <c r="O19" s="77">
        <f t="shared" si="2"/>
        <v>-7244057</v>
      </c>
      <c r="P19" s="77">
        <f t="shared" si="2"/>
        <v>-9312860</v>
      </c>
      <c r="Q19" s="77">
        <f t="shared" si="2"/>
        <v>-24100621</v>
      </c>
      <c r="R19" s="77">
        <f t="shared" si="2"/>
        <v>-3229574</v>
      </c>
      <c r="S19" s="77">
        <f t="shared" si="2"/>
        <v>5202490</v>
      </c>
      <c r="T19" s="77">
        <f t="shared" si="2"/>
        <v>-6818972</v>
      </c>
      <c r="U19" s="77">
        <f t="shared" si="2"/>
        <v>-4846056</v>
      </c>
      <c r="V19" s="77">
        <f t="shared" si="2"/>
        <v>-15725089</v>
      </c>
      <c r="W19" s="77">
        <f>IF(E10=E18,0,W10-W18)</f>
        <v>651887</v>
      </c>
      <c r="X19" s="77">
        <f t="shared" si="2"/>
        <v>-16376976</v>
      </c>
      <c r="Y19" s="78">
        <f>+IF(W19&lt;&gt;0,(X19/W19)*100,0)</f>
        <v>-2512.2415387943006</v>
      </c>
      <c r="Z19" s="79">
        <f t="shared" si="2"/>
        <v>124797</v>
      </c>
    </row>
    <row r="20" spans="1:26" ht="13.5">
      <c r="A20" s="58" t="s">
        <v>46</v>
      </c>
      <c r="B20" s="19">
        <v>0</v>
      </c>
      <c r="C20" s="19">
        <v>0</v>
      </c>
      <c r="D20" s="59">
        <v>16979000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16979001</v>
      </c>
      <c r="X20" s="60">
        <v>-16979001</v>
      </c>
      <c r="Y20" s="61">
        <v>-100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-80259761</v>
      </c>
      <c r="C22" s="86">
        <f>SUM(C19:C21)</f>
        <v>0</v>
      </c>
      <c r="D22" s="87">
        <f aca="true" t="shared" si="3" ref="D22:Z22">SUM(D19:D21)</f>
        <v>20735858</v>
      </c>
      <c r="E22" s="88">
        <f t="shared" si="3"/>
        <v>124797</v>
      </c>
      <c r="F22" s="88">
        <f t="shared" si="3"/>
        <v>40006593</v>
      </c>
      <c r="G22" s="88">
        <f t="shared" si="3"/>
        <v>-7873040</v>
      </c>
      <c r="H22" s="88">
        <f t="shared" si="3"/>
        <v>-3577025</v>
      </c>
      <c r="I22" s="88">
        <f t="shared" si="3"/>
        <v>28556528</v>
      </c>
      <c r="J22" s="88">
        <f t="shared" si="3"/>
        <v>-8124801</v>
      </c>
      <c r="K22" s="88">
        <f t="shared" si="3"/>
        <v>-2874608</v>
      </c>
      <c r="L22" s="88">
        <f t="shared" si="3"/>
        <v>-4335531</v>
      </c>
      <c r="M22" s="88">
        <f t="shared" si="3"/>
        <v>-15334940</v>
      </c>
      <c r="N22" s="88">
        <f t="shared" si="3"/>
        <v>-7543704</v>
      </c>
      <c r="O22" s="88">
        <f t="shared" si="3"/>
        <v>-7244057</v>
      </c>
      <c r="P22" s="88">
        <f t="shared" si="3"/>
        <v>-9312860</v>
      </c>
      <c r="Q22" s="88">
        <f t="shared" si="3"/>
        <v>-24100621</v>
      </c>
      <c r="R22" s="88">
        <f t="shared" si="3"/>
        <v>-3229574</v>
      </c>
      <c r="S22" s="88">
        <f t="shared" si="3"/>
        <v>5202490</v>
      </c>
      <c r="T22" s="88">
        <f t="shared" si="3"/>
        <v>-6818972</v>
      </c>
      <c r="U22" s="88">
        <f t="shared" si="3"/>
        <v>-4846056</v>
      </c>
      <c r="V22" s="88">
        <f t="shared" si="3"/>
        <v>-15725089</v>
      </c>
      <c r="W22" s="88">
        <f t="shared" si="3"/>
        <v>17630888</v>
      </c>
      <c r="X22" s="88">
        <f t="shared" si="3"/>
        <v>-33355977</v>
      </c>
      <c r="Y22" s="89">
        <f>+IF(W22&lt;&gt;0,(X22/W22)*100,0)</f>
        <v>-189.19056714556862</v>
      </c>
      <c r="Z22" s="90">
        <f t="shared" si="3"/>
        <v>124797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-80259761</v>
      </c>
      <c r="C24" s="75">
        <f>SUM(C22:C23)</f>
        <v>0</v>
      </c>
      <c r="D24" s="76">
        <f aca="true" t="shared" si="4" ref="D24:Z24">SUM(D22:D23)</f>
        <v>20735858</v>
      </c>
      <c r="E24" s="77">
        <f t="shared" si="4"/>
        <v>124797</v>
      </c>
      <c r="F24" s="77">
        <f t="shared" si="4"/>
        <v>40006593</v>
      </c>
      <c r="G24" s="77">
        <f t="shared" si="4"/>
        <v>-7873040</v>
      </c>
      <c r="H24" s="77">
        <f t="shared" si="4"/>
        <v>-3577025</v>
      </c>
      <c r="I24" s="77">
        <f t="shared" si="4"/>
        <v>28556528</v>
      </c>
      <c r="J24" s="77">
        <f t="shared" si="4"/>
        <v>-8124801</v>
      </c>
      <c r="K24" s="77">
        <f t="shared" si="4"/>
        <v>-2874608</v>
      </c>
      <c r="L24" s="77">
        <f t="shared" si="4"/>
        <v>-4335531</v>
      </c>
      <c r="M24" s="77">
        <f t="shared" si="4"/>
        <v>-15334940</v>
      </c>
      <c r="N24" s="77">
        <f t="shared" si="4"/>
        <v>-7543704</v>
      </c>
      <c r="O24" s="77">
        <f t="shared" si="4"/>
        <v>-7244057</v>
      </c>
      <c r="P24" s="77">
        <f t="shared" si="4"/>
        <v>-9312860</v>
      </c>
      <c r="Q24" s="77">
        <f t="shared" si="4"/>
        <v>-24100621</v>
      </c>
      <c r="R24" s="77">
        <f t="shared" si="4"/>
        <v>-3229574</v>
      </c>
      <c r="S24" s="77">
        <f t="shared" si="4"/>
        <v>5202490</v>
      </c>
      <c r="T24" s="77">
        <f t="shared" si="4"/>
        <v>-6818972</v>
      </c>
      <c r="U24" s="77">
        <f t="shared" si="4"/>
        <v>-4846056</v>
      </c>
      <c r="V24" s="77">
        <f t="shared" si="4"/>
        <v>-15725089</v>
      </c>
      <c r="W24" s="77">
        <f t="shared" si="4"/>
        <v>17630888</v>
      </c>
      <c r="X24" s="77">
        <f t="shared" si="4"/>
        <v>-33355977</v>
      </c>
      <c r="Y24" s="78">
        <f>+IF(W24&lt;&gt;0,(X24/W24)*100,0)</f>
        <v>-189.19056714556862</v>
      </c>
      <c r="Z24" s="79">
        <f t="shared" si="4"/>
        <v>124797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21856592</v>
      </c>
      <c r="C27" s="22">
        <v>0</v>
      </c>
      <c r="D27" s="99">
        <v>16979000</v>
      </c>
      <c r="E27" s="100">
        <v>31479000</v>
      </c>
      <c r="F27" s="100">
        <v>6323</v>
      </c>
      <c r="G27" s="100">
        <v>181417</v>
      </c>
      <c r="H27" s="100">
        <v>359688</v>
      </c>
      <c r="I27" s="100">
        <v>547428</v>
      </c>
      <c r="J27" s="100">
        <v>404160</v>
      </c>
      <c r="K27" s="100">
        <v>1565045</v>
      </c>
      <c r="L27" s="100">
        <v>466517</v>
      </c>
      <c r="M27" s="100">
        <v>2435722</v>
      </c>
      <c r="N27" s="100">
        <v>326573</v>
      </c>
      <c r="O27" s="100">
        <v>1104770</v>
      </c>
      <c r="P27" s="100">
        <v>955510</v>
      </c>
      <c r="Q27" s="100">
        <v>2386853</v>
      </c>
      <c r="R27" s="100">
        <v>936150</v>
      </c>
      <c r="S27" s="100">
        <v>475547</v>
      </c>
      <c r="T27" s="100">
        <v>834492</v>
      </c>
      <c r="U27" s="100">
        <v>2246189</v>
      </c>
      <c r="V27" s="100">
        <v>7616192</v>
      </c>
      <c r="W27" s="100">
        <v>31479000</v>
      </c>
      <c r="X27" s="100">
        <v>-23862808</v>
      </c>
      <c r="Y27" s="101">
        <v>-75.81</v>
      </c>
      <c r="Z27" s="102">
        <v>31479000</v>
      </c>
    </row>
    <row r="28" spans="1:26" ht="13.5">
      <c r="A28" s="103" t="s">
        <v>46</v>
      </c>
      <c r="B28" s="19">
        <v>19415803</v>
      </c>
      <c r="C28" s="19">
        <v>0</v>
      </c>
      <c r="D28" s="59">
        <v>16979000</v>
      </c>
      <c r="E28" s="60">
        <v>31479000</v>
      </c>
      <c r="F28" s="60">
        <v>6323</v>
      </c>
      <c r="G28" s="60">
        <v>181417</v>
      </c>
      <c r="H28" s="60">
        <v>359688</v>
      </c>
      <c r="I28" s="60">
        <v>547428</v>
      </c>
      <c r="J28" s="60">
        <v>404160</v>
      </c>
      <c r="K28" s="60">
        <v>1565045</v>
      </c>
      <c r="L28" s="60">
        <v>466517</v>
      </c>
      <c r="M28" s="60">
        <v>2435722</v>
      </c>
      <c r="N28" s="60">
        <v>326573</v>
      </c>
      <c r="O28" s="60">
        <v>1078910</v>
      </c>
      <c r="P28" s="60">
        <v>955510</v>
      </c>
      <c r="Q28" s="60">
        <v>2360993</v>
      </c>
      <c r="R28" s="60">
        <v>936150</v>
      </c>
      <c r="S28" s="60">
        <v>475547</v>
      </c>
      <c r="T28" s="60">
        <v>834492</v>
      </c>
      <c r="U28" s="60">
        <v>2246189</v>
      </c>
      <c r="V28" s="60">
        <v>7590332</v>
      </c>
      <c r="W28" s="60">
        <v>31479000</v>
      </c>
      <c r="X28" s="60">
        <v>-23888668</v>
      </c>
      <c r="Y28" s="61">
        <v>-75.89</v>
      </c>
      <c r="Z28" s="62">
        <v>31479000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2440789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25860</v>
      </c>
      <c r="P31" s="60">
        <v>0</v>
      </c>
      <c r="Q31" s="60">
        <v>25860</v>
      </c>
      <c r="R31" s="60">
        <v>0</v>
      </c>
      <c r="S31" s="60">
        <v>0</v>
      </c>
      <c r="T31" s="60">
        <v>0</v>
      </c>
      <c r="U31" s="60">
        <v>0</v>
      </c>
      <c r="V31" s="60">
        <v>25860</v>
      </c>
      <c r="W31" s="60"/>
      <c r="X31" s="60">
        <v>25860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21856592</v>
      </c>
      <c r="C32" s="22">
        <f>SUM(C28:C31)</f>
        <v>0</v>
      </c>
      <c r="D32" s="99">
        <f aca="true" t="shared" si="5" ref="D32:Z32">SUM(D28:D31)</f>
        <v>16979000</v>
      </c>
      <c r="E32" s="100">
        <f t="shared" si="5"/>
        <v>31479000</v>
      </c>
      <c r="F32" s="100">
        <f t="shared" si="5"/>
        <v>6323</v>
      </c>
      <c r="G32" s="100">
        <f t="shared" si="5"/>
        <v>181417</v>
      </c>
      <c r="H32" s="100">
        <f t="shared" si="5"/>
        <v>359688</v>
      </c>
      <c r="I32" s="100">
        <f t="shared" si="5"/>
        <v>547428</v>
      </c>
      <c r="J32" s="100">
        <f t="shared" si="5"/>
        <v>404160</v>
      </c>
      <c r="K32" s="100">
        <f t="shared" si="5"/>
        <v>1565045</v>
      </c>
      <c r="L32" s="100">
        <f t="shared" si="5"/>
        <v>466517</v>
      </c>
      <c r="M32" s="100">
        <f t="shared" si="5"/>
        <v>2435722</v>
      </c>
      <c r="N32" s="100">
        <f t="shared" si="5"/>
        <v>326573</v>
      </c>
      <c r="O32" s="100">
        <f t="shared" si="5"/>
        <v>1104770</v>
      </c>
      <c r="P32" s="100">
        <f t="shared" si="5"/>
        <v>955510</v>
      </c>
      <c r="Q32" s="100">
        <f t="shared" si="5"/>
        <v>2386853</v>
      </c>
      <c r="R32" s="100">
        <f t="shared" si="5"/>
        <v>936150</v>
      </c>
      <c r="S32" s="100">
        <f t="shared" si="5"/>
        <v>475547</v>
      </c>
      <c r="T32" s="100">
        <f t="shared" si="5"/>
        <v>834492</v>
      </c>
      <c r="U32" s="100">
        <f t="shared" si="5"/>
        <v>2246189</v>
      </c>
      <c r="V32" s="100">
        <f t="shared" si="5"/>
        <v>7616192</v>
      </c>
      <c r="W32" s="100">
        <f t="shared" si="5"/>
        <v>31479000</v>
      </c>
      <c r="X32" s="100">
        <f t="shared" si="5"/>
        <v>-23862808</v>
      </c>
      <c r="Y32" s="101">
        <f>+IF(W32&lt;&gt;0,(X32/W32)*100,0)</f>
        <v>-75.80548302042631</v>
      </c>
      <c r="Z32" s="102">
        <f t="shared" si="5"/>
        <v>31479000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47121077</v>
      </c>
      <c r="C35" s="19">
        <v>0</v>
      </c>
      <c r="D35" s="59">
        <v>75345481</v>
      </c>
      <c r="E35" s="60">
        <v>75345481</v>
      </c>
      <c r="F35" s="60">
        <v>-42525670</v>
      </c>
      <c r="G35" s="60">
        <v>0</v>
      </c>
      <c r="H35" s="60">
        <v>0</v>
      </c>
      <c r="I35" s="60">
        <v>0</v>
      </c>
      <c r="J35" s="60">
        <v>0</v>
      </c>
      <c r="K35" s="60">
        <v>-18480179</v>
      </c>
      <c r="L35" s="60">
        <v>-14262846</v>
      </c>
      <c r="M35" s="60">
        <v>-14262846</v>
      </c>
      <c r="N35" s="60">
        <v>3939248</v>
      </c>
      <c r="O35" s="60">
        <v>1929479</v>
      </c>
      <c r="P35" s="60">
        <v>2649817</v>
      </c>
      <c r="Q35" s="60">
        <v>2649817</v>
      </c>
      <c r="R35" s="60">
        <v>7626320</v>
      </c>
      <c r="S35" s="60">
        <v>828940</v>
      </c>
      <c r="T35" s="60">
        <v>616141</v>
      </c>
      <c r="U35" s="60">
        <v>616141</v>
      </c>
      <c r="V35" s="60">
        <v>616141</v>
      </c>
      <c r="W35" s="60">
        <v>75345481</v>
      </c>
      <c r="X35" s="60">
        <v>-74729340</v>
      </c>
      <c r="Y35" s="61">
        <v>-99.18</v>
      </c>
      <c r="Z35" s="62">
        <v>75345481</v>
      </c>
    </row>
    <row r="36" spans="1:26" ht="13.5">
      <c r="A36" s="58" t="s">
        <v>57</v>
      </c>
      <c r="B36" s="19">
        <v>608783415</v>
      </c>
      <c r="C36" s="19">
        <v>0</v>
      </c>
      <c r="D36" s="59">
        <v>391350793</v>
      </c>
      <c r="E36" s="60">
        <v>391350793</v>
      </c>
      <c r="F36" s="60">
        <v>14858</v>
      </c>
      <c r="G36" s="60">
        <v>0</v>
      </c>
      <c r="H36" s="60">
        <v>0</v>
      </c>
      <c r="I36" s="60">
        <v>0</v>
      </c>
      <c r="J36" s="60">
        <v>0</v>
      </c>
      <c r="K36" s="60">
        <v>-807450</v>
      </c>
      <c r="L36" s="60">
        <v>-469109</v>
      </c>
      <c r="M36" s="60">
        <v>-469109</v>
      </c>
      <c r="N36" s="60">
        <v>-5956</v>
      </c>
      <c r="O36" s="60">
        <v>-612645</v>
      </c>
      <c r="P36" s="60">
        <v>-90756</v>
      </c>
      <c r="Q36" s="60">
        <v>-90756</v>
      </c>
      <c r="R36" s="60">
        <v>-30685</v>
      </c>
      <c r="S36" s="60">
        <v>-16020</v>
      </c>
      <c r="T36" s="60">
        <v>-346128</v>
      </c>
      <c r="U36" s="60">
        <v>-346128</v>
      </c>
      <c r="V36" s="60">
        <v>-346128</v>
      </c>
      <c r="W36" s="60">
        <v>391350793</v>
      </c>
      <c r="X36" s="60">
        <v>-391696921</v>
      </c>
      <c r="Y36" s="61">
        <v>-100.09</v>
      </c>
      <c r="Z36" s="62">
        <v>391350793</v>
      </c>
    </row>
    <row r="37" spans="1:26" ht="13.5">
      <c r="A37" s="58" t="s">
        <v>58</v>
      </c>
      <c r="B37" s="19">
        <v>157854753</v>
      </c>
      <c r="C37" s="19">
        <v>0</v>
      </c>
      <c r="D37" s="59">
        <v>62337783</v>
      </c>
      <c r="E37" s="60">
        <v>62337783</v>
      </c>
      <c r="F37" s="60">
        <v>-488399</v>
      </c>
      <c r="G37" s="60">
        <v>0</v>
      </c>
      <c r="H37" s="60">
        <v>0</v>
      </c>
      <c r="I37" s="60">
        <v>0</v>
      </c>
      <c r="J37" s="60">
        <v>0</v>
      </c>
      <c r="K37" s="60">
        <v>-15778694</v>
      </c>
      <c r="L37" s="60">
        <v>-19045657</v>
      </c>
      <c r="M37" s="60">
        <v>-19045657</v>
      </c>
      <c r="N37" s="60">
        <v>-3955911</v>
      </c>
      <c r="O37" s="60">
        <v>-6438064</v>
      </c>
      <c r="P37" s="60">
        <v>-7704598</v>
      </c>
      <c r="Q37" s="60">
        <v>-7704598</v>
      </c>
      <c r="R37" s="60">
        <v>3440281</v>
      </c>
      <c r="S37" s="60">
        <v>5502657</v>
      </c>
      <c r="T37" s="60">
        <v>-7218126</v>
      </c>
      <c r="U37" s="60">
        <v>-7218126</v>
      </c>
      <c r="V37" s="60">
        <v>-7218126</v>
      </c>
      <c r="W37" s="60">
        <v>62337783</v>
      </c>
      <c r="X37" s="60">
        <v>-69555909</v>
      </c>
      <c r="Y37" s="61">
        <v>-111.58</v>
      </c>
      <c r="Z37" s="62">
        <v>62337783</v>
      </c>
    </row>
    <row r="38" spans="1:26" ht="13.5">
      <c r="A38" s="58" t="s">
        <v>59</v>
      </c>
      <c r="B38" s="19">
        <v>36967347</v>
      </c>
      <c r="C38" s="19">
        <v>0</v>
      </c>
      <c r="D38" s="59">
        <v>3809361</v>
      </c>
      <c r="E38" s="60">
        <v>3809361</v>
      </c>
      <c r="F38" s="60">
        <v>492086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45897</v>
      </c>
      <c r="O38" s="60">
        <v>-492085</v>
      </c>
      <c r="P38" s="60">
        <v>272638</v>
      </c>
      <c r="Q38" s="60">
        <v>272638</v>
      </c>
      <c r="R38" s="60">
        <v>41598</v>
      </c>
      <c r="S38" s="60">
        <v>41632</v>
      </c>
      <c r="T38" s="60">
        <v>202055</v>
      </c>
      <c r="U38" s="60">
        <v>202055</v>
      </c>
      <c r="V38" s="60">
        <v>202055</v>
      </c>
      <c r="W38" s="60">
        <v>3809361</v>
      </c>
      <c r="X38" s="60">
        <v>-3607306</v>
      </c>
      <c r="Y38" s="61">
        <v>-94.7</v>
      </c>
      <c r="Z38" s="62">
        <v>3809361</v>
      </c>
    </row>
    <row r="39" spans="1:26" ht="13.5">
      <c r="A39" s="58" t="s">
        <v>60</v>
      </c>
      <c r="B39" s="19">
        <v>461082392</v>
      </c>
      <c r="C39" s="19">
        <v>0</v>
      </c>
      <c r="D39" s="59">
        <v>400549130</v>
      </c>
      <c r="E39" s="60">
        <v>400549130</v>
      </c>
      <c r="F39" s="60">
        <v>-42514499</v>
      </c>
      <c r="G39" s="60">
        <v>0</v>
      </c>
      <c r="H39" s="60">
        <v>0</v>
      </c>
      <c r="I39" s="60">
        <v>0</v>
      </c>
      <c r="J39" s="60">
        <v>0</v>
      </c>
      <c r="K39" s="60">
        <v>-3508935</v>
      </c>
      <c r="L39" s="60">
        <v>4313702</v>
      </c>
      <c r="M39" s="60">
        <v>4313702</v>
      </c>
      <c r="N39" s="60">
        <v>7843306</v>
      </c>
      <c r="O39" s="60">
        <v>8246983</v>
      </c>
      <c r="P39" s="60">
        <v>9991021</v>
      </c>
      <c r="Q39" s="60">
        <v>9991021</v>
      </c>
      <c r="R39" s="60">
        <v>4113756</v>
      </c>
      <c r="S39" s="60">
        <v>-4731369</v>
      </c>
      <c r="T39" s="60">
        <v>7286084</v>
      </c>
      <c r="U39" s="60">
        <v>7286084</v>
      </c>
      <c r="V39" s="60">
        <v>7286084</v>
      </c>
      <c r="W39" s="60">
        <v>400549130</v>
      </c>
      <c r="X39" s="60">
        <v>-393263046</v>
      </c>
      <c r="Y39" s="61">
        <v>-98.18</v>
      </c>
      <c r="Z39" s="62">
        <v>400549130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29702618</v>
      </c>
      <c r="C42" s="19">
        <v>0</v>
      </c>
      <c r="D42" s="59">
        <v>21502842</v>
      </c>
      <c r="E42" s="60">
        <v>27590892</v>
      </c>
      <c r="F42" s="60">
        <v>5346335</v>
      </c>
      <c r="G42" s="60">
        <v>1057898</v>
      </c>
      <c r="H42" s="60">
        <v>-5240007</v>
      </c>
      <c r="I42" s="60">
        <v>1164226</v>
      </c>
      <c r="J42" s="60">
        <v>2489317</v>
      </c>
      <c r="K42" s="60">
        <v>8666543</v>
      </c>
      <c r="L42" s="60">
        <v>-5070882</v>
      </c>
      <c r="M42" s="60">
        <v>6084978</v>
      </c>
      <c r="N42" s="60">
        <v>-2535406</v>
      </c>
      <c r="O42" s="60">
        <v>211137</v>
      </c>
      <c r="P42" s="60">
        <v>3977408</v>
      </c>
      <c r="Q42" s="60">
        <v>1653139</v>
      </c>
      <c r="R42" s="60">
        <v>-781703</v>
      </c>
      <c r="S42" s="60">
        <v>2044565</v>
      </c>
      <c r="T42" s="60">
        <v>1526180</v>
      </c>
      <c r="U42" s="60">
        <v>2789042</v>
      </c>
      <c r="V42" s="60">
        <v>11691385</v>
      </c>
      <c r="W42" s="60">
        <v>27590892</v>
      </c>
      <c r="X42" s="60">
        <v>-15899507</v>
      </c>
      <c r="Y42" s="61">
        <v>-57.63</v>
      </c>
      <c r="Z42" s="62">
        <v>27590892</v>
      </c>
    </row>
    <row r="43" spans="1:26" ht="13.5">
      <c r="A43" s="58" t="s">
        <v>63</v>
      </c>
      <c r="B43" s="19">
        <v>-20788229</v>
      </c>
      <c r="C43" s="19">
        <v>0</v>
      </c>
      <c r="D43" s="59">
        <v>-11260001</v>
      </c>
      <c r="E43" s="60">
        <v>-23172357</v>
      </c>
      <c r="F43" s="60">
        <v>0</v>
      </c>
      <c r="G43" s="60">
        <v>-181417</v>
      </c>
      <c r="H43" s="60">
        <v>-359688</v>
      </c>
      <c r="I43" s="60">
        <v>-541105</v>
      </c>
      <c r="J43" s="60">
        <v>-163363</v>
      </c>
      <c r="K43" s="60">
        <v>-1106895</v>
      </c>
      <c r="L43" s="60">
        <v>-1168706</v>
      </c>
      <c r="M43" s="60">
        <v>-2438964</v>
      </c>
      <c r="N43" s="60">
        <v>-326573</v>
      </c>
      <c r="O43" s="60">
        <v>-1195402</v>
      </c>
      <c r="P43" s="60">
        <v>-260154</v>
      </c>
      <c r="Q43" s="60">
        <v>-1782129</v>
      </c>
      <c r="R43" s="60">
        <v>-1412352</v>
      </c>
      <c r="S43" s="60">
        <v>-180344</v>
      </c>
      <c r="T43" s="60">
        <v>-1273165</v>
      </c>
      <c r="U43" s="60">
        <v>-2865861</v>
      </c>
      <c r="V43" s="60">
        <v>-7628059</v>
      </c>
      <c r="W43" s="60">
        <v>-23172357</v>
      </c>
      <c r="X43" s="60">
        <v>15544298</v>
      </c>
      <c r="Y43" s="61">
        <v>-67.08</v>
      </c>
      <c r="Z43" s="62">
        <v>-23172357</v>
      </c>
    </row>
    <row r="44" spans="1:26" ht="13.5">
      <c r="A44" s="58" t="s">
        <v>64</v>
      </c>
      <c r="B44" s="19">
        <v>-1781140</v>
      </c>
      <c r="C44" s="19">
        <v>0</v>
      </c>
      <c r="D44" s="59">
        <v>-1524646</v>
      </c>
      <c r="E44" s="60">
        <v>-1524646</v>
      </c>
      <c r="F44" s="60">
        <v>-492086</v>
      </c>
      <c r="G44" s="60">
        <v>-39900</v>
      </c>
      <c r="H44" s="60">
        <v>-259463</v>
      </c>
      <c r="I44" s="60">
        <v>-791449</v>
      </c>
      <c r="J44" s="60">
        <v>-40412</v>
      </c>
      <c r="K44" s="60">
        <v>-41572</v>
      </c>
      <c r="L44" s="60">
        <v>-479250</v>
      </c>
      <c r="M44" s="60">
        <v>-561234</v>
      </c>
      <c r="N44" s="60">
        <v>0</v>
      </c>
      <c r="O44" s="60">
        <v>0</v>
      </c>
      <c r="P44" s="60">
        <v>-272638</v>
      </c>
      <c r="Q44" s="60">
        <v>-272638</v>
      </c>
      <c r="R44" s="60">
        <v>-314236</v>
      </c>
      <c r="S44" s="60">
        <v>-41632</v>
      </c>
      <c r="T44" s="60">
        <v>-202055</v>
      </c>
      <c r="U44" s="60">
        <v>-557923</v>
      </c>
      <c r="V44" s="60">
        <v>-2183244</v>
      </c>
      <c r="W44" s="60">
        <v>-1524646</v>
      </c>
      <c r="X44" s="60">
        <v>-658598</v>
      </c>
      <c r="Y44" s="61">
        <v>43.2</v>
      </c>
      <c r="Z44" s="62">
        <v>-1524646</v>
      </c>
    </row>
    <row r="45" spans="1:26" ht="13.5">
      <c r="A45" s="70" t="s">
        <v>65</v>
      </c>
      <c r="B45" s="22">
        <v>19223904</v>
      </c>
      <c r="C45" s="22">
        <v>0</v>
      </c>
      <c r="D45" s="99">
        <v>12049497</v>
      </c>
      <c r="E45" s="100">
        <v>7841786</v>
      </c>
      <c r="F45" s="100">
        <v>9802145</v>
      </c>
      <c r="G45" s="100">
        <v>10638726</v>
      </c>
      <c r="H45" s="100">
        <v>4779568</v>
      </c>
      <c r="I45" s="100">
        <v>4779568</v>
      </c>
      <c r="J45" s="100">
        <v>7065110</v>
      </c>
      <c r="K45" s="100">
        <v>14583186</v>
      </c>
      <c r="L45" s="100">
        <v>7864348</v>
      </c>
      <c r="M45" s="100">
        <v>7864348</v>
      </c>
      <c r="N45" s="100">
        <v>5002369</v>
      </c>
      <c r="O45" s="100">
        <v>4018104</v>
      </c>
      <c r="P45" s="100">
        <v>7462720</v>
      </c>
      <c r="Q45" s="100">
        <v>5002369</v>
      </c>
      <c r="R45" s="100">
        <v>4954429</v>
      </c>
      <c r="S45" s="100">
        <v>6777018</v>
      </c>
      <c r="T45" s="100">
        <v>6827978</v>
      </c>
      <c r="U45" s="100">
        <v>6827978</v>
      </c>
      <c r="V45" s="100">
        <v>6827978</v>
      </c>
      <c r="W45" s="100">
        <v>7841786</v>
      </c>
      <c r="X45" s="100">
        <v>-1013808</v>
      </c>
      <c r="Y45" s="101">
        <v>-12.93</v>
      </c>
      <c r="Z45" s="102">
        <v>7841786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8851529</v>
      </c>
      <c r="C49" s="52">
        <v>0</v>
      </c>
      <c r="D49" s="129">
        <v>3569458</v>
      </c>
      <c r="E49" s="54">
        <v>2403118</v>
      </c>
      <c r="F49" s="54">
        <v>0</v>
      </c>
      <c r="G49" s="54">
        <v>0</v>
      </c>
      <c r="H49" s="54">
        <v>0</v>
      </c>
      <c r="I49" s="54">
        <v>1682395</v>
      </c>
      <c r="J49" s="54">
        <v>0</v>
      </c>
      <c r="K49" s="54">
        <v>0</v>
      </c>
      <c r="L49" s="54">
        <v>0</v>
      </c>
      <c r="M49" s="54">
        <v>1644977</v>
      </c>
      <c r="N49" s="54">
        <v>0</v>
      </c>
      <c r="O49" s="54">
        <v>0</v>
      </c>
      <c r="P49" s="54">
        <v>0</v>
      </c>
      <c r="Q49" s="54">
        <v>1846670</v>
      </c>
      <c r="R49" s="54">
        <v>0</v>
      </c>
      <c r="S49" s="54">
        <v>0</v>
      </c>
      <c r="T49" s="54">
        <v>0</v>
      </c>
      <c r="U49" s="54">
        <v>2032102</v>
      </c>
      <c r="V49" s="54">
        <v>65350548</v>
      </c>
      <c r="W49" s="54">
        <v>87380797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13420425</v>
      </c>
      <c r="C51" s="52">
        <v>0</v>
      </c>
      <c r="D51" s="129">
        <v>-128856</v>
      </c>
      <c r="E51" s="54">
        <v>555265</v>
      </c>
      <c r="F51" s="54">
        <v>0</v>
      </c>
      <c r="G51" s="54">
        <v>0</v>
      </c>
      <c r="H51" s="54">
        <v>0</v>
      </c>
      <c r="I51" s="54">
        <v>2467848</v>
      </c>
      <c r="J51" s="54">
        <v>0</v>
      </c>
      <c r="K51" s="54">
        <v>0</v>
      </c>
      <c r="L51" s="54">
        <v>0</v>
      </c>
      <c r="M51" s="54">
        <v>118133814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134448496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82.09786504132299</v>
      </c>
      <c r="C58" s="5">
        <f>IF(C67=0,0,+(C76/C67)*100)</f>
        <v>0</v>
      </c>
      <c r="D58" s="6">
        <f aca="true" t="shared" si="6" ref="D58:Z58">IF(D67=0,0,+(D76/D67)*100)</f>
        <v>94.62257739921792</v>
      </c>
      <c r="E58" s="7">
        <f t="shared" si="6"/>
        <v>97.5969269572278</v>
      </c>
      <c r="F58" s="7">
        <f t="shared" si="6"/>
        <v>22.650206886967418</v>
      </c>
      <c r="G58" s="7">
        <f t="shared" si="6"/>
        <v>115.93055463275907</v>
      </c>
      <c r="H58" s="7">
        <f t="shared" si="6"/>
        <v>121.60349797122811</v>
      </c>
      <c r="I58" s="7">
        <f t="shared" si="6"/>
        <v>51.04735216396444</v>
      </c>
      <c r="J58" s="7">
        <f t="shared" si="6"/>
        <v>116.63374785765535</v>
      </c>
      <c r="K58" s="7">
        <f t="shared" si="6"/>
        <v>147.13095984003849</v>
      </c>
      <c r="L58" s="7">
        <f t="shared" si="6"/>
        <v>107.15385302117244</v>
      </c>
      <c r="M58" s="7">
        <f t="shared" si="6"/>
        <v>121.06979528634831</v>
      </c>
      <c r="N58" s="7">
        <f t="shared" si="6"/>
        <v>139.28170098089532</v>
      </c>
      <c r="O58" s="7">
        <f t="shared" si="6"/>
        <v>103.51432576081103</v>
      </c>
      <c r="P58" s="7">
        <f t="shared" si="6"/>
        <v>127.38210991068928</v>
      </c>
      <c r="Q58" s="7">
        <f t="shared" si="6"/>
        <v>122.01239760417191</v>
      </c>
      <c r="R58" s="7">
        <f t="shared" si="6"/>
        <v>102.5631449249642</v>
      </c>
      <c r="S58" s="7">
        <f t="shared" si="6"/>
        <v>117.41468429802104</v>
      </c>
      <c r="T58" s="7">
        <f t="shared" si="6"/>
        <v>102.71247258967118</v>
      </c>
      <c r="U58" s="7">
        <f t="shared" si="6"/>
        <v>107.19445594290839</v>
      </c>
      <c r="V58" s="7">
        <f t="shared" si="6"/>
        <v>87.75012626559123</v>
      </c>
      <c r="W58" s="7">
        <f t="shared" si="6"/>
        <v>98.7551390252163</v>
      </c>
      <c r="X58" s="7">
        <f t="shared" si="6"/>
        <v>0</v>
      </c>
      <c r="Y58" s="7">
        <f t="shared" si="6"/>
        <v>0</v>
      </c>
      <c r="Z58" s="8">
        <f t="shared" si="6"/>
        <v>97.5969269572278</v>
      </c>
    </row>
    <row r="59" spans="1:26" ht="13.5">
      <c r="A59" s="37" t="s">
        <v>31</v>
      </c>
      <c r="B59" s="9">
        <f aca="true" t="shared" si="7" ref="B59:Z66">IF(B68=0,0,+(B77/B68)*100)</f>
        <v>105.49081154049264</v>
      </c>
      <c r="C59" s="9">
        <f t="shared" si="7"/>
        <v>0</v>
      </c>
      <c r="D59" s="2">
        <f t="shared" si="7"/>
        <v>95.00000077296133</v>
      </c>
      <c r="E59" s="10">
        <f t="shared" si="7"/>
        <v>431.71626766524946</v>
      </c>
      <c r="F59" s="10">
        <f t="shared" si="7"/>
        <v>5.35748520689122</v>
      </c>
      <c r="G59" s="10">
        <f t="shared" si="7"/>
        <v>-610.1048716568574</v>
      </c>
      <c r="H59" s="10">
        <f t="shared" si="7"/>
        <v>-1263.4410646387832</v>
      </c>
      <c r="I59" s="10">
        <f t="shared" si="7"/>
        <v>22.102811968178756</v>
      </c>
      <c r="J59" s="10">
        <f t="shared" si="7"/>
        <v>5654.152703260421</v>
      </c>
      <c r="K59" s="10">
        <f t="shared" si="7"/>
        <v>-154.5211019562438</v>
      </c>
      <c r="L59" s="10">
        <f t="shared" si="7"/>
        <v>-1712.7225915536258</v>
      </c>
      <c r="M59" s="10">
        <f t="shared" si="7"/>
        <v>-463.7596907869499</v>
      </c>
      <c r="N59" s="10">
        <f t="shared" si="7"/>
        <v>-687.101376014489</v>
      </c>
      <c r="O59" s="10">
        <f t="shared" si="7"/>
        <v>-15797.986124494122</v>
      </c>
      <c r="P59" s="10">
        <f t="shared" si="7"/>
        <v>3663.678061177054</v>
      </c>
      <c r="Q59" s="10">
        <f t="shared" si="7"/>
        <v>-2318.1071722755005</v>
      </c>
      <c r="R59" s="10">
        <f t="shared" si="7"/>
        <v>259.07970003026395</v>
      </c>
      <c r="S59" s="10">
        <f t="shared" si="7"/>
        <v>97441.11150694691</v>
      </c>
      <c r="T59" s="10">
        <f t="shared" si="7"/>
        <v>465.5447496619996</v>
      </c>
      <c r="U59" s="10">
        <f t="shared" si="7"/>
        <v>532.9286386033457</v>
      </c>
      <c r="V59" s="10">
        <f t="shared" si="7"/>
        <v>83.45099663147518</v>
      </c>
      <c r="W59" s="10">
        <f t="shared" si="7"/>
        <v>467.18002227489217</v>
      </c>
      <c r="X59" s="10">
        <f t="shared" si="7"/>
        <v>0</v>
      </c>
      <c r="Y59" s="10">
        <f t="shared" si="7"/>
        <v>0</v>
      </c>
      <c r="Z59" s="11">
        <f t="shared" si="7"/>
        <v>431.71626766524946</v>
      </c>
    </row>
    <row r="60" spans="1:26" ht="13.5">
      <c r="A60" s="38" t="s">
        <v>32</v>
      </c>
      <c r="B60" s="12">
        <f t="shared" si="7"/>
        <v>77.76749678639854</v>
      </c>
      <c r="C60" s="12">
        <f t="shared" si="7"/>
        <v>0</v>
      </c>
      <c r="D60" s="3">
        <f t="shared" si="7"/>
        <v>96.68434114885154</v>
      </c>
      <c r="E60" s="13">
        <f t="shared" si="7"/>
        <v>0</v>
      </c>
      <c r="F60" s="13">
        <f t="shared" si="7"/>
        <v>102.62967975499988</v>
      </c>
      <c r="G60" s="13">
        <f t="shared" si="7"/>
        <v>81.09027477083411</v>
      </c>
      <c r="H60" s="13">
        <f t="shared" si="7"/>
        <v>84.85022517376399</v>
      </c>
      <c r="I60" s="13">
        <f t="shared" si="7"/>
        <v>88.68045726439139</v>
      </c>
      <c r="J60" s="13">
        <f t="shared" si="7"/>
        <v>83.90872346588125</v>
      </c>
      <c r="K60" s="13">
        <f t="shared" si="7"/>
        <v>86.18901138025366</v>
      </c>
      <c r="L60" s="13">
        <f t="shared" si="7"/>
        <v>81.95155719589185</v>
      </c>
      <c r="M60" s="13">
        <f t="shared" si="7"/>
        <v>83.92909458619535</v>
      </c>
      <c r="N60" s="13">
        <f t="shared" si="7"/>
        <v>105.1409461366084</v>
      </c>
      <c r="O60" s="13">
        <f t="shared" si="7"/>
        <v>85.64535801973157</v>
      </c>
      <c r="P60" s="13">
        <f t="shared" si="7"/>
        <v>99.68079498666013</v>
      </c>
      <c r="Q60" s="13">
        <f t="shared" si="7"/>
        <v>96.17064419689426</v>
      </c>
      <c r="R60" s="13">
        <f t="shared" si="7"/>
        <v>87.43388415403864</v>
      </c>
      <c r="S60" s="13">
        <f t="shared" si="7"/>
        <v>86.6965458125487</v>
      </c>
      <c r="T60" s="13">
        <f t="shared" si="7"/>
        <v>83.04229159195096</v>
      </c>
      <c r="U60" s="13">
        <f t="shared" si="7"/>
        <v>85.68112190475914</v>
      </c>
      <c r="V60" s="13">
        <f t="shared" si="7"/>
        <v>88.45771858552254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97.99999709103655</v>
      </c>
      <c r="E61" s="13">
        <f t="shared" si="7"/>
        <v>0</v>
      </c>
      <c r="F61" s="13">
        <f t="shared" si="7"/>
        <v>98.45445290437334</v>
      </c>
      <c r="G61" s="13">
        <f t="shared" si="7"/>
        <v>87.95031066554036</v>
      </c>
      <c r="H61" s="13">
        <f t="shared" si="7"/>
        <v>90.66069354492758</v>
      </c>
      <c r="I61" s="13">
        <f t="shared" si="7"/>
        <v>92.09128796650926</v>
      </c>
      <c r="J61" s="13">
        <f t="shared" si="7"/>
        <v>88.84307713993728</v>
      </c>
      <c r="K61" s="13">
        <f t="shared" si="7"/>
        <v>92.75155536621526</v>
      </c>
      <c r="L61" s="13">
        <f t="shared" si="7"/>
        <v>94.25757915972521</v>
      </c>
      <c r="M61" s="13">
        <f t="shared" si="7"/>
        <v>91.72580230468294</v>
      </c>
      <c r="N61" s="13">
        <f t="shared" si="7"/>
        <v>163.96698492502352</v>
      </c>
      <c r="O61" s="13">
        <f t="shared" si="7"/>
        <v>100.23564973242942</v>
      </c>
      <c r="P61" s="13">
        <f t="shared" si="7"/>
        <v>107.99568765234903</v>
      </c>
      <c r="Q61" s="13">
        <f t="shared" si="7"/>
        <v>118.10001470462221</v>
      </c>
      <c r="R61" s="13">
        <f t="shared" si="7"/>
        <v>93.04599772386251</v>
      </c>
      <c r="S61" s="13">
        <f t="shared" si="7"/>
        <v>93.25985518567984</v>
      </c>
      <c r="T61" s="13">
        <f t="shared" si="7"/>
        <v>84.61667439232842</v>
      </c>
      <c r="U61" s="13">
        <f t="shared" si="7"/>
        <v>90.05170232183039</v>
      </c>
      <c r="V61" s="13">
        <f t="shared" si="7"/>
        <v>96.77438514059318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95.00000430741822</v>
      </c>
      <c r="E62" s="13">
        <f t="shared" si="7"/>
        <v>0</v>
      </c>
      <c r="F62" s="13">
        <f t="shared" si="7"/>
        <v>199.78704418756797</v>
      </c>
      <c r="G62" s="13">
        <f t="shared" si="7"/>
        <v>79.46779156380983</v>
      </c>
      <c r="H62" s="13">
        <f t="shared" si="7"/>
        <v>83.19586553736838</v>
      </c>
      <c r="I62" s="13">
        <f t="shared" si="7"/>
        <v>104.82188736502731</v>
      </c>
      <c r="J62" s="13">
        <f t="shared" si="7"/>
        <v>83.97444343444964</v>
      </c>
      <c r="K62" s="13">
        <f t="shared" si="7"/>
        <v>89.92694639700541</v>
      </c>
      <c r="L62" s="13">
        <f t="shared" si="7"/>
        <v>68.31739790265074</v>
      </c>
      <c r="M62" s="13">
        <f t="shared" si="7"/>
        <v>79.93835395977126</v>
      </c>
      <c r="N62" s="13">
        <f t="shared" si="7"/>
        <v>71.55483288833867</v>
      </c>
      <c r="O62" s="13">
        <f t="shared" si="7"/>
        <v>78.4242429456729</v>
      </c>
      <c r="P62" s="13">
        <f t="shared" si="7"/>
        <v>105.20711552711984</v>
      </c>
      <c r="Q62" s="13">
        <f t="shared" si="7"/>
        <v>83.72875659545548</v>
      </c>
      <c r="R62" s="13">
        <f t="shared" si="7"/>
        <v>89.12409485830781</v>
      </c>
      <c r="S62" s="13">
        <f t="shared" si="7"/>
        <v>88.73519910889524</v>
      </c>
      <c r="T62" s="13">
        <f t="shared" si="7"/>
        <v>89.37222697888598</v>
      </c>
      <c r="U62" s="13">
        <f t="shared" si="7"/>
        <v>89.07274595392978</v>
      </c>
      <c r="V62" s="13">
        <f t="shared" si="7"/>
        <v>88.07537067282381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94.99994220292358</v>
      </c>
      <c r="E63" s="13">
        <f t="shared" si="7"/>
        <v>0</v>
      </c>
      <c r="F63" s="13">
        <f t="shared" si="7"/>
        <v>53.22608755353927</v>
      </c>
      <c r="G63" s="13">
        <f t="shared" si="7"/>
        <v>61.601189913433</v>
      </c>
      <c r="H63" s="13">
        <f t="shared" si="7"/>
        <v>71.53732449243256</v>
      </c>
      <c r="I63" s="13">
        <f t="shared" si="7"/>
        <v>62.23263320901219</v>
      </c>
      <c r="J63" s="13">
        <f t="shared" si="7"/>
        <v>70.68451568096513</v>
      </c>
      <c r="K63" s="13">
        <f t="shared" si="7"/>
        <v>65.60458569432485</v>
      </c>
      <c r="L63" s="13">
        <f t="shared" si="7"/>
        <v>68.77631526857058</v>
      </c>
      <c r="M63" s="13">
        <f t="shared" si="7"/>
        <v>68.34953566768954</v>
      </c>
      <c r="N63" s="13">
        <f t="shared" si="7"/>
        <v>66.92346684207251</v>
      </c>
      <c r="O63" s="13">
        <f t="shared" si="7"/>
        <v>50.656547240630964</v>
      </c>
      <c r="P63" s="13">
        <f t="shared" si="7"/>
        <v>72.18239325250396</v>
      </c>
      <c r="Q63" s="13">
        <f t="shared" si="7"/>
        <v>63.366789455549124</v>
      </c>
      <c r="R63" s="13">
        <f t="shared" si="7"/>
        <v>74.20767895082811</v>
      </c>
      <c r="S63" s="13">
        <f t="shared" si="7"/>
        <v>71.78976506455751</v>
      </c>
      <c r="T63" s="13">
        <f t="shared" si="7"/>
        <v>74.33914860899039</v>
      </c>
      <c r="U63" s="13">
        <f t="shared" si="7"/>
        <v>73.4518321501021</v>
      </c>
      <c r="V63" s="13">
        <f t="shared" si="7"/>
        <v>66.81870385128849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94.9999657755065</v>
      </c>
      <c r="E64" s="13">
        <f t="shared" si="7"/>
        <v>0</v>
      </c>
      <c r="F64" s="13">
        <f t="shared" si="7"/>
        <v>64.87964084875038</v>
      </c>
      <c r="G64" s="13">
        <f t="shared" si="7"/>
        <v>59.376274417845934</v>
      </c>
      <c r="H64" s="13">
        <f t="shared" si="7"/>
        <v>66.16504397870968</v>
      </c>
      <c r="I64" s="13">
        <f t="shared" si="7"/>
        <v>63.489377043809824</v>
      </c>
      <c r="J64" s="13">
        <f t="shared" si="7"/>
        <v>65.07806786302093</v>
      </c>
      <c r="K64" s="13">
        <f t="shared" si="7"/>
        <v>63.845322818057824</v>
      </c>
      <c r="L64" s="13">
        <f t="shared" si="7"/>
        <v>64.83443700238513</v>
      </c>
      <c r="M64" s="13">
        <f t="shared" si="7"/>
        <v>64.6021980405812</v>
      </c>
      <c r="N64" s="13">
        <f t="shared" si="7"/>
        <v>60.20068530370728</v>
      </c>
      <c r="O64" s="13">
        <f t="shared" si="7"/>
        <v>61.00958832003908</v>
      </c>
      <c r="P64" s="13">
        <f t="shared" si="7"/>
        <v>69.29192661350963</v>
      </c>
      <c r="Q64" s="13">
        <f t="shared" si="7"/>
        <v>63.493254686803525</v>
      </c>
      <c r="R64" s="13">
        <f t="shared" si="7"/>
        <v>67.0671655993557</v>
      </c>
      <c r="S64" s="13">
        <f t="shared" si="7"/>
        <v>62.192379935643395</v>
      </c>
      <c r="T64" s="13">
        <f t="shared" si="7"/>
        <v>62.44444977350779</v>
      </c>
      <c r="U64" s="13">
        <f t="shared" si="7"/>
        <v>63.90137694470541</v>
      </c>
      <c r="V64" s="13">
        <f t="shared" si="7"/>
        <v>63.869221730901856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8196.20101843285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17.595515678304388</v>
      </c>
      <c r="E66" s="16">
        <f t="shared" si="7"/>
        <v>94.99993092114703</v>
      </c>
      <c r="F66" s="16">
        <f t="shared" si="7"/>
        <v>112.68868820359006</v>
      </c>
      <c r="G66" s="16">
        <f t="shared" si="7"/>
        <v>100.01012555690562</v>
      </c>
      <c r="H66" s="16">
        <f t="shared" si="7"/>
        <v>101.08433734939759</v>
      </c>
      <c r="I66" s="16">
        <f t="shared" si="7"/>
        <v>104.25542335340354</v>
      </c>
      <c r="J66" s="16">
        <f t="shared" si="7"/>
        <v>100.03141105113052</v>
      </c>
      <c r="K66" s="16">
        <f t="shared" si="7"/>
        <v>100.00053966831986</v>
      </c>
      <c r="L66" s="16">
        <f t="shared" si="7"/>
        <v>102.09700686138304</v>
      </c>
      <c r="M66" s="16">
        <f t="shared" si="7"/>
        <v>100.72273906714766</v>
      </c>
      <c r="N66" s="16">
        <f t="shared" si="7"/>
        <v>100.03309951109895</v>
      </c>
      <c r="O66" s="16">
        <f t="shared" si="7"/>
        <v>100.69485882981061</v>
      </c>
      <c r="P66" s="16">
        <f t="shared" si="7"/>
        <v>148.65023947994175</v>
      </c>
      <c r="Q66" s="16">
        <f t="shared" si="7"/>
        <v>117.3057417705063</v>
      </c>
      <c r="R66" s="16">
        <f t="shared" si="7"/>
        <v>100.18237956138094</v>
      </c>
      <c r="S66" s="16">
        <f t="shared" si="7"/>
        <v>101.70999079351823</v>
      </c>
      <c r="T66" s="16">
        <f t="shared" si="7"/>
        <v>100.61906875742343</v>
      </c>
      <c r="U66" s="16">
        <f t="shared" si="7"/>
        <v>100.83429212365793</v>
      </c>
      <c r="V66" s="16">
        <f t="shared" si="7"/>
        <v>105.67074978176349</v>
      </c>
      <c r="W66" s="16">
        <f t="shared" si="7"/>
        <v>79.5601595762513</v>
      </c>
      <c r="X66" s="16">
        <f t="shared" si="7"/>
        <v>0</v>
      </c>
      <c r="Y66" s="16">
        <f t="shared" si="7"/>
        <v>0</v>
      </c>
      <c r="Z66" s="17">
        <f t="shared" si="7"/>
        <v>94.99993092114703</v>
      </c>
    </row>
    <row r="67" spans="1:26" ht="13.5" hidden="1">
      <c r="A67" s="41" t="s">
        <v>286</v>
      </c>
      <c r="B67" s="24">
        <v>135566652</v>
      </c>
      <c r="C67" s="24"/>
      <c r="D67" s="25">
        <v>155720921</v>
      </c>
      <c r="E67" s="26">
        <v>157568910</v>
      </c>
      <c r="F67" s="26">
        <v>45332725</v>
      </c>
      <c r="G67" s="26">
        <v>9181030</v>
      </c>
      <c r="H67" s="26">
        <v>9802482</v>
      </c>
      <c r="I67" s="26">
        <v>64316237</v>
      </c>
      <c r="J67" s="26">
        <v>10487925</v>
      </c>
      <c r="K67" s="26">
        <v>6893159</v>
      </c>
      <c r="L67" s="26">
        <v>9565922</v>
      </c>
      <c r="M67" s="26">
        <v>26947006</v>
      </c>
      <c r="N67" s="26">
        <v>7433311</v>
      </c>
      <c r="O67" s="26">
        <v>9546753</v>
      </c>
      <c r="P67" s="26">
        <v>8981565</v>
      </c>
      <c r="Q67" s="26">
        <v>25961629</v>
      </c>
      <c r="R67" s="26">
        <v>10193337</v>
      </c>
      <c r="S67" s="26">
        <v>9090472</v>
      </c>
      <c r="T67" s="26">
        <v>10195974</v>
      </c>
      <c r="U67" s="26">
        <v>29479783</v>
      </c>
      <c r="V67" s="26">
        <v>146704655</v>
      </c>
      <c r="W67" s="26">
        <v>155720923</v>
      </c>
      <c r="X67" s="26"/>
      <c r="Y67" s="25"/>
      <c r="Z67" s="27">
        <v>157568910</v>
      </c>
    </row>
    <row r="68" spans="1:26" ht="13.5" hidden="1">
      <c r="A68" s="37" t="s">
        <v>31</v>
      </c>
      <c r="B68" s="19">
        <v>28161848</v>
      </c>
      <c r="C68" s="19"/>
      <c r="D68" s="20">
        <v>32343145</v>
      </c>
      <c r="E68" s="21">
        <v>35000001</v>
      </c>
      <c r="F68" s="21">
        <v>37305208</v>
      </c>
      <c r="G68" s="21">
        <v>-453316</v>
      </c>
      <c r="H68" s="21">
        <v>-263000</v>
      </c>
      <c r="I68" s="21">
        <v>36588892</v>
      </c>
      <c r="J68" s="21">
        <v>60575</v>
      </c>
      <c r="K68" s="21">
        <v>-1723916</v>
      </c>
      <c r="L68" s="21">
        <v>-130115</v>
      </c>
      <c r="M68" s="21">
        <v>-1793456</v>
      </c>
      <c r="N68" s="21">
        <v>-322453</v>
      </c>
      <c r="O68" s="21">
        <v>-10378</v>
      </c>
      <c r="P68" s="21">
        <v>64534</v>
      </c>
      <c r="Q68" s="21">
        <v>-268297</v>
      </c>
      <c r="R68" s="21">
        <v>869021</v>
      </c>
      <c r="S68" s="21">
        <v>2807</v>
      </c>
      <c r="T68" s="21">
        <v>505177</v>
      </c>
      <c r="U68" s="21">
        <v>1377005</v>
      </c>
      <c r="V68" s="21">
        <v>35904144</v>
      </c>
      <c r="W68" s="21">
        <v>32343142</v>
      </c>
      <c r="X68" s="21"/>
      <c r="Y68" s="20"/>
      <c r="Z68" s="23">
        <v>35000001</v>
      </c>
    </row>
    <row r="69" spans="1:26" ht="13.5" hidden="1">
      <c r="A69" s="38" t="s">
        <v>32</v>
      </c>
      <c r="B69" s="19">
        <v>104914223</v>
      </c>
      <c r="C69" s="19"/>
      <c r="D69" s="20">
        <v>120007099</v>
      </c>
      <c r="E69" s="21">
        <v>119746048</v>
      </c>
      <c r="F69" s="21">
        <v>7722119</v>
      </c>
      <c r="G69" s="21">
        <v>9288686</v>
      </c>
      <c r="H69" s="21">
        <v>9716052</v>
      </c>
      <c r="I69" s="21">
        <v>26726857</v>
      </c>
      <c r="J69" s="21">
        <v>10067604</v>
      </c>
      <c r="K69" s="21">
        <v>8246477</v>
      </c>
      <c r="L69" s="21">
        <v>9320311</v>
      </c>
      <c r="M69" s="21">
        <v>27634392</v>
      </c>
      <c r="N69" s="21">
        <v>7426454</v>
      </c>
      <c r="O69" s="21">
        <v>9175039</v>
      </c>
      <c r="P69" s="21">
        <v>8533074</v>
      </c>
      <c r="Q69" s="21">
        <v>25134567</v>
      </c>
      <c r="R69" s="21">
        <v>8927890</v>
      </c>
      <c r="S69" s="21">
        <v>8690119</v>
      </c>
      <c r="T69" s="21">
        <v>9274042</v>
      </c>
      <c r="U69" s="21">
        <v>26892051</v>
      </c>
      <c r="V69" s="21">
        <v>106387867</v>
      </c>
      <c r="W69" s="21">
        <v>120007104</v>
      </c>
      <c r="X69" s="21"/>
      <c r="Y69" s="20"/>
      <c r="Z69" s="23">
        <v>119746048</v>
      </c>
    </row>
    <row r="70" spans="1:26" ht="13.5" hidden="1">
      <c r="A70" s="39" t="s">
        <v>103</v>
      </c>
      <c r="B70" s="19">
        <v>62803597</v>
      </c>
      <c r="C70" s="19"/>
      <c r="D70" s="20">
        <v>67377952</v>
      </c>
      <c r="E70" s="21">
        <v>67019772</v>
      </c>
      <c r="F70" s="21">
        <v>5127440</v>
      </c>
      <c r="G70" s="21">
        <v>5830225</v>
      </c>
      <c r="H70" s="21">
        <v>5930344</v>
      </c>
      <c r="I70" s="21">
        <v>16888009</v>
      </c>
      <c r="J70" s="21">
        <v>6186186</v>
      </c>
      <c r="K70" s="21">
        <v>4645369</v>
      </c>
      <c r="L70" s="21">
        <v>5161621</v>
      </c>
      <c r="M70" s="21">
        <v>15993176</v>
      </c>
      <c r="N70" s="21">
        <v>2886439</v>
      </c>
      <c r="O70" s="21">
        <v>4818168</v>
      </c>
      <c r="P70" s="21">
        <v>4584046</v>
      </c>
      <c r="Q70" s="21">
        <v>12288653</v>
      </c>
      <c r="R70" s="21">
        <v>4922374</v>
      </c>
      <c r="S70" s="21">
        <v>4761960</v>
      </c>
      <c r="T70" s="21">
        <v>5522720</v>
      </c>
      <c r="U70" s="21">
        <v>15207054</v>
      </c>
      <c r="V70" s="21">
        <v>60376892</v>
      </c>
      <c r="W70" s="21">
        <v>67377950</v>
      </c>
      <c r="X70" s="21"/>
      <c r="Y70" s="20"/>
      <c r="Z70" s="23">
        <v>67019772</v>
      </c>
    </row>
    <row r="71" spans="1:26" ht="13.5" hidden="1">
      <c r="A71" s="39" t="s">
        <v>104</v>
      </c>
      <c r="B71" s="19">
        <v>25341999</v>
      </c>
      <c r="C71" s="19"/>
      <c r="D71" s="20">
        <v>32502068</v>
      </c>
      <c r="E71" s="21">
        <v>31801763</v>
      </c>
      <c r="F71" s="21">
        <v>982833</v>
      </c>
      <c r="G71" s="21">
        <v>1857355</v>
      </c>
      <c r="H71" s="21">
        <v>2138319</v>
      </c>
      <c r="I71" s="21">
        <v>4978507</v>
      </c>
      <c r="J71" s="21">
        <v>2254137</v>
      </c>
      <c r="K71" s="21">
        <v>2020708</v>
      </c>
      <c r="L71" s="21">
        <v>2519752</v>
      </c>
      <c r="M71" s="21">
        <v>6794597</v>
      </c>
      <c r="N71" s="21">
        <v>2922507</v>
      </c>
      <c r="O71" s="21">
        <v>2789529</v>
      </c>
      <c r="P71" s="21">
        <v>2345406</v>
      </c>
      <c r="Q71" s="21">
        <v>8057442</v>
      </c>
      <c r="R71" s="21">
        <v>2400591</v>
      </c>
      <c r="S71" s="21">
        <v>2335079</v>
      </c>
      <c r="T71" s="21">
        <v>2220277</v>
      </c>
      <c r="U71" s="21">
        <v>6955947</v>
      </c>
      <c r="V71" s="21">
        <v>26786493</v>
      </c>
      <c r="W71" s="21">
        <v>32502070</v>
      </c>
      <c r="X71" s="21"/>
      <c r="Y71" s="20"/>
      <c r="Z71" s="23">
        <v>31801763</v>
      </c>
    </row>
    <row r="72" spans="1:26" ht="13.5" hidden="1">
      <c r="A72" s="39" t="s">
        <v>105</v>
      </c>
      <c r="B72" s="19">
        <v>6975655</v>
      </c>
      <c r="C72" s="19"/>
      <c r="D72" s="20">
        <v>9170014</v>
      </c>
      <c r="E72" s="21">
        <v>9170013</v>
      </c>
      <c r="F72" s="21">
        <v>757388</v>
      </c>
      <c r="G72" s="21">
        <v>750979</v>
      </c>
      <c r="H72" s="21">
        <v>784083</v>
      </c>
      <c r="I72" s="21">
        <v>2292450</v>
      </c>
      <c r="J72" s="21">
        <v>768894</v>
      </c>
      <c r="K72" s="21">
        <v>775804</v>
      </c>
      <c r="L72" s="21">
        <v>783053</v>
      </c>
      <c r="M72" s="21">
        <v>2327751</v>
      </c>
      <c r="N72" s="21">
        <v>755581</v>
      </c>
      <c r="O72" s="21">
        <v>737723</v>
      </c>
      <c r="P72" s="21">
        <v>758800</v>
      </c>
      <c r="Q72" s="21">
        <v>2252104</v>
      </c>
      <c r="R72" s="21">
        <v>746951</v>
      </c>
      <c r="S72" s="21">
        <v>734074</v>
      </c>
      <c r="T72" s="21">
        <v>738744</v>
      </c>
      <c r="U72" s="21">
        <v>2219769</v>
      </c>
      <c r="V72" s="21">
        <v>9092074</v>
      </c>
      <c r="W72" s="21">
        <v>9170016</v>
      </c>
      <c r="X72" s="21"/>
      <c r="Y72" s="20"/>
      <c r="Z72" s="23">
        <v>9170013</v>
      </c>
    </row>
    <row r="73" spans="1:26" ht="13.5" hidden="1">
      <c r="A73" s="39" t="s">
        <v>106</v>
      </c>
      <c r="B73" s="19">
        <v>8797521</v>
      </c>
      <c r="C73" s="19"/>
      <c r="D73" s="20">
        <v>10957065</v>
      </c>
      <c r="E73" s="21">
        <v>10973702</v>
      </c>
      <c r="F73" s="21">
        <v>786521</v>
      </c>
      <c r="G73" s="21">
        <v>784672</v>
      </c>
      <c r="H73" s="21">
        <v>797545</v>
      </c>
      <c r="I73" s="21">
        <v>2368738</v>
      </c>
      <c r="J73" s="21">
        <v>791683</v>
      </c>
      <c r="K73" s="21">
        <v>740510</v>
      </c>
      <c r="L73" s="21">
        <v>791149</v>
      </c>
      <c r="M73" s="21">
        <v>2323342</v>
      </c>
      <c r="N73" s="21">
        <v>794976</v>
      </c>
      <c r="O73" s="21">
        <v>765619</v>
      </c>
      <c r="P73" s="21">
        <v>779326</v>
      </c>
      <c r="Q73" s="21">
        <v>2339921</v>
      </c>
      <c r="R73" s="21">
        <v>793427</v>
      </c>
      <c r="S73" s="21">
        <v>794324</v>
      </c>
      <c r="T73" s="21">
        <v>792301</v>
      </c>
      <c r="U73" s="21">
        <v>2380052</v>
      </c>
      <c r="V73" s="21">
        <v>9412053</v>
      </c>
      <c r="W73" s="21">
        <v>10957068</v>
      </c>
      <c r="X73" s="21"/>
      <c r="Y73" s="20"/>
      <c r="Z73" s="23">
        <v>10973702</v>
      </c>
    </row>
    <row r="74" spans="1:26" ht="13.5" hidden="1">
      <c r="A74" s="39" t="s">
        <v>107</v>
      </c>
      <c r="B74" s="19">
        <v>995451</v>
      </c>
      <c r="C74" s="19"/>
      <c r="D74" s="20"/>
      <c r="E74" s="21">
        <v>780798</v>
      </c>
      <c r="F74" s="21">
        <v>67937</v>
      </c>
      <c r="G74" s="21">
        <v>65455</v>
      </c>
      <c r="H74" s="21">
        <v>65761</v>
      </c>
      <c r="I74" s="21">
        <v>199153</v>
      </c>
      <c r="J74" s="21">
        <v>66704</v>
      </c>
      <c r="K74" s="21">
        <v>64086</v>
      </c>
      <c r="L74" s="21">
        <v>64736</v>
      </c>
      <c r="M74" s="21">
        <v>195526</v>
      </c>
      <c r="N74" s="21">
        <v>66951</v>
      </c>
      <c r="O74" s="21">
        <v>64000</v>
      </c>
      <c r="P74" s="21">
        <v>65496</v>
      </c>
      <c r="Q74" s="21">
        <v>196447</v>
      </c>
      <c r="R74" s="21">
        <v>64547</v>
      </c>
      <c r="S74" s="21">
        <v>64682</v>
      </c>
      <c r="T74" s="21"/>
      <c r="U74" s="21">
        <v>129229</v>
      </c>
      <c r="V74" s="21">
        <v>720355</v>
      </c>
      <c r="W74" s="21"/>
      <c r="X74" s="21"/>
      <c r="Y74" s="20"/>
      <c r="Z74" s="23">
        <v>780798</v>
      </c>
    </row>
    <row r="75" spans="1:26" ht="13.5" hidden="1">
      <c r="A75" s="40" t="s">
        <v>110</v>
      </c>
      <c r="B75" s="28">
        <v>2490581</v>
      </c>
      <c r="C75" s="28"/>
      <c r="D75" s="29">
        <v>3370677</v>
      </c>
      <c r="E75" s="30">
        <v>2822861</v>
      </c>
      <c r="F75" s="30">
        <v>305398</v>
      </c>
      <c r="G75" s="30">
        <v>345660</v>
      </c>
      <c r="H75" s="30">
        <v>349430</v>
      </c>
      <c r="I75" s="30">
        <v>1000488</v>
      </c>
      <c r="J75" s="30">
        <v>359746</v>
      </c>
      <c r="K75" s="30">
        <v>370598</v>
      </c>
      <c r="L75" s="30">
        <v>375726</v>
      </c>
      <c r="M75" s="30">
        <v>1106070</v>
      </c>
      <c r="N75" s="30">
        <v>329310</v>
      </c>
      <c r="O75" s="30">
        <v>382092</v>
      </c>
      <c r="P75" s="30">
        <v>383957</v>
      </c>
      <c r="Q75" s="30">
        <v>1095359</v>
      </c>
      <c r="R75" s="30">
        <v>396426</v>
      </c>
      <c r="S75" s="30">
        <v>397546</v>
      </c>
      <c r="T75" s="30">
        <v>416755</v>
      </c>
      <c r="U75" s="30">
        <v>1210727</v>
      </c>
      <c r="V75" s="30">
        <v>4412644</v>
      </c>
      <c r="W75" s="30">
        <v>3370677</v>
      </c>
      <c r="X75" s="30"/>
      <c r="Y75" s="29"/>
      <c r="Z75" s="31">
        <v>2822861</v>
      </c>
    </row>
    <row r="76" spans="1:26" ht="13.5" hidden="1">
      <c r="A76" s="42" t="s">
        <v>287</v>
      </c>
      <c r="B76" s="32">
        <v>111297327</v>
      </c>
      <c r="C76" s="32"/>
      <c r="D76" s="33">
        <v>147347149</v>
      </c>
      <c r="E76" s="34">
        <v>153782414</v>
      </c>
      <c r="F76" s="34">
        <v>10267956</v>
      </c>
      <c r="G76" s="34">
        <v>10643619</v>
      </c>
      <c r="H76" s="34">
        <v>11920161</v>
      </c>
      <c r="I76" s="34">
        <v>32831736</v>
      </c>
      <c r="J76" s="34">
        <v>12232460</v>
      </c>
      <c r="K76" s="34">
        <v>10141971</v>
      </c>
      <c r="L76" s="34">
        <v>10250254</v>
      </c>
      <c r="M76" s="34">
        <v>32624685</v>
      </c>
      <c r="N76" s="34">
        <v>10353242</v>
      </c>
      <c r="O76" s="34">
        <v>9882257</v>
      </c>
      <c r="P76" s="34">
        <v>11440907</v>
      </c>
      <c r="Q76" s="34">
        <v>31676406</v>
      </c>
      <c r="R76" s="34">
        <v>10454607</v>
      </c>
      <c r="S76" s="34">
        <v>10673549</v>
      </c>
      <c r="T76" s="34">
        <v>10472537</v>
      </c>
      <c r="U76" s="34">
        <v>31600693</v>
      </c>
      <c r="V76" s="34">
        <v>128733520</v>
      </c>
      <c r="W76" s="34">
        <v>153782414</v>
      </c>
      <c r="X76" s="34"/>
      <c r="Y76" s="33"/>
      <c r="Z76" s="35">
        <v>153782414</v>
      </c>
    </row>
    <row r="77" spans="1:26" ht="13.5" hidden="1">
      <c r="A77" s="37" t="s">
        <v>31</v>
      </c>
      <c r="B77" s="19">
        <v>29708162</v>
      </c>
      <c r="C77" s="19"/>
      <c r="D77" s="20">
        <v>30725988</v>
      </c>
      <c r="E77" s="21">
        <v>151100698</v>
      </c>
      <c r="F77" s="21">
        <v>1998621</v>
      </c>
      <c r="G77" s="21">
        <v>2765703</v>
      </c>
      <c r="H77" s="21">
        <v>3322850</v>
      </c>
      <c r="I77" s="21">
        <v>8087174</v>
      </c>
      <c r="J77" s="21">
        <v>3425003</v>
      </c>
      <c r="K77" s="21">
        <v>2663814</v>
      </c>
      <c r="L77" s="21">
        <v>2228509</v>
      </c>
      <c r="M77" s="21">
        <v>8317326</v>
      </c>
      <c r="N77" s="21">
        <v>2215579</v>
      </c>
      <c r="O77" s="21">
        <v>1639515</v>
      </c>
      <c r="P77" s="21">
        <v>2364318</v>
      </c>
      <c r="Q77" s="21">
        <v>6219412</v>
      </c>
      <c r="R77" s="21">
        <v>2251457</v>
      </c>
      <c r="S77" s="21">
        <v>2735172</v>
      </c>
      <c r="T77" s="21">
        <v>2351825</v>
      </c>
      <c r="U77" s="21">
        <v>7338454</v>
      </c>
      <c r="V77" s="21">
        <v>29962366</v>
      </c>
      <c r="W77" s="21">
        <v>151100698</v>
      </c>
      <c r="X77" s="21"/>
      <c r="Y77" s="20"/>
      <c r="Z77" s="23">
        <v>151100698</v>
      </c>
    </row>
    <row r="78" spans="1:26" ht="13.5" hidden="1">
      <c r="A78" s="38" t="s">
        <v>32</v>
      </c>
      <c r="B78" s="19">
        <v>81589165</v>
      </c>
      <c r="C78" s="19"/>
      <c r="D78" s="20">
        <v>116028073</v>
      </c>
      <c r="E78" s="21"/>
      <c r="F78" s="21">
        <v>7925186</v>
      </c>
      <c r="G78" s="21">
        <v>7532221</v>
      </c>
      <c r="H78" s="21">
        <v>8244092</v>
      </c>
      <c r="I78" s="21">
        <v>23701499</v>
      </c>
      <c r="J78" s="21">
        <v>8447598</v>
      </c>
      <c r="K78" s="21">
        <v>7107557</v>
      </c>
      <c r="L78" s="21">
        <v>7638140</v>
      </c>
      <c r="M78" s="21">
        <v>23193295</v>
      </c>
      <c r="N78" s="21">
        <v>7808244</v>
      </c>
      <c r="O78" s="21">
        <v>7857995</v>
      </c>
      <c r="P78" s="21">
        <v>8505836</v>
      </c>
      <c r="Q78" s="21">
        <v>24172075</v>
      </c>
      <c r="R78" s="21">
        <v>7806001</v>
      </c>
      <c r="S78" s="21">
        <v>7534033</v>
      </c>
      <c r="T78" s="21">
        <v>7701377</v>
      </c>
      <c r="U78" s="21">
        <v>23041411</v>
      </c>
      <c r="V78" s="21">
        <v>94108280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>
        <v>66030391</v>
      </c>
      <c r="E79" s="21"/>
      <c r="F79" s="21">
        <v>5048193</v>
      </c>
      <c r="G79" s="21">
        <v>5127701</v>
      </c>
      <c r="H79" s="21">
        <v>5376491</v>
      </c>
      <c r="I79" s="21">
        <v>15552385</v>
      </c>
      <c r="J79" s="21">
        <v>5495998</v>
      </c>
      <c r="K79" s="21">
        <v>4308652</v>
      </c>
      <c r="L79" s="21">
        <v>4865219</v>
      </c>
      <c r="M79" s="21">
        <v>14669869</v>
      </c>
      <c r="N79" s="21">
        <v>4732807</v>
      </c>
      <c r="O79" s="21">
        <v>4829522</v>
      </c>
      <c r="P79" s="21">
        <v>4950572</v>
      </c>
      <c r="Q79" s="21">
        <v>14512901</v>
      </c>
      <c r="R79" s="21">
        <v>4580072</v>
      </c>
      <c r="S79" s="21">
        <v>4440997</v>
      </c>
      <c r="T79" s="21">
        <v>4673142</v>
      </c>
      <c r="U79" s="21">
        <v>13694211</v>
      </c>
      <c r="V79" s="21">
        <v>58429366</v>
      </c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30876966</v>
      </c>
      <c r="E80" s="21"/>
      <c r="F80" s="21">
        <v>1963573</v>
      </c>
      <c r="G80" s="21">
        <v>1475999</v>
      </c>
      <c r="H80" s="21">
        <v>1778993</v>
      </c>
      <c r="I80" s="21">
        <v>5218565</v>
      </c>
      <c r="J80" s="21">
        <v>1892899</v>
      </c>
      <c r="K80" s="21">
        <v>1817161</v>
      </c>
      <c r="L80" s="21">
        <v>1721429</v>
      </c>
      <c r="M80" s="21">
        <v>5431489</v>
      </c>
      <c r="N80" s="21">
        <v>2091195</v>
      </c>
      <c r="O80" s="21">
        <v>2187667</v>
      </c>
      <c r="P80" s="21">
        <v>2467534</v>
      </c>
      <c r="Q80" s="21">
        <v>6746396</v>
      </c>
      <c r="R80" s="21">
        <v>2139505</v>
      </c>
      <c r="S80" s="21">
        <v>2072037</v>
      </c>
      <c r="T80" s="21">
        <v>1984311</v>
      </c>
      <c r="U80" s="21">
        <v>6195853</v>
      </c>
      <c r="V80" s="21">
        <v>23592303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>
        <v>8711508</v>
      </c>
      <c r="E81" s="21"/>
      <c r="F81" s="21">
        <v>403128</v>
      </c>
      <c r="G81" s="21">
        <v>462612</v>
      </c>
      <c r="H81" s="21">
        <v>560912</v>
      </c>
      <c r="I81" s="21">
        <v>1426652</v>
      </c>
      <c r="J81" s="21">
        <v>543489</v>
      </c>
      <c r="K81" s="21">
        <v>508963</v>
      </c>
      <c r="L81" s="21">
        <v>538555</v>
      </c>
      <c r="M81" s="21">
        <v>1591007</v>
      </c>
      <c r="N81" s="21">
        <v>505661</v>
      </c>
      <c r="O81" s="21">
        <v>373705</v>
      </c>
      <c r="P81" s="21">
        <v>547720</v>
      </c>
      <c r="Q81" s="21">
        <v>1427086</v>
      </c>
      <c r="R81" s="21">
        <v>554295</v>
      </c>
      <c r="S81" s="21">
        <v>526990</v>
      </c>
      <c r="T81" s="21">
        <v>549176</v>
      </c>
      <c r="U81" s="21">
        <v>1630461</v>
      </c>
      <c r="V81" s="21">
        <v>6075206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10409208</v>
      </c>
      <c r="E82" s="21"/>
      <c r="F82" s="21">
        <v>510292</v>
      </c>
      <c r="G82" s="21">
        <v>465909</v>
      </c>
      <c r="H82" s="21">
        <v>527696</v>
      </c>
      <c r="I82" s="21">
        <v>1503897</v>
      </c>
      <c r="J82" s="21">
        <v>515212</v>
      </c>
      <c r="K82" s="21">
        <v>472781</v>
      </c>
      <c r="L82" s="21">
        <v>512937</v>
      </c>
      <c r="M82" s="21">
        <v>1500930</v>
      </c>
      <c r="N82" s="21">
        <v>478581</v>
      </c>
      <c r="O82" s="21">
        <v>467101</v>
      </c>
      <c r="P82" s="21">
        <v>540010</v>
      </c>
      <c r="Q82" s="21">
        <v>1485692</v>
      </c>
      <c r="R82" s="21">
        <v>532129</v>
      </c>
      <c r="S82" s="21">
        <v>494009</v>
      </c>
      <c r="T82" s="21">
        <v>494748</v>
      </c>
      <c r="U82" s="21">
        <v>1520886</v>
      </c>
      <c r="V82" s="21">
        <v>6011405</v>
      </c>
      <c r="W82" s="21"/>
      <c r="X82" s="21"/>
      <c r="Y82" s="20"/>
      <c r="Z82" s="23"/>
    </row>
    <row r="83" spans="1:26" ht="13.5" hidden="1">
      <c r="A83" s="39" t="s">
        <v>107</v>
      </c>
      <c r="B83" s="19">
        <v>81589165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593088</v>
      </c>
      <c r="E84" s="30">
        <v>2681716</v>
      </c>
      <c r="F84" s="30">
        <v>344149</v>
      </c>
      <c r="G84" s="30">
        <v>345695</v>
      </c>
      <c r="H84" s="30">
        <v>353219</v>
      </c>
      <c r="I84" s="30">
        <v>1043063</v>
      </c>
      <c r="J84" s="30">
        <v>359859</v>
      </c>
      <c r="K84" s="30">
        <v>370600</v>
      </c>
      <c r="L84" s="30">
        <v>383605</v>
      </c>
      <c r="M84" s="30">
        <v>1114064</v>
      </c>
      <c r="N84" s="30">
        <v>329419</v>
      </c>
      <c r="O84" s="30">
        <v>384747</v>
      </c>
      <c r="P84" s="30">
        <v>570753</v>
      </c>
      <c r="Q84" s="30">
        <v>1284919</v>
      </c>
      <c r="R84" s="30">
        <v>397149</v>
      </c>
      <c r="S84" s="30">
        <v>404344</v>
      </c>
      <c r="T84" s="30">
        <v>419335</v>
      </c>
      <c r="U84" s="30">
        <v>1220828</v>
      </c>
      <c r="V84" s="30">
        <v>4662874</v>
      </c>
      <c r="W84" s="30">
        <v>2681716</v>
      </c>
      <c r="X84" s="30"/>
      <c r="Y84" s="29"/>
      <c r="Z84" s="31">
        <v>2681716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6696823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1680084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>
        <v>1680084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1300000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>
        <v>1300000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756775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>
        <v>756775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664214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>
        <v>664214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2295750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2295750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1991382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>
        <v>53100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>
        <v>31860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>
        <v>100000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1806422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250000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250000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8938205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76782552</v>
      </c>
      <c r="D5" s="153">
        <f>SUM(D6:D8)</f>
        <v>0</v>
      </c>
      <c r="E5" s="154">
        <f t="shared" si="0"/>
        <v>72060829</v>
      </c>
      <c r="F5" s="100">
        <f t="shared" si="0"/>
        <v>106816880</v>
      </c>
      <c r="G5" s="100">
        <f t="shared" si="0"/>
        <v>51373831</v>
      </c>
      <c r="H5" s="100">
        <f t="shared" si="0"/>
        <v>1025828</v>
      </c>
      <c r="I5" s="100">
        <f t="shared" si="0"/>
        <v>1940242</v>
      </c>
      <c r="J5" s="100">
        <f t="shared" si="0"/>
        <v>54339901</v>
      </c>
      <c r="K5" s="100">
        <f t="shared" si="0"/>
        <v>680279</v>
      </c>
      <c r="L5" s="100">
        <f t="shared" si="0"/>
        <v>10612275</v>
      </c>
      <c r="M5" s="100">
        <f t="shared" si="0"/>
        <v>355137</v>
      </c>
      <c r="N5" s="100">
        <f t="shared" si="0"/>
        <v>11647691</v>
      </c>
      <c r="O5" s="100">
        <f t="shared" si="0"/>
        <v>366176</v>
      </c>
      <c r="P5" s="100">
        <f t="shared" si="0"/>
        <v>630420</v>
      </c>
      <c r="Q5" s="100">
        <f t="shared" si="0"/>
        <v>573127</v>
      </c>
      <c r="R5" s="100">
        <f t="shared" si="0"/>
        <v>1569723</v>
      </c>
      <c r="S5" s="100">
        <f t="shared" si="0"/>
        <v>1617966</v>
      </c>
      <c r="T5" s="100">
        <f t="shared" si="0"/>
        <v>10268354</v>
      </c>
      <c r="U5" s="100">
        <f t="shared" si="0"/>
        <v>1222969</v>
      </c>
      <c r="V5" s="100">
        <f t="shared" si="0"/>
        <v>13109289</v>
      </c>
      <c r="W5" s="100">
        <f t="shared" si="0"/>
        <v>80666604</v>
      </c>
      <c r="X5" s="100">
        <f t="shared" si="0"/>
        <v>72060831</v>
      </c>
      <c r="Y5" s="100">
        <f t="shared" si="0"/>
        <v>8605773</v>
      </c>
      <c r="Z5" s="137">
        <f>+IF(X5&lt;&gt;0,+(Y5/X5)*100,0)</f>
        <v>11.94237268787533</v>
      </c>
      <c r="AA5" s="153">
        <f>SUM(AA6:AA8)</f>
        <v>106816880</v>
      </c>
    </row>
    <row r="6" spans="1:27" ht="13.5">
      <c r="A6" s="138" t="s">
        <v>75</v>
      </c>
      <c r="B6" s="136"/>
      <c r="C6" s="155">
        <v>3706809</v>
      </c>
      <c r="D6" s="155"/>
      <c r="E6" s="156">
        <v>5318679</v>
      </c>
      <c r="F6" s="60">
        <v>39116779</v>
      </c>
      <c r="G6" s="60">
        <v>32297</v>
      </c>
      <c r="H6" s="60">
        <v>31121</v>
      </c>
      <c r="I6" s="60">
        <v>21545</v>
      </c>
      <c r="J6" s="60">
        <v>84963</v>
      </c>
      <c r="K6" s="60">
        <v>67643</v>
      </c>
      <c r="L6" s="60">
        <v>13694</v>
      </c>
      <c r="M6" s="60">
        <v>20034</v>
      </c>
      <c r="N6" s="60">
        <v>101371</v>
      </c>
      <c r="O6" s="60">
        <v>13560</v>
      </c>
      <c r="P6" s="60">
        <v>23888</v>
      </c>
      <c r="Q6" s="60">
        <v>25629</v>
      </c>
      <c r="R6" s="60">
        <v>63077</v>
      </c>
      <c r="S6" s="60">
        <v>35133</v>
      </c>
      <c r="T6" s="60">
        <v>19424</v>
      </c>
      <c r="U6" s="60">
        <v>92099</v>
      </c>
      <c r="V6" s="60">
        <v>146656</v>
      </c>
      <c r="W6" s="60">
        <v>396067</v>
      </c>
      <c r="X6" s="60">
        <v>5318680</v>
      </c>
      <c r="Y6" s="60">
        <v>-4922613</v>
      </c>
      <c r="Z6" s="140">
        <v>-92.55</v>
      </c>
      <c r="AA6" s="155">
        <v>39116779</v>
      </c>
    </row>
    <row r="7" spans="1:27" ht="13.5">
      <c r="A7" s="138" t="s">
        <v>76</v>
      </c>
      <c r="B7" s="136"/>
      <c r="C7" s="157">
        <v>68997399</v>
      </c>
      <c r="D7" s="157"/>
      <c r="E7" s="158">
        <v>60014935</v>
      </c>
      <c r="F7" s="159">
        <v>62360382</v>
      </c>
      <c r="G7" s="159">
        <v>51649652</v>
      </c>
      <c r="H7" s="159">
        <v>944875</v>
      </c>
      <c r="I7" s="159">
        <v>1816730</v>
      </c>
      <c r="J7" s="159">
        <v>54411257</v>
      </c>
      <c r="K7" s="159">
        <v>541329</v>
      </c>
      <c r="L7" s="159">
        <v>10534487</v>
      </c>
      <c r="M7" s="159">
        <v>281580</v>
      </c>
      <c r="N7" s="159">
        <v>11357396</v>
      </c>
      <c r="O7" s="159">
        <v>292444</v>
      </c>
      <c r="P7" s="159">
        <v>545431</v>
      </c>
      <c r="Q7" s="159">
        <v>474319</v>
      </c>
      <c r="R7" s="159">
        <v>1312194</v>
      </c>
      <c r="S7" s="159">
        <v>1529818</v>
      </c>
      <c r="T7" s="159">
        <v>10186882</v>
      </c>
      <c r="U7" s="159">
        <v>1055075</v>
      </c>
      <c r="V7" s="159">
        <v>12771775</v>
      </c>
      <c r="W7" s="159">
        <v>79852622</v>
      </c>
      <c r="X7" s="159">
        <v>60014935</v>
      </c>
      <c r="Y7" s="159">
        <v>19837687</v>
      </c>
      <c r="Z7" s="141">
        <v>33.05</v>
      </c>
      <c r="AA7" s="157">
        <v>62360382</v>
      </c>
    </row>
    <row r="8" spans="1:27" ht="13.5">
      <c r="A8" s="138" t="s">
        <v>77</v>
      </c>
      <c r="B8" s="136"/>
      <c r="C8" s="155">
        <v>4078344</v>
      </c>
      <c r="D8" s="155"/>
      <c r="E8" s="156">
        <v>6727215</v>
      </c>
      <c r="F8" s="60">
        <v>5339719</v>
      </c>
      <c r="G8" s="60">
        <v>-308118</v>
      </c>
      <c r="H8" s="60">
        <v>49832</v>
      </c>
      <c r="I8" s="60">
        <v>101967</v>
      </c>
      <c r="J8" s="60">
        <v>-156319</v>
      </c>
      <c r="K8" s="60">
        <v>71307</v>
      </c>
      <c r="L8" s="60">
        <v>64094</v>
      </c>
      <c r="M8" s="60">
        <v>53523</v>
      </c>
      <c r="N8" s="60">
        <v>188924</v>
      </c>
      <c r="O8" s="60">
        <v>60172</v>
      </c>
      <c r="P8" s="60">
        <v>61101</v>
      </c>
      <c r="Q8" s="60">
        <v>73179</v>
      </c>
      <c r="R8" s="60">
        <v>194452</v>
      </c>
      <c r="S8" s="60">
        <v>53015</v>
      </c>
      <c r="T8" s="60">
        <v>62048</v>
      </c>
      <c r="U8" s="60">
        <v>75795</v>
      </c>
      <c r="V8" s="60">
        <v>190858</v>
      </c>
      <c r="W8" s="60">
        <v>417915</v>
      </c>
      <c r="X8" s="60">
        <v>6727216</v>
      </c>
      <c r="Y8" s="60">
        <v>-6309301</v>
      </c>
      <c r="Z8" s="140">
        <v>-93.79</v>
      </c>
      <c r="AA8" s="155">
        <v>5339719</v>
      </c>
    </row>
    <row r="9" spans="1:27" ht="13.5">
      <c r="A9" s="135" t="s">
        <v>78</v>
      </c>
      <c r="B9" s="136"/>
      <c r="C9" s="153">
        <f aca="true" t="shared" si="1" ref="C9:Y9">SUM(C10:C14)</f>
        <v>5640464</v>
      </c>
      <c r="D9" s="153">
        <f>SUM(D10:D14)</f>
        <v>0</v>
      </c>
      <c r="E9" s="154">
        <f t="shared" si="1"/>
        <v>13065457</v>
      </c>
      <c r="F9" s="100">
        <f t="shared" si="1"/>
        <v>4920249</v>
      </c>
      <c r="G9" s="100">
        <f t="shared" si="1"/>
        <v>408714</v>
      </c>
      <c r="H9" s="100">
        <f t="shared" si="1"/>
        <v>243556</v>
      </c>
      <c r="I9" s="100">
        <f t="shared" si="1"/>
        <v>237061</v>
      </c>
      <c r="J9" s="100">
        <f t="shared" si="1"/>
        <v>889331</v>
      </c>
      <c r="K9" s="100">
        <f t="shared" si="1"/>
        <v>420953</v>
      </c>
      <c r="L9" s="100">
        <f t="shared" si="1"/>
        <v>360801</v>
      </c>
      <c r="M9" s="100">
        <f t="shared" si="1"/>
        <v>231665</v>
      </c>
      <c r="N9" s="100">
        <f t="shared" si="1"/>
        <v>1013419</v>
      </c>
      <c r="O9" s="100">
        <f t="shared" si="1"/>
        <v>291307</v>
      </c>
      <c r="P9" s="100">
        <f t="shared" si="1"/>
        <v>265711</v>
      </c>
      <c r="Q9" s="100">
        <f t="shared" si="1"/>
        <v>362922</v>
      </c>
      <c r="R9" s="100">
        <f t="shared" si="1"/>
        <v>919940</v>
      </c>
      <c r="S9" s="100">
        <f t="shared" si="1"/>
        <v>271166</v>
      </c>
      <c r="T9" s="100">
        <f t="shared" si="1"/>
        <v>254720</v>
      </c>
      <c r="U9" s="100">
        <f t="shared" si="1"/>
        <v>384033</v>
      </c>
      <c r="V9" s="100">
        <f t="shared" si="1"/>
        <v>909919</v>
      </c>
      <c r="W9" s="100">
        <f t="shared" si="1"/>
        <v>3732609</v>
      </c>
      <c r="X9" s="100">
        <f t="shared" si="1"/>
        <v>9665471</v>
      </c>
      <c r="Y9" s="100">
        <f t="shared" si="1"/>
        <v>-5932862</v>
      </c>
      <c r="Z9" s="137">
        <f>+IF(X9&lt;&gt;0,+(Y9/X9)*100,0)</f>
        <v>-61.38202680448786</v>
      </c>
      <c r="AA9" s="153">
        <f>SUM(AA10:AA14)</f>
        <v>4920249</v>
      </c>
    </row>
    <row r="10" spans="1:27" ht="13.5">
      <c r="A10" s="138" t="s">
        <v>79</v>
      </c>
      <c r="B10" s="136"/>
      <c r="C10" s="155">
        <v>1712049</v>
      </c>
      <c r="D10" s="155"/>
      <c r="E10" s="156">
        <v>6867326</v>
      </c>
      <c r="F10" s="60">
        <v>2543830</v>
      </c>
      <c r="G10" s="60">
        <v>214548</v>
      </c>
      <c r="H10" s="60">
        <v>90733</v>
      </c>
      <c r="I10" s="60">
        <v>86434</v>
      </c>
      <c r="J10" s="60">
        <v>391715</v>
      </c>
      <c r="K10" s="60">
        <v>97504</v>
      </c>
      <c r="L10" s="60">
        <v>89077</v>
      </c>
      <c r="M10" s="60">
        <v>76244</v>
      </c>
      <c r="N10" s="60">
        <v>262825</v>
      </c>
      <c r="O10" s="60">
        <v>90456</v>
      </c>
      <c r="P10" s="60">
        <v>85927</v>
      </c>
      <c r="Q10" s="60">
        <v>77380</v>
      </c>
      <c r="R10" s="60">
        <v>253763</v>
      </c>
      <c r="S10" s="60">
        <v>85745</v>
      </c>
      <c r="T10" s="60">
        <v>96478</v>
      </c>
      <c r="U10" s="60">
        <v>86008</v>
      </c>
      <c r="V10" s="60">
        <v>268231</v>
      </c>
      <c r="W10" s="60">
        <v>1176534</v>
      </c>
      <c r="X10" s="60">
        <v>6867332</v>
      </c>
      <c r="Y10" s="60">
        <v>-5690798</v>
      </c>
      <c r="Z10" s="140">
        <v>-82.87</v>
      </c>
      <c r="AA10" s="155">
        <v>2543830</v>
      </c>
    </row>
    <row r="11" spans="1:27" ht="13.5">
      <c r="A11" s="138" t="s">
        <v>80</v>
      </c>
      <c r="B11" s="136"/>
      <c r="C11" s="155">
        <v>1516853</v>
      </c>
      <c r="D11" s="155"/>
      <c r="E11" s="156">
        <v>3476029</v>
      </c>
      <c r="F11" s="60">
        <v>87574</v>
      </c>
      <c r="G11" s="60">
        <v>18785</v>
      </c>
      <c r="H11" s="60">
        <v>24340</v>
      </c>
      <c r="I11" s="60">
        <v>6219</v>
      </c>
      <c r="J11" s="60">
        <v>49344</v>
      </c>
      <c r="K11" s="60">
        <v>4283</v>
      </c>
      <c r="L11" s="60">
        <v>5972</v>
      </c>
      <c r="M11" s="60">
        <v>4474</v>
      </c>
      <c r="N11" s="60">
        <v>14729</v>
      </c>
      <c r="O11" s="60">
        <v>7479</v>
      </c>
      <c r="P11" s="60">
        <v>5869</v>
      </c>
      <c r="Q11" s="60">
        <v>4474</v>
      </c>
      <c r="R11" s="60">
        <v>17822</v>
      </c>
      <c r="S11" s="60">
        <v>5003</v>
      </c>
      <c r="T11" s="60">
        <v>4474</v>
      </c>
      <c r="U11" s="60">
        <v>4974</v>
      </c>
      <c r="V11" s="60">
        <v>14451</v>
      </c>
      <c r="W11" s="60">
        <v>96346</v>
      </c>
      <c r="X11" s="60">
        <v>76032</v>
      </c>
      <c r="Y11" s="60">
        <v>20314</v>
      </c>
      <c r="Z11" s="140">
        <v>26.72</v>
      </c>
      <c r="AA11" s="155">
        <v>87574</v>
      </c>
    </row>
    <row r="12" spans="1:27" ht="13.5">
      <c r="A12" s="138" t="s">
        <v>81</v>
      </c>
      <c r="B12" s="136"/>
      <c r="C12" s="155">
        <v>2409390</v>
      </c>
      <c r="D12" s="155"/>
      <c r="E12" s="156">
        <v>2711542</v>
      </c>
      <c r="F12" s="60">
        <v>2288845</v>
      </c>
      <c r="G12" s="60">
        <v>175381</v>
      </c>
      <c r="H12" s="60">
        <v>128483</v>
      </c>
      <c r="I12" s="60">
        <v>144408</v>
      </c>
      <c r="J12" s="60">
        <v>448272</v>
      </c>
      <c r="K12" s="60">
        <v>319166</v>
      </c>
      <c r="L12" s="60">
        <v>265752</v>
      </c>
      <c r="M12" s="60">
        <v>150947</v>
      </c>
      <c r="N12" s="60">
        <v>735865</v>
      </c>
      <c r="O12" s="60">
        <v>193372</v>
      </c>
      <c r="P12" s="60">
        <v>173915</v>
      </c>
      <c r="Q12" s="60">
        <v>281068</v>
      </c>
      <c r="R12" s="60">
        <v>648355</v>
      </c>
      <c r="S12" s="60">
        <v>180418</v>
      </c>
      <c r="T12" s="60">
        <v>153768</v>
      </c>
      <c r="U12" s="60">
        <v>293051</v>
      </c>
      <c r="V12" s="60">
        <v>627237</v>
      </c>
      <c r="W12" s="60">
        <v>2459729</v>
      </c>
      <c r="X12" s="60">
        <v>2711547</v>
      </c>
      <c r="Y12" s="60">
        <v>-251818</v>
      </c>
      <c r="Z12" s="140">
        <v>-9.29</v>
      </c>
      <c r="AA12" s="155">
        <v>2288845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2172</v>
      </c>
      <c r="D14" s="157"/>
      <c r="E14" s="158">
        <v>10560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10560</v>
      </c>
      <c r="Y14" s="159">
        <v>-10560</v>
      </c>
      <c r="Z14" s="141">
        <v>-100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19888061</v>
      </c>
      <c r="D15" s="153">
        <f>SUM(D16:D18)</f>
        <v>0</v>
      </c>
      <c r="E15" s="154">
        <f t="shared" si="2"/>
        <v>10579000</v>
      </c>
      <c r="F15" s="100">
        <f t="shared" si="2"/>
        <v>1021508</v>
      </c>
      <c r="G15" s="100">
        <f t="shared" si="2"/>
        <v>3073</v>
      </c>
      <c r="H15" s="100">
        <f t="shared" si="2"/>
        <v>3073</v>
      </c>
      <c r="I15" s="100">
        <f t="shared" si="2"/>
        <v>3073</v>
      </c>
      <c r="J15" s="100">
        <f t="shared" si="2"/>
        <v>9219</v>
      </c>
      <c r="K15" s="100">
        <f t="shared" si="2"/>
        <v>3073</v>
      </c>
      <c r="L15" s="100">
        <f t="shared" si="2"/>
        <v>3073</v>
      </c>
      <c r="M15" s="100">
        <f t="shared" si="2"/>
        <v>3073</v>
      </c>
      <c r="N15" s="100">
        <f t="shared" si="2"/>
        <v>9219</v>
      </c>
      <c r="O15" s="100">
        <f t="shared" si="2"/>
        <v>3073</v>
      </c>
      <c r="P15" s="100">
        <f t="shared" si="2"/>
        <v>3073</v>
      </c>
      <c r="Q15" s="100">
        <f t="shared" si="2"/>
        <v>3073</v>
      </c>
      <c r="R15" s="100">
        <f t="shared" si="2"/>
        <v>9219</v>
      </c>
      <c r="S15" s="100">
        <f t="shared" si="2"/>
        <v>3073</v>
      </c>
      <c r="T15" s="100">
        <f t="shared" si="2"/>
        <v>3380</v>
      </c>
      <c r="U15" s="100">
        <f t="shared" si="2"/>
        <v>3381</v>
      </c>
      <c r="V15" s="100">
        <f t="shared" si="2"/>
        <v>9834</v>
      </c>
      <c r="W15" s="100">
        <f t="shared" si="2"/>
        <v>37491</v>
      </c>
      <c r="X15" s="100">
        <f t="shared" si="2"/>
        <v>0</v>
      </c>
      <c r="Y15" s="100">
        <f t="shared" si="2"/>
        <v>37491</v>
      </c>
      <c r="Z15" s="137">
        <f>+IF(X15&lt;&gt;0,+(Y15/X15)*100,0)</f>
        <v>0</v>
      </c>
      <c r="AA15" s="153">
        <f>SUM(AA16:AA18)</f>
        <v>1021508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19888061</v>
      </c>
      <c r="D17" s="155"/>
      <c r="E17" s="156">
        <v>10579000</v>
      </c>
      <c r="F17" s="60">
        <v>1021508</v>
      </c>
      <c r="G17" s="60">
        <v>3073</v>
      </c>
      <c r="H17" s="60">
        <v>3073</v>
      </c>
      <c r="I17" s="60">
        <v>3073</v>
      </c>
      <c r="J17" s="60">
        <v>9219</v>
      </c>
      <c r="K17" s="60">
        <v>3073</v>
      </c>
      <c r="L17" s="60">
        <v>3073</v>
      </c>
      <c r="M17" s="60">
        <v>3073</v>
      </c>
      <c r="N17" s="60">
        <v>9219</v>
      </c>
      <c r="O17" s="60">
        <v>3073</v>
      </c>
      <c r="P17" s="60">
        <v>3073</v>
      </c>
      <c r="Q17" s="60">
        <v>3073</v>
      </c>
      <c r="R17" s="60">
        <v>9219</v>
      </c>
      <c r="S17" s="60">
        <v>3073</v>
      </c>
      <c r="T17" s="60">
        <v>3380</v>
      </c>
      <c r="U17" s="60">
        <v>3381</v>
      </c>
      <c r="V17" s="60">
        <v>9834</v>
      </c>
      <c r="W17" s="60">
        <v>37491</v>
      </c>
      <c r="X17" s="60"/>
      <c r="Y17" s="60">
        <v>37491</v>
      </c>
      <c r="Z17" s="140">
        <v>0</v>
      </c>
      <c r="AA17" s="155">
        <v>1021508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108051766</v>
      </c>
      <c r="D19" s="153">
        <f>SUM(D20:D23)</f>
        <v>0</v>
      </c>
      <c r="E19" s="154">
        <f t="shared" si="3"/>
        <v>134305963</v>
      </c>
      <c r="F19" s="100">
        <f t="shared" si="3"/>
        <v>130470155</v>
      </c>
      <c r="G19" s="100">
        <f t="shared" si="3"/>
        <v>7659272</v>
      </c>
      <c r="H19" s="100">
        <f t="shared" si="3"/>
        <v>9233938</v>
      </c>
      <c r="I19" s="100">
        <f t="shared" si="3"/>
        <v>9657429</v>
      </c>
      <c r="J19" s="100">
        <f t="shared" si="3"/>
        <v>26550639</v>
      </c>
      <c r="K19" s="100">
        <f t="shared" si="3"/>
        <v>10012529</v>
      </c>
      <c r="L19" s="100">
        <f t="shared" si="3"/>
        <v>8206437</v>
      </c>
      <c r="M19" s="100">
        <f t="shared" si="3"/>
        <v>9259514</v>
      </c>
      <c r="N19" s="100">
        <f t="shared" si="3"/>
        <v>27478480</v>
      </c>
      <c r="O19" s="100">
        <f t="shared" si="3"/>
        <v>7370532</v>
      </c>
      <c r="P19" s="100">
        <f t="shared" si="3"/>
        <v>9114608</v>
      </c>
      <c r="Q19" s="100">
        <f t="shared" si="3"/>
        <v>8467578</v>
      </c>
      <c r="R19" s="100">
        <f t="shared" si="3"/>
        <v>24952718</v>
      </c>
      <c r="S19" s="100">
        <f t="shared" si="3"/>
        <v>8870376</v>
      </c>
      <c r="T19" s="100">
        <f t="shared" si="3"/>
        <v>8625837</v>
      </c>
      <c r="U19" s="100">
        <f t="shared" si="3"/>
        <v>9275233</v>
      </c>
      <c r="V19" s="100">
        <f t="shared" si="3"/>
        <v>26771446</v>
      </c>
      <c r="W19" s="100">
        <f t="shared" si="3"/>
        <v>105753283</v>
      </c>
      <c r="X19" s="100">
        <f t="shared" si="3"/>
        <v>131305966</v>
      </c>
      <c r="Y19" s="100">
        <f t="shared" si="3"/>
        <v>-25552683</v>
      </c>
      <c r="Z19" s="137">
        <f>+IF(X19&lt;&gt;0,+(Y19/X19)*100,0)</f>
        <v>-19.460412788859877</v>
      </c>
      <c r="AA19" s="153">
        <f>SUM(AA20:AA23)</f>
        <v>130470155</v>
      </c>
    </row>
    <row r="20" spans="1:27" ht="13.5">
      <c r="A20" s="138" t="s">
        <v>89</v>
      </c>
      <c r="B20" s="136"/>
      <c r="C20" s="155">
        <v>66076062</v>
      </c>
      <c r="D20" s="155"/>
      <c r="E20" s="156">
        <v>70629260</v>
      </c>
      <c r="F20" s="60">
        <v>69470306</v>
      </c>
      <c r="G20" s="60">
        <v>5131009</v>
      </c>
      <c r="H20" s="60">
        <v>5840932</v>
      </c>
      <c r="I20" s="60">
        <v>5937482</v>
      </c>
      <c r="J20" s="60">
        <v>16909423</v>
      </c>
      <c r="K20" s="60">
        <v>6193469</v>
      </c>
      <c r="L20" s="60">
        <v>4668883</v>
      </c>
      <c r="M20" s="60">
        <v>5165335</v>
      </c>
      <c r="N20" s="60">
        <v>16027687</v>
      </c>
      <c r="O20" s="60">
        <v>2897146</v>
      </c>
      <c r="P20" s="60">
        <v>4821737</v>
      </c>
      <c r="Q20" s="60">
        <v>4584046</v>
      </c>
      <c r="R20" s="60">
        <v>12302929</v>
      </c>
      <c r="S20" s="60">
        <v>4929267</v>
      </c>
      <c r="T20" s="60">
        <v>4762360</v>
      </c>
      <c r="U20" s="60">
        <v>5522720</v>
      </c>
      <c r="V20" s="60">
        <v>15214347</v>
      </c>
      <c r="W20" s="60">
        <v>60454386</v>
      </c>
      <c r="X20" s="60">
        <v>69629259</v>
      </c>
      <c r="Y20" s="60">
        <v>-9174873</v>
      </c>
      <c r="Z20" s="140">
        <v>-13.18</v>
      </c>
      <c r="AA20" s="155">
        <v>69470306</v>
      </c>
    </row>
    <row r="21" spans="1:27" ht="13.5">
      <c r="A21" s="138" t="s">
        <v>90</v>
      </c>
      <c r="B21" s="136"/>
      <c r="C21" s="155">
        <v>26202528</v>
      </c>
      <c r="D21" s="155"/>
      <c r="E21" s="156">
        <v>36574388</v>
      </c>
      <c r="F21" s="60">
        <v>35880898</v>
      </c>
      <c r="G21" s="60">
        <v>984354</v>
      </c>
      <c r="H21" s="60">
        <v>1857355</v>
      </c>
      <c r="I21" s="60">
        <v>2138319</v>
      </c>
      <c r="J21" s="60">
        <v>4980028</v>
      </c>
      <c r="K21" s="60">
        <v>2258483</v>
      </c>
      <c r="L21" s="60">
        <v>2021109</v>
      </c>
      <c r="M21" s="60">
        <v>2519977</v>
      </c>
      <c r="N21" s="60">
        <v>6799569</v>
      </c>
      <c r="O21" s="60">
        <v>2922829</v>
      </c>
      <c r="P21" s="60">
        <v>2789529</v>
      </c>
      <c r="Q21" s="60">
        <v>2345406</v>
      </c>
      <c r="R21" s="60">
        <v>8057764</v>
      </c>
      <c r="S21" s="60">
        <v>2400731</v>
      </c>
      <c r="T21" s="60">
        <v>2335079</v>
      </c>
      <c r="U21" s="60">
        <v>2221468</v>
      </c>
      <c r="V21" s="60">
        <v>6957278</v>
      </c>
      <c r="W21" s="60">
        <v>26794639</v>
      </c>
      <c r="X21" s="60">
        <v>36574390</v>
      </c>
      <c r="Y21" s="60">
        <v>-9779751</v>
      </c>
      <c r="Z21" s="140">
        <v>-26.74</v>
      </c>
      <c r="AA21" s="155">
        <v>35880898</v>
      </c>
    </row>
    <row r="22" spans="1:27" ht="13.5">
      <c r="A22" s="138" t="s">
        <v>91</v>
      </c>
      <c r="B22" s="136"/>
      <c r="C22" s="157">
        <v>6975655</v>
      </c>
      <c r="D22" s="157"/>
      <c r="E22" s="158">
        <v>13091669</v>
      </c>
      <c r="F22" s="159">
        <v>11091668</v>
      </c>
      <c r="G22" s="159">
        <v>757388</v>
      </c>
      <c r="H22" s="159">
        <v>750979</v>
      </c>
      <c r="I22" s="159">
        <v>784083</v>
      </c>
      <c r="J22" s="159">
        <v>2292450</v>
      </c>
      <c r="K22" s="159">
        <v>768894</v>
      </c>
      <c r="L22" s="159">
        <v>775804</v>
      </c>
      <c r="M22" s="159">
        <v>783053</v>
      </c>
      <c r="N22" s="159">
        <v>2327751</v>
      </c>
      <c r="O22" s="159">
        <v>755581</v>
      </c>
      <c r="P22" s="159">
        <v>737723</v>
      </c>
      <c r="Q22" s="159">
        <v>758800</v>
      </c>
      <c r="R22" s="159">
        <v>2252104</v>
      </c>
      <c r="S22" s="159">
        <v>746951</v>
      </c>
      <c r="T22" s="159">
        <v>734074</v>
      </c>
      <c r="U22" s="159">
        <v>738744</v>
      </c>
      <c r="V22" s="159">
        <v>2219769</v>
      </c>
      <c r="W22" s="159">
        <v>9092074</v>
      </c>
      <c r="X22" s="159">
        <v>11091669</v>
      </c>
      <c r="Y22" s="159">
        <v>-1999595</v>
      </c>
      <c r="Z22" s="141">
        <v>-18.03</v>
      </c>
      <c r="AA22" s="157">
        <v>11091668</v>
      </c>
    </row>
    <row r="23" spans="1:27" ht="13.5">
      <c r="A23" s="138" t="s">
        <v>92</v>
      </c>
      <c r="B23" s="136"/>
      <c r="C23" s="155">
        <v>8797521</v>
      </c>
      <c r="D23" s="155"/>
      <c r="E23" s="156">
        <v>14010646</v>
      </c>
      <c r="F23" s="60">
        <v>14027283</v>
      </c>
      <c r="G23" s="60">
        <v>786521</v>
      </c>
      <c r="H23" s="60">
        <v>784672</v>
      </c>
      <c r="I23" s="60">
        <v>797545</v>
      </c>
      <c r="J23" s="60">
        <v>2368738</v>
      </c>
      <c r="K23" s="60">
        <v>791683</v>
      </c>
      <c r="L23" s="60">
        <v>740641</v>
      </c>
      <c r="M23" s="60">
        <v>791149</v>
      </c>
      <c r="N23" s="60">
        <v>2323473</v>
      </c>
      <c r="O23" s="60">
        <v>794976</v>
      </c>
      <c r="P23" s="60">
        <v>765619</v>
      </c>
      <c r="Q23" s="60">
        <v>779326</v>
      </c>
      <c r="R23" s="60">
        <v>2339921</v>
      </c>
      <c r="S23" s="60">
        <v>793427</v>
      </c>
      <c r="T23" s="60">
        <v>794324</v>
      </c>
      <c r="U23" s="60">
        <v>792301</v>
      </c>
      <c r="V23" s="60">
        <v>2380052</v>
      </c>
      <c r="W23" s="60">
        <v>9412184</v>
      </c>
      <c r="X23" s="60">
        <v>14010648</v>
      </c>
      <c r="Y23" s="60">
        <v>-4598464</v>
      </c>
      <c r="Z23" s="140">
        <v>-32.82</v>
      </c>
      <c r="AA23" s="155">
        <v>14027283</v>
      </c>
    </row>
    <row r="24" spans="1:27" ht="13.5">
      <c r="A24" s="135" t="s">
        <v>93</v>
      </c>
      <c r="B24" s="142" t="s">
        <v>94</v>
      </c>
      <c r="C24" s="153">
        <v>150869</v>
      </c>
      <c r="D24" s="153"/>
      <c r="E24" s="154">
        <v>519572</v>
      </c>
      <c r="F24" s="100">
        <v>56358</v>
      </c>
      <c r="G24" s="100">
        <v>4114</v>
      </c>
      <c r="H24" s="100">
        <v>4402</v>
      </c>
      <c r="I24" s="100">
        <v>4763</v>
      </c>
      <c r="J24" s="100">
        <v>13279</v>
      </c>
      <c r="K24" s="100">
        <v>4400</v>
      </c>
      <c r="L24" s="100">
        <v>4114</v>
      </c>
      <c r="M24" s="100">
        <v>4579</v>
      </c>
      <c r="N24" s="100">
        <v>13093</v>
      </c>
      <c r="O24" s="100">
        <v>4114</v>
      </c>
      <c r="P24" s="100">
        <v>4114</v>
      </c>
      <c r="Q24" s="100">
        <v>4114</v>
      </c>
      <c r="R24" s="100">
        <v>12342</v>
      </c>
      <c r="S24" s="100">
        <v>4176</v>
      </c>
      <c r="T24" s="100">
        <v>3780</v>
      </c>
      <c r="U24" s="100">
        <v>4066</v>
      </c>
      <c r="V24" s="100">
        <v>12022</v>
      </c>
      <c r="W24" s="100">
        <v>50736</v>
      </c>
      <c r="X24" s="100">
        <v>519576</v>
      </c>
      <c r="Y24" s="100">
        <v>-468840</v>
      </c>
      <c r="Z24" s="137">
        <v>-90.24</v>
      </c>
      <c r="AA24" s="153">
        <v>56358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210513712</v>
      </c>
      <c r="D25" s="168">
        <f>+D5+D9+D15+D19+D24</f>
        <v>0</v>
      </c>
      <c r="E25" s="169">
        <f t="shared" si="4"/>
        <v>230530821</v>
      </c>
      <c r="F25" s="73">
        <f t="shared" si="4"/>
        <v>243285150</v>
      </c>
      <c r="G25" s="73">
        <f t="shared" si="4"/>
        <v>59449004</v>
      </c>
      <c r="H25" s="73">
        <f t="shared" si="4"/>
        <v>10510797</v>
      </c>
      <c r="I25" s="73">
        <f t="shared" si="4"/>
        <v>11842568</v>
      </c>
      <c r="J25" s="73">
        <f t="shared" si="4"/>
        <v>81802369</v>
      </c>
      <c r="K25" s="73">
        <f t="shared" si="4"/>
        <v>11121234</v>
      </c>
      <c r="L25" s="73">
        <f t="shared" si="4"/>
        <v>19186700</v>
      </c>
      <c r="M25" s="73">
        <f t="shared" si="4"/>
        <v>9853968</v>
      </c>
      <c r="N25" s="73">
        <f t="shared" si="4"/>
        <v>40161902</v>
      </c>
      <c r="O25" s="73">
        <f t="shared" si="4"/>
        <v>8035202</v>
      </c>
      <c r="P25" s="73">
        <f t="shared" si="4"/>
        <v>10017926</v>
      </c>
      <c r="Q25" s="73">
        <f t="shared" si="4"/>
        <v>9410814</v>
      </c>
      <c r="R25" s="73">
        <f t="shared" si="4"/>
        <v>27463942</v>
      </c>
      <c r="S25" s="73">
        <f t="shared" si="4"/>
        <v>10766757</v>
      </c>
      <c r="T25" s="73">
        <f t="shared" si="4"/>
        <v>19156071</v>
      </c>
      <c r="U25" s="73">
        <f t="shared" si="4"/>
        <v>10889682</v>
      </c>
      <c r="V25" s="73">
        <f t="shared" si="4"/>
        <v>40812510</v>
      </c>
      <c r="W25" s="73">
        <f t="shared" si="4"/>
        <v>190240723</v>
      </c>
      <c r="X25" s="73">
        <f t="shared" si="4"/>
        <v>213551844</v>
      </c>
      <c r="Y25" s="73">
        <f t="shared" si="4"/>
        <v>-23311121</v>
      </c>
      <c r="Z25" s="170">
        <f>+IF(X25&lt;&gt;0,+(Y25/X25)*100,0)</f>
        <v>-10.915907146182263</v>
      </c>
      <c r="AA25" s="168">
        <f>+AA5+AA9+AA15+AA19+AA24</f>
        <v>243285150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99066142</v>
      </c>
      <c r="D28" s="153">
        <f>SUM(D29:D31)</f>
        <v>0</v>
      </c>
      <c r="E28" s="154">
        <f t="shared" si="5"/>
        <v>64297929</v>
      </c>
      <c r="F28" s="100">
        <f t="shared" si="5"/>
        <v>91441706</v>
      </c>
      <c r="G28" s="100">
        <f t="shared" si="5"/>
        <v>6498397</v>
      </c>
      <c r="H28" s="100">
        <f t="shared" si="5"/>
        <v>6600772</v>
      </c>
      <c r="I28" s="100">
        <f t="shared" si="5"/>
        <v>5159278</v>
      </c>
      <c r="J28" s="100">
        <f t="shared" si="5"/>
        <v>18258447</v>
      </c>
      <c r="K28" s="100">
        <f t="shared" si="5"/>
        <v>7052706</v>
      </c>
      <c r="L28" s="100">
        <f t="shared" si="5"/>
        <v>8697048</v>
      </c>
      <c r="M28" s="100">
        <f t="shared" si="5"/>
        <v>4061424</v>
      </c>
      <c r="N28" s="100">
        <f t="shared" si="5"/>
        <v>19811178</v>
      </c>
      <c r="O28" s="100">
        <f t="shared" si="5"/>
        <v>8035998</v>
      </c>
      <c r="P28" s="100">
        <f t="shared" si="5"/>
        <v>7428447</v>
      </c>
      <c r="Q28" s="100">
        <f t="shared" si="5"/>
        <v>8919077</v>
      </c>
      <c r="R28" s="100">
        <f t="shared" si="5"/>
        <v>24383522</v>
      </c>
      <c r="S28" s="100">
        <f t="shared" si="5"/>
        <v>6657119</v>
      </c>
      <c r="T28" s="100">
        <f t="shared" si="5"/>
        <v>5206362</v>
      </c>
      <c r="U28" s="100">
        <f t="shared" si="5"/>
        <v>8516530</v>
      </c>
      <c r="V28" s="100">
        <f t="shared" si="5"/>
        <v>20380011</v>
      </c>
      <c r="W28" s="100">
        <f t="shared" si="5"/>
        <v>82833158</v>
      </c>
      <c r="X28" s="100">
        <f t="shared" si="5"/>
        <v>64297933</v>
      </c>
      <c r="Y28" s="100">
        <f t="shared" si="5"/>
        <v>18535225</v>
      </c>
      <c r="Z28" s="137">
        <f>+IF(X28&lt;&gt;0,+(Y28/X28)*100,0)</f>
        <v>28.827093088668963</v>
      </c>
      <c r="AA28" s="153">
        <f>SUM(AA29:AA31)</f>
        <v>91441706</v>
      </c>
    </row>
    <row r="29" spans="1:27" ht="13.5">
      <c r="A29" s="138" t="s">
        <v>75</v>
      </c>
      <c r="B29" s="136"/>
      <c r="C29" s="155">
        <v>48463766</v>
      </c>
      <c r="D29" s="155"/>
      <c r="E29" s="156">
        <v>21845948</v>
      </c>
      <c r="F29" s="60">
        <v>47843886</v>
      </c>
      <c r="G29" s="60">
        <v>2277425</v>
      </c>
      <c r="H29" s="60">
        <v>1506289</v>
      </c>
      <c r="I29" s="60">
        <v>1161346</v>
      </c>
      <c r="J29" s="60">
        <v>4945060</v>
      </c>
      <c r="K29" s="60">
        <v>1863901</v>
      </c>
      <c r="L29" s="60">
        <v>4015210</v>
      </c>
      <c r="M29" s="60">
        <v>1352157</v>
      </c>
      <c r="N29" s="60">
        <v>7231268</v>
      </c>
      <c r="O29" s="60">
        <v>5504969</v>
      </c>
      <c r="P29" s="60">
        <v>4519550</v>
      </c>
      <c r="Q29" s="60">
        <v>6076032</v>
      </c>
      <c r="R29" s="60">
        <v>16100551</v>
      </c>
      <c r="S29" s="60">
        <v>3833903</v>
      </c>
      <c r="T29" s="60">
        <v>2414211</v>
      </c>
      <c r="U29" s="60">
        <v>2036982</v>
      </c>
      <c r="V29" s="60">
        <v>8285096</v>
      </c>
      <c r="W29" s="60">
        <v>36561975</v>
      </c>
      <c r="X29" s="60">
        <v>21845952</v>
      </c>
      <c r="Y29" s="60">
        <v>14716023</v>
      </c>
      <c r="Z29" s="140">
        <v>67.36</v>
      </c>
      <c r="AA29" s="155">
        <v>47843886</v>
      </c>
    </row>
    <row r="30" spans="1:27" ht="13.5">
      <c r="A30" s="138" t="s">
        <v>76</v>
      </c>
      <c r="B30" s="136"/>
      <c r="C30" s="157">
        <v>27420645</v>
      </c>
      <c r="D30" s="157"/>
      <c r="E30" s="158">
        <v>29297856</v>
      </c>
      <c r="F30" s="159">
        <v>29426207</v>
      </c>
      <c r="G30" s="159">
        <v>2741822</v>
      </c>
      <c r="H30" s="159">
        <v>3638459</v>
      </c>
      <c r="I30" s="159">
        <v>2720477</v>
      </c>
      <c r="J30" s="159">
        <v>9100758</v>
      </c>
      <c r="K30" s="159">
        <v>3752531</v>
      </c>
      <c r="L30" s="159">
        <v>3415863</v>
      </c>
      <c r="M30" s="159">
        <v>1767119</v>
      </c>
      <c r="N30" s="159">
        <v>8935513</v>
      </c>
      <c r="O30" s="159">
        <v>1723354</v>
      </c>
      <c r="P30" s="159">
        <v>1877306</v>
      </c>
      <c r="Q30" s="159">
        <v>1732072</v>
      </c>
      <c r="R30" s="159">
        <v>5332732</v>
      </c>
      <c r="S30" s="159">
        <v>1778834</v>
      </c>
      <c r="T30" s="159">
        <v>1823955</v>
      </c>
      <c r="U30" s="159">
        <v>5269428</v>
      </c>
      <c r="V30" s="159">
        <v>8872217</v>
      </c>
      <c r="W30" s="159">
        <v>32241220</v>
      </c>
      <c r="X30" s="159">
        <v>29297857</v>
      </c>
      <c r="Y30" s="159">
        <v>2943363</v>
      </c>
      <c r="Z30" s="141">
        <v>10.05</v>
      </c>
      <c r="AA30" s="157">
        <v>29426207</v>
      </c>
    </row>
    <row r="31" spans="1:27" ht="13.5">
      <c r="A31" s="138" t="s">
        <v>77</v>
      </c>
      <c r="B31" s="136"/>
      <c r="C31" s="155">
        <v>23181731</v>
      </c>
      <c r="D31" s="155"/>
      <c r="E31" s="156">
        <v>13154125</v>
      </c>
      <c r="F31" s="60">
        <v>14171613</v>
      </c>
      <c r="G31" s="60">
        <v>1479150</v>
      </c>
      <c r="H31" s="60">
        <v>1456024</v>
      </c>
      <c r="I31" s="60">
        <v>1277455</v>
      </c>
      <c r="J31" s="60">
        <v>4212629</v>
      </c>
      <c r="K31" s="60">
        <v>1436274</v>
      </c>
      <c r="L31" s="60">
        <v>1265975</v>
      </c>
      <c r="M31" s="60">
        <v>942148</v>
      </c>
      <c r="N31" s="60">
        <v>3644397</v>
      </c>
      <c r="O31" s="60">
        <v>807675</v>
      </c>
      <c r="P31" s="60">
        <v>1031591</v>
      </c>
      <c r="Q31" s="60">
        <v>1110973</v>
      </c>
      <c r="R31" s="60">
        <v>2950239</v>
      </c>
      <c r="S31" s="60">
        <v>1044382</v>
      </c>
      <c r="T31" s="60">
        <v>968196</v>
      </c>
      <c r="U31" s="60">
        <v>1210120</v>
      </c>
      <c r="V31" s="60">
        <v>3222698</v>
      </c>
      <c r="W31" s="60">
        <v>14029963</v>
      </c>
      <c r="X31" s="60">
        <v>13154124</v>
      </c>
      <c r="Y31" s="60">
        <v>875839</v>
      </c>
      <c r="Z31" s="140">
        <v>6.66</v>
      </c>
      <c r="AA31" s="155">
        <v>14171613</v>
      </c>
    </row>
    <row r="32" spans="1:27" ht="13.5">
      <c r="A32" s="135" t="s">
        <v>78</v>
      </c>
      <c r="B32" s="136"/>
      <c r="C32" s="153">
        <f aca="true" t="shared" si="6" ref="C32:Y32">SUM(C33:C37)</f>
        <v>19337796</v>
      </c>
      <c r="D32" s="153">
        <f>SUM(D33:D37)</f>
        <v>0</v>
      </c>
      <c r="E32" s="154">
        <f t="shared" si="6"/>
        <v>13706553</v>
      </c>
      <c r="F32" s="100">
        <f t="shared" si="6"/>
        <v>13932216</v>
      </c>
      <c r="G32" s="100">
        <f t="shared" si="6"/>
        <v>1092989</v>
      </c>
      <c r="H32" s="100">
        <f t="shared" si="6"/>
        <v>1189582</v>
      </c>
      <c r="I32" s="100">
        <f t="shared" si="6"/>
        <v>1155450</v>
      </c>
      <c r="J32" s="100">
        <f t="shared" si="6"/>
        <v>3438021</v>
      </c>
      <c r="K32" s="100">
        <f t="shared" si="6"/>
        <v>1006746</v>
      </c>
      <c r="L32" s="100">
        <f t="shared" si="6"/>
        <v>1093614</v>
      </c>
      <c r="M32" s="100">
        <f t="shared" si="6"/>
        <v>1014056</v>
      </c>
      <c r="N32" s="100">
        <f t="shared" si="6"/>
        <v>3114416</v>
      </c>
      <c r="O32" s="100">
        <f t="shared" si="6"/>
        <v>1027768</v>
      </c>
      <c r="P32" s="100">
        <f t="shared" si="6"/>
        <v>995682</v>
      </c>
      <c r="Q32" s="100">
        <f t="shared" si="6"/>
        <v>963850</v>
      </c>
      <c r="R32" s="100">
        <f t="shared" si="6"/>
        <v>2987300</v>
      </c>
      <c r="S32" s="100">
        <f t="shared" si="6"/>
        <v>967453</v>
      </c>
      <c r="T32" s="100">
        <f t="shared" si="6"/>
        <v>960142</v>
      </c>
      <c r="U32" s="100">
        <f t="shared" si="6"/>
        <v>1016718</v>
      </c>
      <c r="V32" s="100">
        <f t="shared" si="6"/>
        <v>2944313</v>
      </c>
      <c r="W32" s="100">
        <f t="shared" si="6"/>
        <v>12484050</v>
      </c>
      <c r="X32" s="100">
        <f t="shared" si="6"/>
        <v>13706556</v>
      </c>
      <c r="Y32" s="100">
        <f t="shared" si="6"/>
        <v>-1222506</v>
      </c>
      <c r="Z32" s="137">
        <f>+IF(X32&lt;&gt;0,+(Y32/X32)*100,0)</f>
        <v>-8.919133296504242</v>
      </c>
      <c r="AA32" s="153">
        <f>SUM(AA33:AA37)</f>
        <v>13932216</v>
      </c>
    </row>
    <row r="33" spans="1:27" ht="13.5">
      <c r="A33" s="138" t="s">
        <v>79</v>
      </c>
      <c r="B33" s="136"/>
      <c r="C33" s="155">
        <v>4688836</v>
      </c>
      <c r="D33" s="155"/>
      <c r="E33" s="156">
        <v>4373881</v>
      </c>
      <c r="F33" s="60">
        <v>5398625</v>
      </c>
      <c r="G33" s="60">
        <v>332826</v>
      </c>
      <c r="H33" s="60">
        <v>416099</v>
      </c>
      <c r="I33" s="60">
        <v>387001</v>
      </c>
      <c r="J33" s="60">
        <v>1135926</v>
      </c>
      <c r="K33" s="60">
        <v>374246</v>
      </c>
      <c r="L33" s="60">
        <v>435860</v>
      </c>
      <c r="M33" s="60">
        <v>339842</v>
      </c>
      <c r="N33" s="60">
        <v>1149948</v>
      </c>
      <c r="O33" s="60">
        <v>332749</v>
      </c>
      <c r="P33" s="60">
        <v>329821</v>
      </c>
      <c r="Q33" s="60">
        <v>371289</v>
      </c>
      <c r="R33" s="60">
        <v>1033859</v>
      </c>
      <c r="S33" s="60">
        <v>421296</v>
      </c>
      <c r="T33" s="60">
        <v>431126</v>
      </c>
      <c r="U33" s="60">
        <v>455218</v>
      </c>
      <c r="V33" s="60">
        <v>1307640</v>
      </c>
      <c r="W33" s="60">
        <v>4627373</v>
      </c>
      <c r="X33" s="60">
        <v>4373880</v>
      </c>
      <c r="Y33" s="60">
        <v>253493</v>
      </c>
      <c r="Z33" s="140">
        <v>5.8</v>
      </c>
      <c r="AA33" s="155">
        <v>5398625</v>
      </c>
    </row>
    <row r="34" spans="1:27" ht="13.5">
      <c r="A34" s="138" t="s">
        <v>80</v>
      </c>
      <c r="B34" s="136"/>
      <c r="C34" s="155">
        <v>6726852</v>
      </c>
      <c r="D34" s="155"/>
      <c r="E34" s="156">
        <v>2840972</v>
      </c>
      <c r="F34" s="60">
        <v>2120445</v>
      </c>
      <c r="G34" s="60">
        <v>179229</v>
      </c>
      <c r="H34" s="60">
        <v>183680</v>
      </c>
      <c r="I34" s="60">
        <v>174262</v>
      </c>
      <c r="J34" s="60">
        <v>537171</v>
      </c>
      <c r="K34" s="60">
        <v>157535</v>
      </c>
      <c r="L34" s="60">
        <v>160831</v>
      </c>
      <c r="M34" s="60">
        <v>186256</v>
      </c>
      <c r="N34" s="60">
        <v>504622</v>
      </c>
      <c r="O34" s="60">
        <v>177757</v>
      </c>
      <c r="P34" s="60">
        <v>174866</v>
      </c>
      <c r="Q34" s="60">
        <v>123899</v>
      </c>
      <c r="R34" s="60">
        <v>476522</v>
      </c>
      <c r="S34" s="60">
        <v>106834</v>
      </c>
      <c r="T34" s="60">
        <v>105858</v>
      </c>
      <c r="U34" s="60">
        <v>100505</v>
      </c>
      <c r="V34" s="60">
        <v>313197</v>
      </c>
      <c r="W34" s="60">
        <v>1831512</v>
      </c>
      <c r="X34" s="60">
        <v>2840976</v>
      </c>
      <c r="Y34" s="60">
        <v>-1009464</v>
      </c>
      <c r="Z34" s="140">
        <v>-35.53</v>
      </c>
      <c r="AA34" s="155">
        <v>2120445</v>
      </c>
    </row>
    <row r="35" spans="1:27" ht="13.5">
      <c r="A35" s="138" t="s">
        <v>81</v>
      </c>
      <c r="B35" s="136"/>
      <c r="C35" s="155">
        <v>7922108</v>
      </c>
      <c r="D35" s="155"/>
      <c r="E35" s="156">
        <v>6491700</v>
      </c>
      <c r="F35" s="60">
        <v>6414091</v>
      </c>
      <c r="G35" s="60">
        <v>580934</v>
      </c>
      <c r="H35" s="60">
        <v>589803</v>
      </c>
      <c r="I35" s="60">
        <v>594187</v>
      </c>
      <c r="J35" s="60">
        <v>1764924</v>
      </c>
      <c r="K35" s="60">
        <v>474965</v>
      </c>
      <c r="L35" s="60">
        <v>497868</v>
      </c>
      <c r="M35" s="60">
        <v>487958</v>
      </c>
      <c r="N35" s="60">
        <v>1460791</v>
      </c>
      <c r="O35" s="60">
        <v>517262</v>
      </c>
      <c r="P35" s="60">
        <v>490995</v>
      </c>
      <c r="Q35" s="60">
        <v>468662</v>
      </c>
      <c r="R35" s="60">
        <v>1476919</v>
      </c>
      <c r="S35" s="60">
        <v>439323</v>
      </c>
      <c r="T35" s="60">
        <v>423158</v>
      </c>
      <c r="U35" s="60">
        <v>460995</v>
      </c>
      <c r="V35" s="60">
        <v>1323476</v>
      </c>
      <c r="W35" s="60">
        <v>6026110</v>
      </c>
      <c r="X35" s="60">
        <v>6491700</v>
      </c>
      <c r="Y35" s="60">
        <v>-465590</v>
      </c>
      <c r="Z35" s="140">
        <v>-7.17</v>
      </c>
      <c r="AA35" s="155">
        <v>6414091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>
        <v>-945</v>
      </c>
      <c r="G37" s="159"/>
      <c r="H37" s="159"/>
      <c r="I37" s="159"/>
      <c r="J37" s="159"/>
      <c r="K37" s="159"/>
      <c r="L37" s="159">
        <v>-945</v>
      </c>
      <c r="M37" s="159"/>
      <c r="N37" s="159">
        <v>-945</v>
      </c>
      <c r="O37" s="159"/>
      <c r="P37" s="159"/>
      <c r="Q37" s="159"/>
      <c r="R37" s="159"/>
      <c r="S37" s="159"/>
      <c r="T37" s="159"/>
      <c r="U37" s="159"/>
      <c r="V37" s="159"/>
      <c r="W37" s="159">
        <v>-945</v>
      </c>
      <c r="X37" s="159"/>
      <c r="Y37" s="159">
        <v>-945</v>
      </c>
      <c r="Z37" s="141">
        <v>0</v>
      </c>
      <c r="AA37" s="157">
        <v>-945</v>
      </c>
    </row>
    <row r="38" spans="1:27" ht="13.5">
      <c r="A38" s="135" t="s">
        <v>84</v>
      </c>
      <c r="B38" s="142"/>
      <c r="C38" s="153">
        <f aca="true" t="shared" si="7" ref="C38:Y38">SUM(C39:C41)</f>
        <v>12587440</v>
      </c>
      <c r="D38" s="153">
        <f>SUM(D39:D41)</f>
        <v>0</v>
      </c>
      <c r="E38" s="154">
        <f t="shared" si="7"/>
        <v>13177831</v>
      </c>
      <c r="F38" s="100">
        <f t="shared" si="7"/>
        <v>16317351</v>
      </c>
      <c r="G38" s="100">
        <f t="shared" si="7"/>
        <v>1400504</v>
      </c>
      <c r="H38" s="100">
        <f t="shared" si="7"/>
        <v>1853230</v>
      </c>
      <c r="I38" s="100">
        <f t="shared" si="7"/>
        <v>826725</v>
      </c>
      <c r="J38" s="100">
        <f t="shared" si="7"/>
        <v>4080459</v>
      </c>
      <c r="K38" s="100">
        <f t="shared" si="7"/>
        <v>1039071</v>
      </c>
      <c r="L38" s="100">
        <f t="shared" si="7"/>
        <v>1378816</v>
      </c>
      <c r="M38" s="100">
        <f t="shared" si="7"/>
        <v>804198</v>
      </c>
      <c r="N38" s="100">
        <f t="shared" si="7"/>
        <v>3222085</v>
      </c>
      <c r="O38" s="100">
        <f t="shared" si="7"/>
        <v>721250</v>
      </c>
      <c r="P38" s="100">
        <f t="shared" si="7"/>
        <v>1093891</v>
      </c>
      <c r="Q38" s="100">
        <f t="shared" si="7"/>
        <v>696063</v>
      </c>
      <c r="R38" s="100">
        <f t="shared" si="7"/>
        <v>2511204</v>
      </c>
      <c r="S38" s="100">
        <f t="shared" si="7"/>
        <v>722099</v>
      </c>
      <c r="T38" s="100">
        <f t="shared" si="7"/>
        <v>1206402</v>
      </c>
      <c r="U38" s="100">
        <f t="shared" si="7"/>
        <v>1393428</v>
      </c>
      <c r="V38" s="100">
        <f t="shared" si="7"/>
        <v>3321929</v>
      </c>
      <c r="W38" s="100">
        <f t="shared" si="7"/>
        <v>13135677</v>
      </c>
      <c r="X38" s="100">
        <f t="shared" si="7"/>
        <v>13177836</v>
      </c>
      <c r="Y38" s="100">
        <f t="shared" si="7"/>
        <v>-42159</v>
      </c>
      <c r="Z38" s="137">
        <f>+IF(X38&lt;&gt;0,+(Y38/X38)*100,0)</f>
        <v>-0.31992354435128806</v>
      </c>
      <c r="AA38" s="153">
        <f>SUM(AA39:AA41)</f>
        <v>16317351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12587440</v>
      </c>
      <c r="D40" s="155"/>
      <c r="E40" s="156">
        <v>13177831</v>
      </c>
      <c r="F40" s="60">
        <v>16317351</v>
      </c>
      <c r="G40" s="60">
        <v>1400504</v>
      </c>
      <c r="H40" s="60">
        <v>1853230</v>
      </c>
      <c r="I40" s="60">
        <v>826725</v>
      </c>
      <c r="J40" s="60">
        <v>4080459</v>
      </c>
      <c r="K40" s="60">
        <v>1039071</v>
      </c>
      <c r="L40" s="60">
        <v>1378816</v>
      </c>
      <c r="M40" s="60">
        <v>804198</v>
      </c>
      <c r="N40" s="60">
        <v>3222085</v>
      </c>
      <c r="O40" s="60">
        <v>721250</v>
      </c>
      <c r="P40" s="60">
        <v>1093891</v>
      </c>
      <c r="Q40" s="60">
        <v>696063</v>
      </c>
      <c r="R40" s="60">
        <v>2511204</v>
      </c>
      <c r="S40" s="60">
        <v>722099</v>
      </c>
      <c r="T40" s="60">
        <v>1206402</v>
      </c>
      <c r="U40" s="60">
        <v>1393428</v>
      </c>
      <c r="V40" s="60">
        <v>3321929</v>
      </c>
      <c r="W40" s="60">
        <v>13135677</v>
      </c>
      <c r="X40" s="60">
        <v>13177836</v>
      </c>
      <c r="Y40" s="60">
        <v>-42159</v>
      </c>
      <c r="Z40" s="140">
        <v>-0.32</v>
      </c>
      <c r="AA40" s="155">
        <v>16317351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159545145</v>
      </c>
      <c r="D42" s="153">
        <f>SUM(D43:D46)</f>
        <v>0</v>
      </c>
      <c r="E42" s="154">
        <f t="shared" si="8"/>
        <v>118377917</v>
      </c>
      <c r="F42" s="100">
        <f t="shared" si="8"/>
        <v>121297784</v>
      </c>
      <c r="G42" s="100">
        <f t="shared" si="8"/>
        <v>10439538</v>
      </c>
      <c r="H42" s="100">
        <f t="shared" si="8"/>
        <v>8727573</v>
      </c>
      <c r="I42" s="100">
        <f t="shared" si="8"/>
        <v>8273958</v>
      </c>
      <c r="J42" s="100">
        <f t="shared" si="8"/>
        <v>27441069</v>
      </c>
      <c r="K42" s="100">
        <f t="shared" si="8"/>
        <v>10130588</v>
      </c>
      <c r="L42" s="100">
        <f t="shared" si="8"/>
        <v>10868437</v>
      </c>
      <c r="M42" s="100">
        <f t="shared" si="8"/>
        <v>8297893</v>
      </c>
      <c r="N42" s="100">
        <f t="shared" si="8"/>
        <v>29296918</v>
      </c>
      <c r="O42" s="100">
        <f t="shared" si="8"/>
        <v>5764939</v>
      </c>
      <c r="P42" s="100">
        <f t="shared" si="8"/>
        <v>7706244</v>
      </c>
      <c r="Q42" s="100">
        <f t="shared" si="8"/>
        <v>8139654</v>
      </c>
      <c r="R42" s="100">
        <f t="shared" si="8"/>
        <v>21610837</v>
      </c>
      <c r="S42" s="100">
        <f t="shared" si="8"/>
        <v>5646924</v>
      </c>
      <c r="T42" s="100">
        <f t="shared" si="8"/>
        <v>6576880</v>
      </c>
      <c r="U42" s="100">
        <f t="shared" si="8"/>
        <v>6776620</v>
      </c>
      <c r="V42" s="100">
        <f t="shared" si="8"/>
        <v>19000424</v>
      </c>
      <c r="W42" s="100">
        <f t="shared" si="8"/>
        <v>97349248</v>
      </c>
      <c r="X42" s="100">
        <f t="shared" si="8"/>
        <v>118377912</v>
      </c>
      <c r="Y42" s="100">
        <f t="shared" si="8"/>
        <v>-21028664</v>
      </c>
      <c r="Z42" s="137">
        <f>+IF(X42&lt;&gt;0,+(Y42/X42)*100,0)</f>
        <v>-17.76400989400793</v>
      </c>
      <c r="AA42" s="153">
        <f>SUM(AA43:AA46)</f>
        <v>121297784</v>
      </c>
    </row>
    <row r="43" spans="1:27" ht="13.5">
      <c r="A43" s="138" t="s">
        <v>89</v>
      </c>
      <c r="B43" s="136"/>
      <c r="C43" s="155">
        <v>63915538</v>
      </c>
      <c r="D43" s="155"/>
      <c r="E43" s="156">
        <v>62345639</v>
      </c>
      <c r="F43" s="60">
        <v>64290083</v>
      </c>
      <c r="G43" s="60">
        <v>6898160</v>
      </c>
      <c r="H43" s="60">
        <v>7338955</v>
      </c>
      <c r="I43" s="60">
        <v>6687026</v>
      </c>
      <c r="J43" s="60">
        <v>20924141</v>
      </c>
      <c r="K43" s="60">
        <v>4624703</v>
      </c>
      <c r="L43" s="60">
        <v>4472168</v>
      </c>
      <c r="M43" s="60">
        <v>4791008</v>
      </c>
      <c r="N43" s="60">
        <v>13887879</v>
      </c>
      <c r="O43" s="60">
        <v>4291726</v>
      </c>
      <c r="P43" s="60">
        <v>4045702</v>
      </c>
      <c r="Q43" s="60">
        <v>4521789</v>
      </c>
      <c r="R43" s="60">
        <v>12859217</v>
      </c>
      <c r="S43" s="60">
        <v>4584387</v>
      </c>
      <c r="T43" s="60">
        <v>3141808</v>
      </c>
      <c r="U43" s="60">
        <v>4130143</v>
      </c>
      <c r="V43" s="60">
        <v>11856338</v>
      </c>
      <c r="W43" s="60">
        <v>59527575</v>
      </c>
      <c r="X43" s="60">
        <v>62345637</v>
      </c>
      <c r="Y43" s="60">
        <v>-2818062</v>
      </c>
      <c r="Z43" s="140">
        <v>-4.52</v>
      </c>
      <c r="AA43" s="155">
        <v>64290083</v>
      </c>
    </row>
    <row r="44" spans="1:27" ht="13.5">
      <c r="A44" s="138" t="s">
        <v>90</v>
      </c>
      <c r="B44" s="136"/>
      <c r="C44" s="155">
        <v>40088259</v>
      </c>
      <c r="D44" s="155"/>
      <c r="E44" s="156">
        <v>38711302</v>
      </c>
      <c r="F44" s="60">
        <v>39001980</v>
      </c>
      <c r="G44" s="60">
        <v>2460248</v>
      </c>
      <c r="H44" s="60">
        <v>395113</v>
      </c>
      <c r="I44" s="60">
        <v>448981</v>
      </c>
      <c r="J44" s="60">
        <v>3304342</v>
      </c>
      <c r="K44" s="60">
        <v>4497849</v>
      </c>
      <c r="L44" s="60">
        <v>5509962</v>
      </c>
      <c r="M44" s="60">
        <v>2557826</v>
      </c>
      <c r="N44" s="60">
        <v>12565637</v>
      </c>
      <c r="O44" s="60">
        <v>395001</v>
      </c>
      <c r="P44" s="60">
        <v>2781490</v>
      </c>
      <c r="Q44" s="60">
        <v>2717088</v>
      </c>
      <c r="R44" s="60">
        <v>5893579</v>
      </c>
      <c r="S44" s="60">
        <v>304629</v>
      </c>
      <c r="T44" s="60">
        <v>2554528</v>
      </c>
      <c r="U44" s="60">
        <v>1565758</v>
      </c>
      <c r="V44" s="60">
        <v>4424915</v>
      </c>
      <c r="W44" s="60">
        <v>26188473</v>
      </c>
      <c r="X44" s="60">
        <v>38711300</v>
      </c>
      <c r="Y44" s="60">
        <v>-12522827</v>
      </c>
      <c r="Z44" s="140">
        <v>-32.35</v>
      </c>
      <c r="AA44" s="155">
        <v>39001980</v>
      </c>
    </row>
    <row r="45" spans="1:27" ht="13.5">
      <c r="A45" s="138" t="s">
        <v>91</v>
      </c>
      <c r="B45" s="136"/>
      <c r="C45" s="157">
        <v>6047155</v>
      </c>
      <c r="D45" s="157"/>
      <c r="E45" s="158">
        <v>7256945</v>
      </c>
      <c r="F45" s="159">
        <v>7250981</v>
      </c>
      <c r="G45" s="159">
        <v>545398</v>
      </c>
      <c r="H45" s="159">
        <v>432717</v>
      </c>
      <c r="I45" s="159">
        <v>576051</v>
      </c>
      <c r="J45" s="159">
        <v>1554166</v>
      </c>
      <c r="K45" s="159">
        <v>468092</v>
      </c>
      <c r="L45" s="159">
        <v>398213</v>
      </c>
      <c r="M45" s="159">
        <v>371411</v>
      </c>
      <c r="N45" s="159">
        <v>1237716</v>
      </c>
      <c r="O45" s="159">
        <v>475362</v>
      </c>
      <c r="P45" s="159">
        <v>330109</v>
      </c>
      <c r="Q45" s="159">
        <v>413199</v>
      </c>
      <c r="R45" s="159">
        <v>1218670</v>
      </c>
      <c r="S45" s="159">
        <v>377097</v>
      </c>
      <c r="T45" s="159">
        <v>450671</v>
      </c>
      <c r="U45" s="159">
        <v>599825</v>
      </c>
      <c r="V45" s="159">
        <v>1427593</v>
      </c>
      <c r="W45" s="159">
        <v>5438145</v>
      </c>
      <c r="X45" s="159">
        <v>7256946</v>
      </c>
      <c r="Y45" s="159">
        <v>-1818801</v>
      </c>
      <c r="Z45" s="141">
        <v>-25.06</v>
      </c>
      <c r="AA45" s="157">
        <v>7250981</v>
      </c>
    </row>
    <row r="46" spans="1:27" ht="13.5">
      <c r="A46" s="138" t="s">
        <v>92</v>
      </c>
      <c r="B46" s="136"/>
      <c r="C46" s="155">
        <v>49494193</v>
      </c>
      <c r="D46" s="155"/>
      <c r="E46" s="156">
        <v>10064031</v>
      </c>
      <c r="F46" s="60">
        <v>10754740</v>
      </c>
      <c r="G46" s="60">
        <v>535732</v>
      </c>
      <c r="H46" s="60">
        <v>560788</v>
      </c>
      <c r="I46" s="60">
        <v>561900</v>
      </c>
      <c r="J46" s="60">
        <v>1658420</v>
      </c>
      <c r="K46" s="60">
        <v>539944</v>
      </c>
      <c r="L46" s="60">
        <v>488094</v>
      </c>
      <c r="M46" s="60">
        <v>577648</v>
      </c>
      <c r="N46" s="60">
        <v>1605686</v>
      </c>
      <c r="O46" s="60">
        <v>602850</v>
      </c>
      <c r="P46" s="60">
        <v>548943</v>
      </c>
      <c r="Q46" s="60">
        <v>487578</v>
      </c>
      <c r="R46" s="60">
        <v>1639371</v>
      </c>
      <c r="S46" s="60">
        <v>380811</v>
      </c>
      <c r="T46" s="60">
        <v>429873</v>
      </c>
      <c r="U46" s="60">
        <v>480894</v>
      </c>
      <c r="V46" s="60">
        <v>1291578</v>
      </c>
      <c r="W46" s="60">
        <v>6195055</v>
      </c>
      <c r="X46" s="60">
        <v>10064029</v>
      </c>
      <c r="Y46" s="60">
        <v>-3868974</v>
      </c>
      <c r="Z46" s="140">
        <v>-38.44</v>
      </c>
      <c r="AA46" s="155">
        <v>10754740</v>
      </c>
    </row>
    <row r="47" spans="1:27" ht="13.5">
      <c r="A47" s="135" t="s">
        <v>93</v>
      </c>
      <c r="B47" s="142" t="s">
        <v>94</v>
      </c>
      <c r="C47" s="153">
        <v>236950</v>
      </c>
      <c r="D47" s="153"/>
      <c r="E47" s="154">
        <v>234733</v>
      </c>
      <c r="F47" s="100">
        <v>171296</v>
      </c>
      <c r="G47" s="100">
        <v>10983</v>
      </c>
      <c r="H47" s="100">
        <v>12680</v>
      </c>
      <c r="I47" s="100">
        <v>4182</v>
      </c>
      <c r="J47" s="100">
        <v>27845</v>
      </c>
      <c r="K47" s="100">
        <v>16924</v>
      </c>
      <c r="L47" s="100">
        <v>23393</v>
      </c>
      <c r="M47" s="100">
        <v>11928</v>
      </c>
      <c r="N47" s="100">
        <v>52245</v>
      </c>
      <c r="O47" s="100">
        <v>28951</v>
      </c>
      <c r="P47" s="100">
        <v>37719</v>
      </c>
      <c r="Q47" s="100">
        <v>5030</v>
      </c>
      <c r="R47" s="100">
        <v>71700</v>
      </c>
      <c r="S47" s="100">
        <v>2736</v>
      </c>
      <c r="T47" s="100">
        <v>3795</v>
      </c>
      <c r="U47" s="100">
        <v>5358</v>
      </c>
      <c r="V47" s="100">
        <v>11889</v>
      </c>
      <c r="W47" s="100">
        <v>163679</v>
      </c>
      <c r="X47" s="100">
        <v>234732</v>
      </c>
      <c r="Y47" s="100">
        <v>-71053</v>
      </c>
      <c r="Z47" s="137">
        <v>-30.27</v>
      </c>
      <c r="AA47" s="153">
        <v>171296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290773473</v>
      </c>
      <c r="D48" s="168">
        <f>+D28+D32+D38+D42+D47</f>
        <v>0</v>
      </c>
      <c r="E48" s="169">
        <f t="shared" si="9"/>
        <v>209794963</v>
      </c>
      <c r="F48" s="73">
        <f t="shared" si="9"/>
        <v>243160353</v>
      </c>
      <c r="G48" s="73">
        <f t="shared" si="9"/>
        <v>19442411</v>
      </c>
      <c r="H48" s="73">
        <f t="shared" si="9"/>
        <v>18383837</v>
      </c>
      <c r="I48" s="73">
        <f t="shared" si="9"/>
        <v>15419593</v>
      </c>
      <c r="J48" s="73">
        <f t="shared" si="9"/>
        <v>53245841</v>
      </c>
      <c r="K48" s="73">
        <f t="shared" si="9"/>
        <v>19246035</v>
      </c>
      <c r="L48" s="73">
        <f t="shared" si="9"/>
        <v>22061308</v>
      </c>
      <c r="M48" s="73">
        <f t="shared" si="9"/>
        <v>14189499</v>
      </c>
      <c r="N48" s="73">
        <f t="shared" si="9"/>
        <v>55496842</v>
      </c>
      <c r="O48" s="73">
        <f t="shared" si="9"/>
        <v>15578906</v>
      </c>
      <c r="P48" s="73">
        <f t="shared" si="9"/>
        <v>17261983</v>
      </c>
      <c r="Q48" s="73">
        <f t="shared" si="9"/>
        <v>18723674</v>
      </c>
      <c r="R48" s="73">
        <f t="shared" si="9"/>
        <v>51564563</v>
      </c>
      <c r="S48" s="73">
        <f t="shared" si="9"/>
        <v>13996331</v>
      </c>
      <c r="T48" s="73">
        <f t="shared" si="9"/>
        <v>13953581</v>
      </c>
      <c r="U48" s="73">
        <f t="shared" si="9"/>
        <v>17708654</v>
      </c>
      <c r="V48" s="73">
        <f t="shared" si="9"/>
        <v>45658566</v>
      </c>
      <c r="W48" s="73">
        <f t="shared" si="9"/>
        <v>205965812</v>
      </c>
      <c r="X48" s="73">
        <f t="shared" si="9"/>
        <v>209794969</v>
      </c>
      <c r="Y48" s="73">
        <f t="shared" si="9"/>
        <v>-3829157</v>
      </c>
      <c r="Z48" s="170">
        <f>+IF(X48&lt;&gt;0,+(Y48/X48)*100,0)</f>
        <v>-1.825190097861689</v>
      </c>
      <c r="AA48" s="168">
        <f>+AA28+AA32+AA38+AA42+AA47</f>
        <v>243160353</v>
      </c>
    </row>
    <row r="49" spans="1:27" ht="13.5">
      <c r="A49" s="148" t="s">
        <v>49</v>
      </c>
      <c r="B49" s="149"/>
      <c r="C49" s="171">
        <f aca="true" t="shared" si="10" ref="C49:Y49">+C25-C48</f>
        <v>-80259761</v>
      </c>
      <c r="D49" s="171">
        <f>+D25-D48</f>
        <v>0</v>
      </c>
      <c r="E49" s="172">
        <f t="shared" si="10"/>
        <v>20735858</v>
      </c>
      <c r="F49" s="173">
        <f t="shared" si="10"/>
        <v>124797</v>
      </c>
      <c r="G49" s="173">
        <f t="shared" si="10"/>
        <v>40006593</v>
      </c>
      <c r="H49" s="173">
        <f t="shared" si="10"/>
        <v>-7873040</v>
      </c>
      <c r="I49" s="173">
        <f t="shared" si="10"/>
        <v>-3577025</v>
      </c>
      <c r="J49" s="173">
        <f t="shared" si="10"/>
        <v>28556528</v>
      </c>
      <c r="K49" s="173">
        <f t="shared" si="10"/>
        <v>-8124801</v>
      </c>
      <c r="L49" s="173">
        <f t="shared" si="10"/>
        <v>-2874608</v>
      </c>
      <c r="M49" s="173">
        <f t="shared" si="10"/>
        <v>-4335531</v>
      </c>
      <c r="N49" s="173">
        <f t="shared" si="10"/>
        <v>-15334940</v>
      </c>
      <c r="O49" s="173">
        <f t="shared" si="10"/>
        <v>-7543704</v>
      </c>
      <c r="P49" s="173">
        <f t="shared" si="10"/>
        <v>-7244057</v>
      </c>
      <c r="Q49" s="173">
        <f t="shared" si="10"/>
        <v>-9312860</v>
      </c>
      <c r="R49" s="173">
        <f t="shared" si="10"/>
        <v>-24100621</v>
      </c>
      <c r="S49" s="173">
        <f t="shared" si="10"/>
        <v>-3229574</v>
      </c>
      <c r="T49" s="173">
        <f t="shared" si="10"/>
        <v>5202490</v>
      </c>
      <c r="U49" s="173">
        <f t="shared" si="10"/>
        <v>-6818972</v>
      </c>
      <c r="V49" s="173">
        <f t="shared" si="10"/>
        <v>-4846056</v>
      </c>
      <c r="W49" s="173">
        <f t="shared" si="10"/>
        <v>-15725089</v>
      </c>
      <c r="X49" s="173">
        <f>IF(F25=F48,0,X25-X48)</f>
        <v>3756875</v>
      </c>
      <c r="Y49" s="173">
        <f t="shared" si="10"/>
        <v>-19481964</v>
      </c>
      <c r="Z49" s="174">
        <f>+IF(X49&lt;&gt;0,+(Y49/X49)*100,0)</f>
        <v>-518.5683313924472</v>
      </c>
      <c r="AA49" s="171">
        <f>+AA25-AA48</f>
        <v>124797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28161848</v>
      </c>
      <c r="D5" s="155">
        <v>0</v>
      </c>
      <c r="E5" s="156">
        <v>32343145</v>
      </c>
      <c r="F5" s="60">
        <v>35000001</v>
      </c>
      <c r="G5" s="60">
        <v>37305208</v>
      </c>
      <c r="H5" s="60">
        <v>-453316</v>
      </c>
      <c r="I5" s="60">
        <v>-263000</v>
      </c>
      <c r="J5" s="60">
        <v>36588892</v>
      </c>
      <c r="K5" s="60">
        <v>60575</v>
      </c>
      <c r="L5" s="60">
        <v>-1723916</v>
      </c>
      <c r="M5" s="60">
        <v>-130115</v>
      </c>
      <c r="N5" s="60">
        <v>-1793456</v>
      </c>
      <c r="O5" s="60">
        <v>-322453</v>
      </c>
      <c r="P5" s="60">
        <v>-10378</v>
      </c>
      <c r="Q5" s="60">
        <v>64534</v>
      </c>
      <c r="R5" s="60">
        <v>-268297</v>
      </c>
      <c r="S5" s="60">
        <v>869021</v>
      </c>
      <c r="T5" s="60">
        <v>2807</v>
      </c>
      <c r="U5" s="60">
        <v>505177</v>
      </c>
      <c r="V5" s="60">
        <v>1377005</v>
      </c>
      <c r="W5" s="60">
        <v>35904144</v>
      </c>
      <c r="X5" s="60">
        <v>32343142</v>
      </c>
      <c r="Y5" s="60">
        <v>3561002</v>
      </c>
      <c r="Z5" s="140">
        <v>11.01</v>
      </c>
      <c r="AA5" s="155">
        <v>35000001</v>
      </c>
    </row>
    <row r="6" spans="1:27" ht="13.5">
      <c r="A6" s="181" t="s">
        <v>102</v>
      </c>
      <c r="B6" s="182"/>
      <c r="C6" s="155">
        <v>895412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62803597</v>
      </c>
      <c r="D7" s="155">
        <v>0</v>
      </c>
      <c r="E7" s="156">
        <v>67377952</v>
      </c>
      <c r="F7" s="60">
        <v>67019772</v>
      </c>
      <c r="G7" s="60">
        <v>5127440</v>
      </c>
      <c r="H7" s="60">
        <v>5830225</v>
      </c>
      <c r="I7" s="60">
        <v>5930344</v>
      </c>
      <c r="J7" s="60">
        <v>16888009</v>
      </c>
      <c r="K7" s="60">
        <v>6186186</v>
      </c>
      <c r="L7" s="60">
        <v>4645369</v>
      </c>
      <c r="M7" s="60">
        <v>5161621</v>
      </c>
      <c r="N7" s="60">
        <v>15993176</v>
      </c>
      <c r="O7" s="60">
        <v>2886439</v>
      </c>
      <c r="P7" s="60">
        <v>4818168</v>
      </c>
      <c r="Q7" s="60">
        <v>4584046</v>
      </c>
      <c r="R7" s="60">
        <v>12288653</v>
      </c>
      <c r="S7" s="60">
        <v>4922374</v>
      </c>
      <c r="T7" s="60">
        <v>4761960</v>
      </c>
      <c r="U7" s="60">
        <v>5522720</v>
      </c>
      <c r="V7" s="60">
        <v>15207054</v>
      </c>
      <c r="W7" s="60">
        <v>60376892</v>
      </c>
      <c r="X7" s="60">
        <v>67377950</v>
      </c>
      <c r="Y7" s="60">
        <v>-7001058</v>
      </c>
      <c r="Z7" s="140">
        <v>-10.39</v>
      </c>
      <c r="AA7" s="155">
        <v>67019772</v>
      </c>
    </row>
    <row r="8" spans="1:27" ht="13.5">
      <c r="A8" s="183" t="s">
        <v>104</v>
      </c>
      <c r="B8" s="182"/>
      <c r="C8" s="155">
        <v>25341999</v>
      </c>
      <c r="D8" s="155">
        <v>0</v>
      </c>
      <c r="E8" s="156">
        <v>32502068</v>
      </c>
      <c r="F8" s="60">
        <v>31801763</v>
      </c>
      <c r="G8" s="60">
        <v>982833</v>
      </c>
      <c r="H8" s="60">
        <v>1857355</v>
      </c>
      <c r="I8" s="60">
        <v>2138319</v>
      </c>
      <c r="J8" s="60">
        <v>4978507</v>
      </c>
      <c r="K8" s="60">
        <v>2254137</v>
      </c>
      <c r="L8" s="60">
        <v>2020708</v>
      </c>
      <c r="M8" s="60">
        <v>2519752</v>
      </c>
      <c r="N8" s="60">
        <v>6794597</v>
      </c>
      <c r="O8" s="60">
        <v>2922507</v>
      </c>
      <c r="P8" s="60">
        <v>2789529</v>
      </c>
      <c r="Q8" s="60">
        <v>2345406</v>
      </c>
      <c r="R8" s="60">
        <v>8057442</v>
      </c>
      <c r="S8" s="60">
        <v>2400591</v>
      </c>
      <c r="T8" s="60">
        <v>2335079</v>
      </c>
      <c r="U8" s="60">
        <v>2220277</v>
      </c>
      <c r="V8" s="60">
        <v>6955947</v>
      </c>
      <c r="W8" s="60">
        <v>26786493</v>
      </c>
      <c r="X8" s="60">
        <v>32502070</v>
      </c>
      <c r="Y8" s="60">
        <v>-5715577</v>
      </c>
      <c r="Z8" s="140">
        <v>-17.59</v>
      </c>
      <c r="AA8" s="155">
        <v>31801763</v>
      </c>
    </row>
    <row r="9" spans="1:27" ht="13.5">
      <c r="A9" s="183" t="s">
        <v>105</v>
      </c>
      <c r="B9" s="182"/>
      <c r="C9" s="155">
        <v>6975655</v>
      </c>
      <c r="D9" s="155">
        <v>0</v>
      </c>
      <c r="E9" s="156">
        <v>9170014</v>
      </c>
      <c r="F9" s="60">
        <v>9170013</v>
      </c>
      <c r="G9" s="60">
        <v>757388</v>
      </c>
      <c r="H9" s="60">
        <v>750979</v>
      </c>
      <c r="I9" s="60">
        <v>784083</v>
      </c>
      <c r="J9" s="60">
        <v>2292450</v>
      </c>
      <c r="K9" s="60">
        <v>768894</v>
      </c>
      <c r="L9" s="60">
        <v>775804</v>
      </c>
      <c r="M9" s="60">
        <v>783053</v>
      </c>
      <c r="N9" s="60">
        <v>2327751</v>
      </c>
      <c r="O9" s="60">
        <v>755581</v>
      </c>
      <c r="P9" s="60">
        <v>737723</v>
      </c>
      <c r="Q9" s="60">
        <v>758800</v>
      </c>
      <c r="R9" s="60">
        <v>2252104</v>
      </c>
      <c r="S9" s="60">
        <v>746951</v>
      </c>
      <c r="T9" s="60">
        <v>734074</v>
      </c>
      <c r="U9" s="60">
        <v>738744</v>
      </c>
      <c r="V9" s="60">
        <v>2219769</v>
      </c>
      <c r="W9" s="60">
        <v>9092074</v>
      </c>
      <c r="X9" s="60">
        <v>9170016</v>
      </c>
      <c r="Y9" s="60">
        <v>-77942</v>
      </c>
      <c r="Z9" s="140">
        <v>-0.85</v>
      </c>
      <c r="AA9" s="155">
        <v>9170013</v>
      </c>
    </row>
    <row r="10" spans="1:27" ht="13.5">
      <c r="A10" s="183" t="s">
        <v>106</v>
      </c>
      <c r="B10" s="182"/>
      <c r="C10" s="155">
        <v>8797521</v>
      </c>
      <c r="D10" s="155">
        <v>0</v>
      </c>
      <c r="E10" s="156">
        <v>10957065</v>
      </c>
      <c r="F10" s="54">
        <v>10973702</v>
      </c>
      <c r="G10" s="54">
        <v>786521</v>
      </c>
      <c r="H10" s="54">
        <v>784672</v>
      </c>
      <c r="I10" s="54">
        <v>797545</v>
      </c>
      <c r="J10" s="54">
        <v>2368738</v>
      </c>
      <c r="K10" s="54">
        <v>791683</v>
      </c>
      <c r="L10" s="54">
        <v>740510</v>
      </c>
      <c r="M10" s="54">
        <v>791149</v>
      </c>
      <c r="N10" s="54">
        <v>2323342</v>
      </c>
      <c r="O10" s="54">
        <v>794976</v>
      </c>
      <c r="P10" s="54">
        <v>765619</v>
      </c>
      <c r="Q10" s="54">
        <v>779326</v>
      </c>
      <c r="R10" s="54">
        <v>2339921</v>
      </c>
      <c r="S10" s="54">
        <v>793427</v>
      </c>
      <c r="T10" s="54">
        <v>794324</v>
      </c>
      <c r="U10" s="54">
        <v>792301</v>
      </c>
      <c r="V10" s="54">
        <v>2380052</v>
      </c>
      <c r="W10" s="54">
        <v>9412053</v>
      </c>
      <c r="X10" s="54">
        <v>10957068</v>
      </c>
      <c r="Y10" s="54">
        <v>-1545015</v>
      </c>
      <c r="Z10" s="184">
        <v>-14.1</v>
      </c>
      <c r="AA10" s="130">
        <v>10973702</v>
      </c>
    </row>
    <row r="11" spans="1:27" ht="13.5">
      <c r="A11" s="183" t="s">
        <v>107</v>
      </c>
      <c r="B11" s="185"/>
      <c r="C11" s="155">
        <v>995451</v>
      </c>
      <c r="D11" s="155">
        <v>0</v>
      </c>
      <c r="E11" s="156">
        <v>0</v>
      </c>
      <c r="F11" s="60">
        <v>780798</v>
      </c>
      <c r="G11" s="60">
        <v>67937</v>
      </c>
      <c r="H11" s="60">
        <v>65455</v>
      </c>
      <c r="I11" s="60">
        <v>65761</v>
      </c>
      <c r="J11" s="60">
        <v>199153</v>
      </c>
      <c r="K11" s="60">
        <v>66704</v>
      </c>
      <c r="L11" s="60">
        <v>64086</v>
      </c>
      <c r="M11" s="60">
        <v>64736</v>
      </c>
      <c r="N11" s="60">
        <v>195526</v>
      </c>
      <c r="O11" s="60">
        <v>66951</v>
      </c>
      <c r="P11" s="60">
        <v>64000</v>
      </c>
      <c r="Q11" s="60">
        <v>65496</v>
      </c>
      <c r="R11" s="60">
        <v>196447</v>
      </c>
      <c r="S11" s="60">
        <v>64547</v>
      </c>
      <c r="T11" s="60">
        <v>64682</v>
      </c>
      <c r="U11" s="60">
        <v>0</v>
      </c>
      <c r="V11" s="60">
        <v>129229</v>
      </c>
      <c r="W11" s="60">
        <v>720355</v>
      </c>
      <c r="X11" s="60"/>
      <c r="Y11" s="60">
        <v>720355</v>
      </c>
      <c r="Z11" s="140">
        <v>0</v>
      </c>
      <c r="AA11" s="155">
        <v>780798</v>
      </c>
    </row>
    <row r="12" spans="1:27" ht="13.5">
      <c r="A12" s="183" t="s">
        <v>108</v>
      </c>
      <c r="B12" s="185"/>
      <c r="C12" s="155">
        <v>708900</v>
      </c>
      <c r="D12" s="155">
        <v>0</v>
      </c>
      <c r="E12" s="156">
        <v>2001899</v>
      </c>
      <c r="F12" s="60">
        <v>555630</v>
      </c>
      <c r="G12" s="60">
        <v>-228984</v>
      </c>
      <c r="H12" s="60">
        <v>82390</v>
      </c>
      <c r="I12" s="60">
        <v>135056</v>
      </c>
      <c r="J12" s="60">
        <v>-11538</v>
      </c>
      <c r="K12" s="60">
        <v>89064</v>
      </c>
      <c r="L12" s="60">
        <v>84236</v>
      </c>
      <c r="M12" s="60">
        <v>73503</v>
      </c>
      <c r="N12" s="60">
        <v>246803</v>
      </c>
      <c r="O12" s="60">
        <v>78431</v>
      </c>
      <c r="P12" s="60">
        <v>78667</v>
      </c>
      <c r="Q12" s="60">
        <v>74497</v>
      </c>
      <c r="R12" s="60">
        <v>231595</v>
      </c>
      <c r="S12" s="60">
        <v>75759</v>
      </c>
      <c r="T12" s="60">
        <v>86028</v>
      </c>
      <c r="U12" s="60">
        <v>76264</v>
      </c>
      <c r="V12" s="60">
        <v>238051</v>
      </c>
      <c r="W12" s="60">
        <v>704911</v>
      </c>
      <c r="X12" s="60">
        <v>2001899</v>
      </c>
      <c r="Y12" s="60">
        <v>-1296988</v>
      </c>
      <c r="Z12" s="140">
        <v>-64.79</v>
      </c>
      <c r="AA12" s="155">
        <v>555630</v>
      </c>
    </row>
    <row r="13" spans="1:27" ht="13.5">
      <c r="A13" s="181" t="s">
        <v>109</v>
      </c>
      <c r="B13" s="185"/>
      <c r="C13" s="155">
        <v>706901</v>
      </c>
      <c r="D13" s="155">
        <v>0</v>
      </c>
      <c r="E13" s="156">
        <v>624300</v>
      </c>
      <c r="F13" s="60">
        <v>1265992</v>
      </c>
      <c r="G13" s="60">
        <v>53434</v>
      </c>
      <c r="H13" s="60">
        <v>91190</v>
      </c>
      <c r="I13" s="60">
        <v>119738</v>
      </c>
      <c r="J13" s="60">
        <v>264362</v>
      </c>
      <c r="K13" s="60">
        <v>110227</v>
      </c>
      <c r="L13" s="60">
        <v>110676</v>
      </c>
      <c r="M13" s="60">
        <v>24640</v>
      </c>
      <c r="N13" s="60">
        <v>245543</v>
      </c>
      <c r="O13" s="60">
        <v>280399</v>
      </c>
      <c r="P13" s="60">
        <v>163246</v>
      </c>
      <c r="Q13" s="60">
        <v>12328</v>
      </c>
      <c r="R13" s="60">
        <v>455973</v>
      </c>
      <c r="S13" s="60">
        <v>252733</v>
      </c>
      <c r="T13" s="60">
        <v>215896</v>
      </c>
      <c r="U13" s="60">
        <v>124561</v>
      </c>
      <c r="V13" s="60">
        <v>593190</v>
      </c>
      <c r="W13" s="60">
        <v>1559068</v>
      </c>
      <c r="X13" s="60">
        <v>624300</v>
      </c>
      <c r="Y13" s="60">
        <v>934768</v>
      </c>
      <c r="Z13" s="140">
        <v>149.73</v>
      </c>
      <c r="AA13" s="155">
        <v>1265992</v>
      </c>
    </row>
    <row r="14" spans="1:27" ht="13.5">
      <c r="A14" s="181" t="s">
        <v>110</v>
      </c>
      <c r="B14" s="185"/>
      <c r="C14" s="155">
        <v>2490581</v>
      </c>
      <c r="D14" s="155">
        <v>0</v>
      </c>
      <c r="E14" s="156">
        <v>3370677</v>
      </c>
      <c r="F14" s="60">
        <v>2822861</v>
      </c>
      <c r="G14" s="60">
        <v>305398</v>
      </c>
      <c r="H14" s="60">
        <v>345660</v>
      </c>
      <c r="I14" s="60">
        <v>349430</v>
      </c>
      <c r="J14" s="60">
        <v>1000488</v>
      </c>
      <c r="K14" s="60">
        <v>359746</v>
      </c>
      <c r="L14" s="60">
        <v>370598</v>
      </c>
      <c r="M14" s="60">
        <v>375726</v>
      </c>
      <c r="N14" s="60">
        <v>1106070</v>
      </c>
      <c r="O14" s="60">
        <v>329310</v>
      </c>
      <c r="P14" s="60">
        <v>382092</v>
      </c>
      <c r="Q14" s="60">
        <v>383957</v>
      </c>
      <c r="R14" s="60">
        <v>1095359</v>
      </c>
      <c r="S14" s="60">
        <v>396426</v>
      </c>
      <c r="T14" s="60">
        <v>397546</v>
      </c>
      <c r="U14" s="60">
        <v>416755</v>
      </c>
      <c r="V14" s="60">
        <v>1210727</v>
      </c>
      <c r="W14" s="60">
        <v>4412644</v>
      </c>
      <c r="X14" s="60">
        <v>3370677</v>
      </c>
      <c r="Y14" s="60">
        <v>1041967</v>
      </c>
      <c r="Z14" s="140">
        <v>30.91</v>
      </c>
      <c r="AA14" s="155">
        <v>2822861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211368</v>
      </c>
      <c r="D16" s="155">
        <v>0</v>
      </c>
      <c r="E16" s="156">
        <v>273406</v>
      </c>
      <c r="F16" s="60">
        <v>271848</v>
      </c>
      <c r="G16" s="60">
        <v>12924</v>
      </c>
      <c r="H16" s="60">
        <v>16909</v>
      </c>
      <c r="I16" s="60">
        <v>18040</v>
      </c>
      <c r="J16" s="60">
        <v>47873</v>
      </c>
      <c r="K16" s="60">
        <v>13211</v>
      </c>
      <c r="L16" s="60">
        <v>27917</v>
      </c>
      <c r="M16" s="60">
        <v>9602</v>
      </c>
      <c r="N16" s="60">
        <v>50730</v>
      </c>
      <c r="O16" s="60">
        <v>12033</v>
      </c>
      <c r="P16" s="60">
        <v>14185</v>
      </c>
      <c r="Q16" s="60">
        <v>643</v>
      </c>
      <c r="R16" s="60">
        <v>26861</v>
      </c>
      <c r="S16" s="60">
        <v>13757</v>
      </c>
      <c r="T16" s="60">
        <v>1822</v>
      </c>
      <c r="U16" s="60">
        <v>6050</v>
      </c>
      <c r="V16" s="60">
        <v>21629</v>
      </c>
      <c r="W16" s="60">
        <v>147093</v>
      </c>
      <c r="X16" s="60">
        <v>273408</v>
      </c>
      <c r="Y16" s="60">
        <v>-126315</v>
      </c>
      <c r="Z16" s="140">
        <v>-46.2</v>
      </c>
      <c r="AA16" s="155">
        <v>271848</v>
      </c>
    </row>
    <row r="17" spans="1:27" ht="13.5">
      <c r="A17" s="181" t="s">
        <v>113</v>
      </c>
      <c r="B17" s="185"/>
      <c r="C17" s="155">
        <v>1161080</v>
      </c>
      <c r="D17" s="155">
        <v>0</v>
      </c>
      <c r="E17" s="156">
        <v>1171613</v>
      </c>
      <c r="F17" s="60">
        <v>1317764</v>
      </c>
      <c r="G17" s="60">
        <v>185447</v>
      </c>
      <c r="H17" s="60">
        <v>86861</v>
      </c>
      <c r="I17" s="60">
        <v>98942</v>
      </c>
      <c r="J17" s="60">
        <v>371250</v>
      </c>
      <c r="K17" s="60">
        <v>86738</v>
      </c>
      <c r="L17" s="60">
        <v>124765</v>
      </c>
      <c r="M17" s="60">
        <v>82384</v>
      </c>
      <c r="N17" s="60">
        <v>293887</v>
      </c>
      <c r="O17" s="60">
        <v>100571</v>
      </c>
      <c r="P17" s="60">
        <v>94198</v>
      </c>
      <c r="Q17" s="60">
        <v>101550</v>
      </c>
      <c r="R17" s="60">
        <v>296319</v>
      </c>
      <c r="S17" s="60">
        <v>85469</v>
      </c>
      <c r="T17" s="60">
        <v>99400</v>
      </c>
      <c r="U17" s="60">
        <v>104986</v>
      </c>
      <c r="V17" s="60">
        <v>289855</v>
      </c>
      <c r="W17" s="60">
        <v>1251311</v>
      </c>
      <c r="X17" s="60">
        <v>1171608</v>
      </c>
      <c r="Y17" s="60">
        <v>79703</v>
      </c>
      <c r="Z17" s="140">
        <v>6.8</v>
      </c>
      <c r="AA17" s="155">
        <v>1317764</v>
      </c>
    </row>
    <row r="18" spans="1:27" ht="13.5">
      <c r="A18" s="183" t="s">
        <v>114</v>
      </c>
      <c r="B18" s="182"/>
      <c r="C18" s="155">
        <v>666767</v>
      </c>
      <c r="D18" s="155">
        <v>0</v>
      </c>
      <c r="E18" s="156">
        <v>1272027</v>
      </c>
      <c r="F18" s="60">
        <v>1044573</v>
      </c>
      <c r="G18" s="60">
        <v>60594</v>
      </c>
      <c r="H18" s="60">
        <v>31948</v>
      </c>
      <c r="I18" s="60">
        <v>27429</v>
      </c>
      <c r="J18" s="60">
        <v>119971</v>
      </c>
      <c r="K18" s="60">
        <v>228024</v>
      </c>
      <c r="L18" s="60">
        <v>137253</v>
      </c>
      <c r="M18" s="60">
        <v>62791</v>
      </c>
      <c r="N18" s="60">
        <v>428068</v>
      </c>
      <c r="O18" s="60">
        <v>92740</v>
      </c>
      <c r="P18" s="60">
        <v>53707</v>
      </c>
      <c r="Q18" s="60">
        <v>166251</v>
      </c>
      <c r="R18" s="60">
        <v>312698</v>
      </c>
      <c r="S18" s="60">
        <v>90580</v>
      </c>
      <c r="T18" s="60">
        <v>54464</v>
      </c>
      <c r="U18" s="60">
        <v>185621</v>
      </c>
      <c r="V18" s="60">
        <v>330665</v>
      </c>
      <c r="W18" s="60">
        <v>1191402</v>
      </c>
      <c r="X18" s="60">
        <v>1272024</v>
      </c>
      <c r="Y18" s="60">
        <v>-80622</v>
      </c>
      <c r="Z18" s="140">
        <v>-6.34</v>
      </c>
      <c r="AA18" s="155">
        <v>1044573</v>
      </c>
    </row>
    <row r="19" spans="1:27" ht="13.5">
      <c r="A19" s="181" t="s">
        <v>34</v>
      </c>
      <c r="B19" s="185"/>
      <c r="C19" s="155">
        <v>66792496</v>
      </c>
      <c r="D19" s="155">
        <v>0</v>
      </c>
      <c r="E19" s="156">
        <v>40346000</v>
      </c>
      <c r="F19" s="60">
        <v>74143200</v>
      </c>
      <c r="G19" s="60">
        <v>13970000</v>
      </c>
      <c r="H19" s="60">
        <v>934000</v>
      </c>
      <c r="I19" s="60">
        <v>1600000</v>
      </c>
      <c r="J19" s="60">
        <v>16504000</v>
      </c>
      <c r="K19" s="60">
        <v>0</v>
      </c>
      <c r="L19" s="60">
        <v>11765000</v>
      </c>
      <c r="M19" s="60">
        <v>0</v>
      </c>
      <c r="N19" s="60">
        <v>11765000</v>
      </c>
      <c r="O19" s="60">
        <v>560</v>
      </c>
      <c r="P19" s="60">
        <v>0</v>
      </c>
      <c r="Q19" s="60">
        <v>0</v>
      </c>
      <c r="R19" s="60">
        <v>560</v>
      </c>
      <c r="S19" s="60">
        <v>0</v>
      </c>
      <c r="T19" s="60">
        <v>9560000</v>
      </c>
      <c r="U19" s="60">
        <v>47307</v>
      </c>
      <c r="V19" s="60">
        <v>9607307</v>
      </c>
      <c r="W19" s="60">
        <v>37876867</v>
      </c>
      <c r="X19" s="60">
        <v>40346000</v>
      </c>
      <c r="Y19" s="60">
        <v>-2469133</v>
      </c>
      <c r="Z19" s="140">
        <v>-6.12</v>
      </c>
      <c r="AA19" s="155">
        <v>74143200</v>
      </c>
    </row>
    <row r="20" spans="1:27" ht="13.5">
      <c r="A20" s="181" t="s">
        <v>35</v>
      </c>
      <c r="B20" s="185"/>
      <c r="C20" s="155">
        <v>3804136</v>
      </c>
      <c r="D20" s="155">
        <v>0</v>
      </c>
      <c r="E20" s="156">
        <v>6641655</v>
      </c>
      <c r="F20" s="54">
        <v>6117233</v>
      </c>
      <c r="G20" s="54">
        <v>62864</v>
      </c>
      <c r="H20" s="54">
        <v>86469</v>
      </c>
      <c r="I20" s="54">
        <v>40881</v>
      </c>
      <c r="J20" s="54">
        <v>190214</v>
      </c>
      <c r="K20" s="54">
        <v>106045</v>
      </c>
      <c r="L20" s="54">
        <v>43694</v>
      </c>
      <c r="M20" s="54">
        <v>35126</v>
      </c>
      <c r="N20" s="54">
        <v>184865</v>
      </c>
      <c r="O20" s="54">
        <v>37157</v>
      </c>
      <c r="P20" s="54">
        <v>67170</v>
      </c>
      <c r="Q20" s="54">
        <v>73980</v>
      </c>
      <c r="R20" s="54">
        <v>178307</v>
      </c>
      <c r="S20" s="54">
        <v>55122</v>
      </c>
      <c r="T20" s="54">
        <v>47989</v>
      </c>
      <c r="U20" s="54">
        <v>148919</v>
      </c>
      <c r="V20" s="54">
        <v>252030</v>
      </c>
      <c r="W20" s="54">
        <v>805416</v>
      </c>
      <c r="X20" s="54">
        <v>6641657</v>
      </c>
      <c r="Y20" s="54">
        <v>-5836241</v>
      </c>
      <c r="Z20" s="184">
        <v>-87.87</v>
      </c>
      <c r="AA20" s="130">
        <v>6117233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5500000</v>
      </c>
      <c r="F21" s="60">
        <v>1000000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5500000</v>
      </c>
      <c r="Y21" s="60">
        <v>-5500000</v>
      </c>
      <c r="Z21" s="140">
        <v>-100</v>
      </c>
      <c r="AA21" s="155">
        <v>1000000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210513712</v>
      </c>
      <c r="D22" s="188">
        <f>SUM(D5:D21)</f>
        <v>0</v>
      </c>
      <c r="E22" s="189">
        <f t="shared" si="0"/>
        <v>213551821</v>
      </c>
      <c r="F22" s="190">
        <f t="shared" si="0"/>
        <v>243285150</v>
      </c>
      <c r="G22" s="190">
        <f t="shared" si="0"/>
        <v>59449004</v>
      </c>
      <c r="H22" s="190">
        <f t="shared" si="0"/>
        <v>10510797</v>
      </c>
      <c r="I22" s="190">
        <f t="shared" si="0"/>
        <v>11842568</v>
      </c>
      <c r="J22" s="190">
        <f t="shared" si="0"/>
        <v>81802369</v>
      </c>
      <c r="K22" s="190">
        <f t="shared" si="0"/>
        <v>11121234</v>
      </c>
      <c r="L22" s="190">
        <f t="shared" si="0"/>
        <v>19186700</v>
      </c>
      <c r="M22" s="190">
        <f t="shared" si="0"/>
        <v>9853968</v>
      </c>
      <c r="N22" s="190">
        <f t="shared" si="0"/>
        <v>40161902</v>
      </c>
      <c r="O22" s="190">
        <f t="shared" si="0"/>
        <v>8035202</v>
      </c>
      <c r="P22" s="190">
        <f t="shared" si="0"/>
        <v>10017926</v>
      </c>
      <c r="Q22" s="190">
        <f t="shared" si="0"/>
        <v>9410814</v>
      </c>
      <c r="R22" s="190">
        <f t="shared" si="0"/>
        <v>27463942</v>
      </c>
      <c r="S22" s="190">
        <f t="shared" si="0"/>
        <v>10766757</v>
      </c>
      <c r="T22" s="190">
        <f t="shared" si="0"/>
        <v>19156071</v>
      </c>
      <c r="U22" s="190">
        <f t="shared" si="0"/>
        <v>10889682</v>
      </c>
      <c r="V22" s="190">
        <f t="shared" si="0"/>
        <v>40812510</v>
      </c>
      <c r="W22" s="190">
        <f t="shared" si="0"/>
        <v>190240723</v>
      </c>
      <c r="X22" s="190">
        <f t="shared" si="0"/>
        <v>213551819</v>
      </c>
      <c r="Y22" s="190">
        <f t="shared" si="0"/>
        <v>-23311096</v>
      </c>
      <c r="Z22" s="191">
        <f>+IF(X22&lt;&gt;0,+(Y22/X22)*100,0)</f>
        <v>-10.915896717320866</v>
      </c>
      <c r="AA22" s="188">
        <f>SUM(AA5:AA21)</f>
        <v>243285150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69081478</v>
      </c>
      <c r="D25" s="155">
        <v>0</v>
      </c>
      <c r="E25" s="156">
        <v>65563257</v>
      </c>
      <c r="F25" s="60">
        <v>64610119</v>
      </c>
      <c r="G25" s="60">
        <v>5786332</v>
      </c>
      <c r="H25" s="60">
        <v>5869487</v>
      </c>
      <c r="I25" s="60">
        <v>5995199</v>
      </c>
      <c r="J25" s="60">
        <v>17651018</v>
      </c>
      <c r="K25" s="60">
        <v>5218087</v>
      </c>
      <c r="L25" s="60">
        <v>5106499</v>
      </c>
      <c r="M25" s="60">
        <v>5222317</v>
      </c>
      <c r="N25" s="60">
        <v>15546903</v>
      </c>
      <c r="O25" s="60">
        <v>5280216</v>
      </c>
      <c r="P25" s="60">
        <v>5244255</v>
      </c>
      <c r="Q25" s="60">
        <v>4863422</v>
      </c>
      <c r="R25" s="60">
        <v>15387893</v>
      </c>
      <c r="S25" s="60">
        <v>4821728</v>
      </c>
      <c r="T25" s="60">
        <v>4951294</v>
      </c>
      <c r="U25" s="60">
        <v>4985846</v>
      </c>
      <c r="V25" s="60">
        <v>14758868</v>
      </c>
      <c r="W25" s="60">
        <v>63344682</v>
      </c>
      <c r="X25" s="60">
        <v>65563260</v>
      </c>
      <c r="Y25" s="60">
        <v>-2218578</v>
      </c>
      <c r="Z25" s="140">
        <v>-3.38</v>
      </c>
      <c r="AA25" s="155">
        <v>64610119</v>
      </c>
    </row>
    <row r="26" spans="1:27" ht="13.5">
      <c r="A26" s="183" t="s">
        <v>38</v>
      </c>
      <c r="B26" s="182"/>
      <c r="C26" s="155">
        <v>4445814</v>
      </c>
      <c r="D26" s="155">
        <v>0</v>
      </c>
      <c r="E26" s="156">
        <v>4926587</v>
      </c>
      <c r="F26" s="60">
        <v>4433734</v>
      </c>
      <c r="G26" s="60">
        <v>340053</v>
      </c>
      <c r="H26" s="60">
        <v>357783</v>
      </c>
      <c r="I26" s="60">
        <v>370362</v>
      </c>
      <c r="J26" s="60">
        <v>1068198</v>
      </c>
      <c r="K26" s="60">
        <v>370362</v>
      </c>
      <c r="L26" s="60">
        <v>374397</v>
      </c>
      <c r="M26" s="60">
        <v>374397</v>
      </c>
      <c r="N26" s="60">
        <v>1119156</v>
      </c>
      <c r="O26" s="60">
        <v>374397</v>
      </c>
      <c r="P26" s="60">
        <v>374019</v>
      </c>
      <c r="Q26" s="60">
        <v>371451</v>
      </c>
      <c r="R26" s="60">
        <v>1119867</v>
      </c>
      <c r="S26" s="60">
        <v>374397</v>
      </c>
      <c r="T26" s="60">
        <v>374397</v>
      </c>
      <c r="U26" s="60">
        <v>374397</v>
      </c>
      <c r="V26" s="60">
        <v>1123191</v>
      </c>
      <c r="W26" s="60">
        <v>4430412</v>
      </c>
      <c r="X26" s="60">
        <v>4926588</v>
      </c>
      <c r="Y26" s="60">
        <v>-496176</v>
      </c>
      <c r="Z26" s="140">
        <v>-10.07</v>
      </c>
      <c r="AA26" s="155">
        <v>4433734</v>
      </c>
    </row>
    <row r="27" spans="1:27" ht="13.5">
      <c r="A27" s="183" t="s">
        <v>118</v>
      </c>
      <c r="B27" s="182"/>
      <c r="C27" s="155">
        <v>24480459</v>
      </c>
      <c r="D27" s="155">
        <v>0</v>
      </c>
      <c r="E27" s="156">
        <v>3764020</v>
      </c>
      <c r="F27" s="60">
        <v>3764020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3764020</v>
      </c>
      <c r="Y27" s="60">
        <v>-3764020</v>
      </c>
      <c r="Z27" s="140">
        <v>-100</v>
      </c>
      <c r="AA27" s="155">
        <v>3764020</v>
      </c>
    </row>
    <row r="28" spans="1:27" ht="13.5">
      <c r="A28" s="183" t="s">
        <v>39</v>
      </c>
      <c r="B28" s="182"/>
      <c r="C28" s="155">
        <v>38382377</v>
      </c>
      <c r="D28" s="155">
        <v>0</v>
      </c>
      <c r="E28" s="156">
        <v>5419667</v>
      </c>
      <c r="F28" s="60">
        <v>8604274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5419667</v>
      </c>
      <c r="Y28" s="60">
        <v>-5419667</v>
      </c>
      <c r="Z28" s="140">
        <v>-100</v>
      </c>
      <c r="AA28" s="155">
        <v>8604274</v>
      </c>
    </row>
    <row r="29" spans="1:27" ht="13.5">
      <c r="A29" s="183" t="s">
        <v>40</v>
      </c>
      <c r="B29" s="182"/>
      <c r="C29" s="155">
        <v>500972</v>
      </c>
      <c r="D29" s="155">
        <v>0</v>
      </c>
      <c r="E29" s="156">
        <v>1731550</v>
      </c>
      <c r="F29" s="60">
        <v>167718</v>
      </c>
      <c r="G29" s="60">
        <v>39492</v>
      </c>
      <c r="H29" s="60">
        <v>6005</v>
      </c>
      <c r="I29" s="60">
        <v>59268</v>
      </c>
      <c r="J29" s="60">
        <v>104765</v>
      </c>
      <c r="K29" s="60">
        <v>5485</v>
      </c>
      <c r="L29" s="60">
        <v>5147</v>
      </c>
      <c r="M29" s="60">
        <v>0</v>
      </c>
      <c r="N29" s="60">
        <v>10632</v>
      </c>
      <c r="O29" s="60">
        <v>0</v>
      </c>
      <c r="P29" s="60">
        <v>-39492</v>
      </c>
      <c r="Q29" s="60">
        <v>44550</v>
      </c>
      <c r="R29" s="60">
        <v>5058</v>
      </c>
      <c r="S29" s="60">
        <v>4334</v>
      </c>
      <c r="T29" s="60">
        <v>4265</v>
      </c>
      <c r="U29" s="60">
        <v>87580</v>
      </c>
      <c r="V29" s="60">
        <v>96179</v>
      </c>
      <c r="W29" s="60">
        <v>216634</v>
      </c>
      <c r="X29" s="60">
        <v>1731554</v>
      </c>
      <c r="Y29" s="60">
        <v>-1514920</v>
      </c>
      <c r="Z29" s="140">
        <v>-87.49</v>
      </c>
      <c r="AA29" s="155">
        <v>167718</v>
      </c>
    </row>
    <row r="30" spans="1:27" ht="13.5">
      <c r="A30" s="183" t="s">
        <v>119</v>
      </c>
      <c r="B30" s="182"/>
      <c r="C30" s="155">
        <v>81412147</v>
      </c>
      <c r="D30" s="155">
        <v>0</v>
      </c>
      <c r="E30" s="156">
        <v>84833078</v>
      </c>
      <c r="F30" s="60">
        <v>84833078</v>
      </c>
      <c r="G30" s="60">
        <v>8368137</v>
      </c>
      <c r="H30" s="60">
        <v>6655197</v>
      </c>
      <c r="I30" s="60">
        <v>5835615</v>
      </c>
      <c r="J30" s="60">
        <v>20858949</v>
      </c>
      <c r="K30" s="60">
        <v>7808404</v>
      </c>
      <c r="L30" s="60">
        <v>8677453</v>
      </c>
      <c r="M30" s="60">
        <v>5958163</v>
      </c>
      <c r="N30" s="60">
        <v>22444020</v>
      </c>
      <c r="O30" s="60">
        <v>3758671</v>
      </c>
      <c r="P30" s="60">
        <v>5778445</v>
      </c>
      <c r="Q30" s="60">
        <v>6164763</v>
      </c>
      <c r="R30" s="60">
        <v>15701879</v>
      </c>
      <c r="S30" s="60">
        <v>3779185</v>
      </c>
      <c r="T30" s="60">
        <v>4803266</v>
      </c>
      <c r="U30" s="60">
        <v>4433369</v>
      </c>
      <c r="V30" s="60">
        <v>13015820</v>
      </c>
      <c r="W30" s="60">
        <v>72020668</v>
      </c>
      <c r="X30" s="60">
        <v>84833076</v>
      </c>
      <c r="Y30" s="60">
        <v>-12812408</v>
      </c>
      <c r="Z30" s="140">
        <v>-15.1</v>
      </c>
      <c r="AA30" s="155">
        <v>84833078</v>
      </c>
    </row>
    <row r="31" spans="1:27" ht="13.5">
      <c r="A31" s="183" t="s">
        <v>120</v>
      </c>
      <c r="B31" s="182"/>
      <c r="C31" s="155">
        <v>7095317</v>
      </c>
      <c r="D31" s="155">
        <v>0</v>
      </c>
      <c r="E31" s="156">
        <v>8938205</v>
      </c>
      <c r="F31" s="60">
        <v>8927813</v>
      </c>
      <c r="G31" s="60">
        <v>406486</v>
      </c>
      <c r="H31" s="60">
        <v>687760</v>
      </c>
      <c r="I31" s="60">
        <v>495374</v>
      </c>
      <c r="J31" s="60">
        <v>1589620</v>
      </c>
      <c r="K31" s="60">
        <v>707144</v>
      </c>
      <c r="L31" s="60">
        <v>894065</v>
      </c>
      <c r="M31" s="60">
        <v>322813</v>
      </c>
      <c r="N31" s="60">
        <v>1924022</v>
      </c>
      <c r="O31" s="60">
        <v>157423</v>
      </c>
      <c r="P31" s="60">
        <v>446116</v>
      </c>
      <c r="Q31" s="60">
        <v>398518</v>
      </c>
      <c r="R31" s="60">
        <v>1002057</v>
      </c>
      <c r="S31" s="60">
        <v>97519</v>
      </c>
      <c r="T31" s="60">
        <v>388325</v>
      </c>
      <c r="U31" s="60">
        <v>592337</v>
      </c>
      <c r="V31" s="60">
        <v>1078181</v>
      </c>
      <c r="W31" s="60">
        <v>5593880</v>
      </c>
      <c r="X31" s="60">
        <v>8938200</v>
      </c>
      <c r="Y31" s="60">
        <v>-3344320</v>
      </c>
      <c r="Z31" s="140">
        <v>-37.42</v>
      </c>
      <c r="AA31" s="155">
        <v>8927813</v>
      </c>
    </row>
    <row r="32" spans="1:27" ht="13.5">
      <c r="A32" s="183" t="s">
        <v>121</v>
      </c>
      <c r="B32" s="182"/>
      <c r="C32" s="155">
        <v>1663082</v>
      </c>
      <c r="D32" s="155">
        <v>0</v>
      </c>
      <c r="E32" s="156">
        <v>994365</v>
      </c>
      <c r="F32" s="60">
        <v>1568462</v>
      </c>
      <c r="G32" s="60">
        <v>38756</v>
      </c>
      <c r="H32" s="60">
        <v>38756</v>
      </c>
      <c r="I32" s="60">
        <v>155022</v>
      </c>
      <c r="J32" s="60">
        <v>232534</v>
      </c>
      <c r="K32" s="60">
        <v>736755</v>
      </c>
      <c r="L32" s="60">
        <v>3455</v>
      </c>
      <c r="M32" s="60">
        <v>0</v>
      </c>
      <c r="N32" s="60">
        <v>740210</v>
      </c>
      <c r="O32" s="60">
        <v>17865</v>
      </c>
      <c r="P32" s="60">
        <v>33241</v>
      </c>
      <c r="Q32" s="60">
        <v>15250</v>
      </c>
      <c r="R32" s="60">
        <v>66356</v>
      </c>
      <c r="S32" s="60">
        <v>69631</v>
      </c>
      <c r="T32" s="60">
        <v>15250</v>
      </c>
      <c r="U32" s="60">
        <v>1634113</v>
      </c>
      <c r="V32" s="60">
        <v>1718994</v>
      </c>
      <c r="W32" s="60">
        <v>2758094</v>
      </c>
      <c r="X32" s="60">
        <v>994368</v>
      </c>
      <c r="Y32" s="60">
        <v>1763726</v>
      </c>
      <c r="Z32" s="140">
        <v>177.37</v>
      </c>
      <c r="AA32" s="155">
        <v>1568462</v>
      </c>
    </row>
    <row r="33" spans="1:27" ht="13.5">
      <c r="A33" s="183" t="s">
        <v>42</v>
      </c>
      <c r="B33" s="182"/>
      <c r="C33" s="155">
        <v>7796130</v>
      </c>
      <c r="D33" s="155">
        <v>0</v>
      </c>
      <c r="E33" s="156">
        <v>0</v>
      </c>
      <c r="F33" s="60">
        <v>4122641</v>
      </c>
      <c r="G33" s="60">
        <v>0</v>
      </c>
      <c r="H33" s="60">
        <v>57690</v>
      </c>
      <c r="I33" s="60">
        <v>58680</v>
      </c>
      <c r="J33" s="60">
        <v>116370</v>
      </c>
      <c r="K33" s="60">
        <v>59310</v>
      </c>
      <c r="L33" s="60">
        <v>122760</v>
      </c>
      <c r="M33" s="60">
        <v>60705</v>
      </c>
      <c r="N33" s="60">
        <v>242775</v>
      </c>
      <c r="O33" s="60">
        <v>0</v>
      </c>
      <c r="P33" s="60">
        <v>60885</v>
      </c>
      <c r="Q33" s="60">
        <v>62370</v>
      </c>
      <c r="R33" s="60">
        <v>123255</v>
      </c>
      <c r="S33" s="60">
        <v>63225</v>
      </c>
      <c r="T33" s="60">
        <v>46436</v>
      </c>
      <c r="U33" s="60">
        <v>83475</v>
      </c>
      <c r="V33" s="60">
        <v>193136</v>
      </c>
      <c r="W33" s="60">
        <v>675536</v>
      </c>
      <c r="X33" s="60"/>
      <c r="Y33" s="60">
        <v>675536</v>
      </c>
      <c r="Z33" s="140">
        <v>0</v>
      </c>
      <c r="AA33" s="155">
        <v>4122641</v>
      </c>
    </row>
    <row r="34" spans="1:27" ht="13.5">
      <c r="A34" s="183" t="s">
        <v>43</v>
      </c>
      <c r="B34" s="182"/>
      <c r="C34" s="155">
        <v>55915697</v>
      </c>
      <c r="D34" s="155">
        <v>0</v>
      </c>
      <c r="E34" s="156">
        <v>33624234</v>
      </c>
      <c r="F34" s="60">
        <v>62128494</v>
      </c>
      <c r="G34" s="60">
        <v>4463155</v>
      </c>
      <c r="H34" s="60">
        <v>4711159</v>
      </c>
      <c r="I34" s="60">
        <v>2450073</v>
      </c>
      <c r="J34" s="60">
        <v>11624387</v>
      </c>
      <c r="K34" s="60">
        <v>4340488</v>
      </c>
      <c r="L34" s="60">
        <v>6877532</v>
      </c>
      <c r="M34" s="60">
        <v>2251104</v>
      </c>
      <c r="N34" s="60">
        <v>13469124</v>
      </c>
      <c r="O34" s="60">
        <v>5990334</v>
      </c>
      <c r="P34" s="60">
        <v>5364514</v>
      </c>
      <c r="Q34" s="60">
        <v>6803350</v>
      </c>
      <c r="R34" s="60">
        <v>18158198</v>
      </c>
      <c r="S34" s="60">
        <v>4786312</v>
      </c>
      <c r="T34" s="60">
        <v>3370348</v>
      </c>
      <c r="U34" s="60">
        <v>5517537</v>
      </c>
      <c r="V34" s="60">
        <v>13674197</v>
      </c>
      <c r="W34" s="60">
        <v>56925906</v>
      </c>
      <c r="X34" s="60">
        <v>36729199</v>
      </c>
      <c r="Y34" s="60">
        <v>20196707</v>
      </c>
      <c r="Z34" s="140">
        <v>54.99</v>
      </c>
      <c r="AA34" s="155">
        <v>62128494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290773473</v>
      </c>
      <c r="D36" s="188">
        <f>SUM(D25:D35)</f>
        <v>0</v>
      </c>
      <c r="E36" s="189">
        <f t="shared" si="1"/>
        <v>209794963</v>
      </c>
      <c r="F36" s="190">
        <f t="shared" si="1"/>
        <v>243160353</v>
      </c>
      <c r="G36" s="190">
        <f t="shared" si="1"/>
        <v>19442411</v>
      </c>
      <c r="H36" s="190">
        <f t="shared" si="1"/>
        <v>18383837</v>
      </c>
      <c r="I36" s="190">
        <f t="shared" si="1"/>
        <v>15419593</v>
      </c>
      <c r="J36" s="190">
        <f t="shared" si="1"/>
        <v>53245841</v>
      </c>
      <c r="K36" s="190">
        <f t="shared" si="1"/>
        <v>19246035</v>
      </c>
      <c r="L36" s="190">
        <f t="shared" si="1"/>
        <v>22061308</v>
      </c>
      <c r="M36" s="190">
        <f t="shared" si="1"/>
        <v>14189499</v>
      </c>
      <c r="N36" s="190">
        <f t="shared" si="1"/>
        <v>55496842</v>
      </c>
      <c r="O36" s="190">
        <f t="shared" si="1"/>
        <v>15578906</v>
      </c>
      <c r="P36" s="190">
        <f t="shared" si="1"/>
        <v>17261983</v>
      </c>
      <c r="Q36" s="190">
        <f t="shared" si="1"/>
        <v>18723674</v>
      </c>
      <c r="R36" s="190">
        <f t="shared" si="1"/>
        <v>51564563</v>
      </c>
      <c r="S36" s="190">
        <f t="shared" si="1"/>
        <v>13996331</v>
      </c>
      <c r="T36" s="190">
        <f t="shared" si="1"/>
        <v>13953581</v>
      </c>
      <c r="U36" s="190">
        <f t="shared" si="1"/>
        <v>17708654</v>
      </c>
      <c r="V36" s="190">
        <f t="shared" si="1"/>
        <v>45658566</v>
      </c>
      <c r="W36" s="190">
        <f t="shared" si="1"/>
        <v>205965812</v>
      </c>
      <c r="X36" s="190">
        <f t="shared" si="1"/>
        <v>212899932</v>
      </c>
      <c r="Y36" s="190">
        <f t="shared" si="1"/>
        <v>-6934120</v>
      </c>
      <c r="Z36" s="191">
        <f>+IF(X36&lt;&gt;0,+(Y36/X36)*100,0)</f>
        <v>-3.2569855400423524</v>
      </c>
      <c r="AA36" s="188">
        <f>SUM(AA25:AA35)</f>
        <v>243160353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-80259761</v>
      </c>
      <c r="D38" s="199">
        <f>+D22-D36</f>
        <v>0</v>
      </c>
      <c r="E38" s="200">
        <f t="shared" si="2"/>
        <v>3756858</v>
      </c>
      <c r="F38" s="106">
        <f t="shared" si="2"/>
        <v>124797</v>
      </c>
      <c r="G38" s="106">
        <f t="shared" si="2"/>
        <v>40006593</v>
      </c>
      <c r="H38" s="106">
        <f t="shared" si="2"/>
        <v>-7873040</v>
      </c>
      <c r="I38" s="106">
        <f t="shared" si="2"/>
        <v>-3577025</v>
      </c>
      <c r="J38" s="106">
        <f t="shared" si="2"/>
        <v>28556528</v>
      </c>
      <c r="K38" s="106">
        <f t="shared" si="2"/>
        <v>-8124801</v>
      </c>
      <c r="L38" s="106">
        <f t="shared" si="2"/>
        <v>-2874608</v>
      </c>
      <c r="M38" s="106">
        <f t="shared" si="2"/>
        <v>-4335531</v>
      </c>
      <c r="N38" s="106">
        <f t="shared" si="2"/>
        <v>-15334940</v>
      </c>
      <c r="O38" s="106">
        <f t="shared" si="2"/>
        <v>-7543704</v>
      </c>
      <c r="P38" s="106">
        <f t="shared" si="2"/>
        <v>-7244057</v>
      </c>
      <c r="Q38" s="106">
        <f t="shared" si="2"/>
        <v>-9312860</v>
      </c>
      <c r="R38" s="106">
        <f t="shared" si="2"/>
        <v>-24100621</v>
      </c>
      <c r="S38" s="106">
        <f t="shared" si="2"/>
        <v>-3229574</v>
      </c>
      <c r="T38" s="106">
        <f t="shared" si="2"/>
        <v>5202490</v>
      </c>
      <c r="U38" s="106">
        <f t="shared" si="2"/>
        <v>-6818972</v>
      </c>
      <c r="V38" s="106">
        <f t="shared" si="2"/>
        <v>-4846056</v>
      </c>
      <c r="W38" s="106">
        <f t="shared" si="2"/>
        <v>-15725089</v>
      </c>
      <c r="X38" s="106">
        <f>IF(F22=F36,0,X22-X36)</f>
        <v>651887</v>
      </c>
      <c r="Y38" s="106">
        <f t="shared" si="2"/>
        <v>-16376976</v>
      </c>
      <c r="Z38" s="201">
        <f>+IF(X38&lt;&gt;0,+(Y38/X38)*100,0)</f>
        <v>-2512.2415387943006</v>
      </c>
      <c r="AA38" s="199">
        <f>+AA22-AA36</f>
        <v>124797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16979000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16979001</v>
      </c>
      <c r="Y39" s="60">
        <v>-16979001</v>
      </c>
      <c r="Z39" s="140">
        <v>-100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-80259761</v>
      </c>
      <c r="D42" s="206">
        <f>SUM(D38:D41)</f>
        <v>0</v>
      </c>
      <c r="E42" s="207">
        <f t="shared" si="3"/>
        <v>20735858</v>
      </c>
      <c r="F42" s="88">
        <f t="shared" si="3"/>
        <v>124797</v>
      </c>
      <c r="G42" s="88">
        <f t="shared" si="3"/>
        <v>40006593</v>
      </c>
      <c r="H42" s="88">
        <f t="shared" si="3"/>
        <v>-7873040</v>
      </c>
      <c r="I42" s="88">
        <f t="shared" si="3"/>
        <v>-3577025</v>
      </c>
      <c r="J42" s="88">
        <f t="shared" si="3"/>
        <v>28556528</v>
      </c>
      <c r="K42" s="88">
        <f t="shared" si="3"/>
        <v>-8124801</v>
      </c>
      <c r="L42" s="88">
        <f t="shared" si="3"/>
        <v>-2874608</v>
      </c>
      <c r="M42" s="88">
        <f t="shared" si="3"/>
        <v>-4335531</v>
      </c>
      <c r="N42" s="88">
        <f t="shared" si="3"/>
        <v>-15334940</v>
      </c>
      <c r="O42" s="88">
        <f t="shared" si="3"/>
        <v>-7543704</v>
      </c>
      <c r="P42" s="88">
        <f t="shared" si="3"/>
        <v>-7244057</v>
      </c>
      <c r="Q42" s="88">
        <f t="shared" si="3"/>
        <v>-9312860</v>
      </c>
      <c r="R42" s="88">
        <f t="shared" si="3"/>
        <v>-24100621</v>
      </c>
      <c r="S42" s="88">
        <f t="shared" si="3"/>
        <v>-3229574</v>
      </c>
      <c r="T42" s="88">
        <f t="shared" si="3"/>
        <v>5202490</v>
      </c>
      <c r="U42" s="88">
        <f t="shared" si="3"/>
        <v>-6818972</v>
      </c>
      <c r="V42" s="88">
        <f t="shared" si="3"/>
        <v>-4846056</v>
      </c>
      <c r="W42" s="88">
        <f t="shared" si="3"/>
        <v>-15725089</v>
      </c>
      <c r="X42" s="88">
        <f t="shared" si="3"/>
        <v>17630888</v>
      </c>
      <c r="Y42" s="88">
        <f t="shared" si="3"/>
        <v>-33355977</v>
      </c>
      <c r="Z42" s="208">
        <f>+IF(X42&lt;&gt;0,+(Y42/X42)*100,0)</f>
        <v>-189.19056714556862</v>
      </c>
      <c r="AA42" s="206">
        <f>SUM(AA38:AA41)</f>
        <v>124797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-80259761</v>
      </c>
      <c r="D44" s="210">
        <f>+D42-D43</f>
        <v>0</v>
      </c>
      <c r="E44" s="211">
        <f t="shared" si="4"/>
        <v>20735858</v>
      </c>
      <c r="F44" s="77">
        <f t="shared" si="4"/>
        <v>124797</v>
      </c>
      <c r="G44" s="77">
        <f t="shared" si="4"/>
        <v>40006593</v>
      </c>
      <c r="H44" s="77">
        <f t="shared" si="4"/>
        <v>-7873040</v>
      </c>
      <c r="I44" s="77">
        <f t="shared" si="4"/>
        <v>-3577025</v>
      </c>
      <c r="J44" s="77">
        <f t="shared" si="4"/>
        <v>28556528</v>
      </c>
      <c r="K44" s="77">
        <f t="shared" si="4"/>
        <v>-8124801</v>
      </c>
      <c r="L44" s="77">
        <f t="shared" si="4"/>
        <v>-2874608</v>
      </c>
      <c r="M44" s="77">
        <f t="shared" si="4"/>
        <v>-4335531</v>
      </c>
      <c r="N44" s="77">
        <f t="shared" si="4"/>
        <v>-15334940</v>
      </c>
      <c r="O44" s="77">
        <f t="shared" si="4"/>
        <v>-7543704</v>
      </c>
      <c r="P44" s="77">
        <f t="shared" si="4"/>
        <v>-7244057</v>
      </c>
      <c r="Q44" s="77">
        <f t="shared" si="4"/>
        <v>-9312860</v>
      </c>
      <c r="R44" s="77">
        <f t="shared" si="4"/>
        <v>-24100621</v>
      </c>
      <c r="S44" s="77">
        <f t="shared" si="4"/>
        <v>-3229574</v>
      </c>
      <c r="T44" s="77">
        <f t="shared" si="4"/>
        <v>5202490</v>
      </c>
      <c r="U44" s="77">
        <f t="shared" si="4"/>
        <v>-6818972</v>
      </c>
      <c r="V44" s="77">
        <f t="shared" si="4"/>
        <v>-4846056</v>
      </c>
      <c r="W44" s="77">
        <f t="shared" si="4"/>
        <v>-15725089</v>
      </c>
      <c r="X44" s="77">
        <f t="shared" si="4"/>
        <v>17630888</v>
      </c>
      <c r="Y44" s="77">
        <f t="shared" si="4"/>
        <v>-33355977</v>
      </c>
      <c r="Z44" s="212">
        <f>+IF(X44&lt;&gt;0,+(Y44/X44)*100,0)</f>
        <v>-189.19056714556862</v>
      </c>
      <c r="AA44" s="210">
        <f>+AA42-AA43</f>
        <v>124797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-80259761</v>
      </c>
      <c r="D46" s="206">
        <f>SUM(D44:D45)</f>
        <v>0</v>
      </c>
      <c r="E46" s="207">
        <f t="shared" si="5"/>
        <v>20735858</v>
      </c>
      <c r="F46" s="88">
        <f t="shared" si="5"/>
        <v>124797</v>
      </c>
      <c r="G46" s="88">
        <f t="shared" si="5"/>
        <v>40006593</v>
      </c>
      <c r="H46" s="88">
        <f t="shared" si="5"/>
        <v>-7873040</v>
      </c>
      <c r="I46" s="88">
        <f t="shared" si="5"/>
        <v>-3577025</v>
      </c>
      <c r="J46" s="88">
        <f t="shared" si="5"/>
        <v>28556528</v>
      </c>
      <c r="K46" s="88">
        <f t="shared" si="5"/>
        <v>-8124801</v>
      </c>
      <c r="L46" s="88">
        <f t="shared" si="5"/>
        <v>-2874608</v>
      </c>
      <c r="M46" s="88">
        <f t="shared" si="5"/>
        <v>-4335531</v>
      </c>
      <c r="N46" s="88">
        <f t="shared" si="5"/>
        <v>-15334940</v>
      </c>
      <c r="O46" s="88">
        <f t="shared" si="5"/>
        <v>-7543704</v>
      </c>
      <c r="P46" s="88">
        <f t="shared" si="5"/>
        <v>-7244057</v>
      </c>
      <c r="Q46" s="88">
        <f t="shared" si="5"/>
        <v>-9312860</v>
      </c>
      <c r="R46" s="88">
        <f t="shared" si="5"/>
        <v>-24100621</v>
      </c>
      <c r="S46" s="88">
        <f t="shared" si="5"/>
        <v>-3229574</v>
      </c>
      <c r="T46" s="88">
        <f t="shared" si="5"/>
        <v>5202490</v>
      </c>
      <c r="U46" s="88">
        <f t="shared" si="5"/>
        <v>-6818972</v>
      </c>
      <c r="V46" s="88">
        <f t="shared" si="5"/>
        <v>-4846056</v>
      </c>
      <c r="W46" s="88">
        <f t="shared" si="5"/>
        <v>-15725089</v>
      </c>
      <c r="X46" s="88">
        <f t="shared" si="5"/>
        <v>17630888</v>
      </c>
      <c r="Y46" s="88">
        <f t="shared" si="5"/>
        <v>-33355977</v>
      </c>
      <c r="Z46" s="208">
        <f>+IF(X46&lt;&gt;0,+(Y46/X46)*100,0)</f>
        <v>-189.19056714556862</v>
      </c>
      <c r="AA46" s="206">
        <f>SUM(AA44:AA45)</f>
        <v>124797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-80259761</v>
      </c>
      <c r="D48" s="217">
        <f>SUM(D46:D47)</f>
        <v>0</v>
      </c>
      <c r="E48" s="218">
        <f t="shared" si="6"/>
        <v>20735858</v>
      </c>
      <c r="F48" s="219">
        <f t="shared" si="6"/>
        <v>124797</v>
      </c>
      <c r="G48" s="219">
        <f t="shared" si="6"/>
        <v>40006593</v>
      </c>
      <c r="H48" s="220">
        <f t="shared" si="6"/>
        <v>-7873040</v>
      </c>
      <c r="I48" s="220">
        <f t="shared" si="6"/>
        <v>-3577025</v>
      </c>
      <c r="J48" s="220">
        <f t="shared" si="6"/>
        <v>28556528</v>
      </c>
      <c r="K48" s="220">
        <f t="shared" si="6"/>
        <v>-8124801</v>
      </c>
      <c r="L48" s="220">
        <f t="shared" si="6"/>
        <v>-2874608</v>
      </c>
      <c r="M48" s="219">
        <f t="shared" si="6"/>
        <v>-4335531</v>
      </c>
      <c r="N48" s="219">
        <f t="shared" si="6"/>
        <v>-15334940</v>
      </c>
      <c r="O48" s="220">
        <f t="shared" si="6"/>
        <v>-7543704</v>
      </c>
      <c r="P48" s="220">
        <f t="shared" si="6"/>
        <v>-7244057</v>
      </c>
      <c r="Q48" s="220">
        <f t="shared" si="6"/>
        <v>-9312860</v>
      </c>
      <c r="R48" s="220">
        <f t="shared" si="6"/>
        <v>-24100621</v>
      </c>
      <c r="S48" s="220">
        <f t="shared" si="6"/>
        <v>-3229574</v>
      </c>
      <c r="T48" s="219">
        <f t="shared" si="6"/>
        <v>5202490</v>
      </c>
      <c r="U48" s="219">
        <f t="shared" si="6"/>
        <v>-6818972</v>
      </c>
      <c r="V48" s="220">
        <f t="shared" si="6"/>
        <v>-4846056</v>
      </c>
      <c r="W48" s="220">
        <f t="shared" si="6"/>
        <v>-15725089</v>
      </c>
      <c r="X48" s="220">
        <f t="shared" si="6"/>
        <v>17630888</v>
      </c>
      <c r="Y48" s="220">
        <f t="shared" si="6"/>
        <v>-33355977</v>
      </c>
      <c r="Z48" s="221">
        <f>+IF(X48&lt;&gt;0,+(Y48/X48)*100,0)</f>
        <v>-189.19056714556862</v>
      </c>
      <c r="AA48" s="222">
        <f>SUM(AA46:AA47)</f>
        <v>124797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5058</v>
      </c>
      <c r="R5" s="100">
        <f t="shared" si="0"/>
        <v>5058</v>
      </c>
      <c r="S5" s="100">
        <f t="shared" si="0"/>
        <v>32910</v>
      </c>
      <c r="T5" s="100">
        <f t="shared" si="0"/>
        <v>0</v>
      </c>
      <c r="U5" s="100">
        <f t="shared" si="0"/>
        <v>0</v>
      </c>
      <c r="V5" s="100">
        <f t="shared" si="0"/>
        <v>32910</v>
      </c>
      <c r="W5" s="100">
        <f t="shared" si="0"/>
        <v>37968</v>
      </c>
      <c r="X5" s="100">
        <f t="shared" si="0"/>
        <v>0</v>
      </c>
      <c r="Y5" s="100">
        <f t="shared" si="0"/>
        <v>37968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5058</v>
      </c>
      <c r="R6" s="60">
        <v>5058</v>
      </c>
      <c r="S6" s="60">
        <v>32910</v>
      </c>
      <c r="T6" s="60"/>
      <c r="U6" s="60"/>
      <c r="V6" s="60">
        <v>32910</v>
      </c>
      <c r="W6" s="60">
        <v>37968</v>
      </c>
      <c r="X6" s="60"/>
      <c r="Y6" s="60">
        <v>37968</v>
      </c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2440789</v>
      </c>
      <c r="D9" s="153">
        <f>SUM(D10:D14)</f>
        <v>0</v>
      </c>
      <c r="E9" s="154">
        <f t="shared" si="1"/>
        <v>3400000</v>
      </c>
      <c r="F9" s="100">
        <f t="shared" si="1"/>
        <v>3078374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66744</v>
      </c>
      <c r="L9" s="100">
        <f t="shared" si="1"/>
        <v>105112</v>
      </c>
      <c r="M9" s="100">
        <f t="shared" si="1"/>
        <v>0</v>
      </c>
      <c r="N9" s="100">
        <f t="shared" si="1"/>
        <v>171856</v>
      </c>
      <c r="O9" s="100">
        <f t="shared" si="1"/>
        <v>0</v>
      </c>
      <c r="P9" s="100">
        <f t="shared" si="1"/>
        <v>25860</v>
      </c>
      <c r="Q9" s="100">
        <f t="shared" si="1"/>
        <v>0</v>
      </c>
      <c r="R9" s="100">
        <f t="shared" si="1"/>
        <v>25860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197716</v>
      </c>
      <c r="X9" s="100">
        <f t="shared" si="1"/>
        <v>3400000</v>
      </c>
      <c r="Y9" s="100">
        <f t="shared" si="1"/>
        <v>-3202284</v>
      </c>
      <c r="Z9" s="137">
        <f>+IF(X9&lt;&gt;0,+(Y9/X9)*100,0)</f>
        <v>-94.18482352941176</v>
      </c>
      <c r="AA9" s="102">
        <f>SUM(AA10:AA14)</f>
        <v>3078374</v>
      </c>
    </row>
    <row r="10" spans="1:27" ht="13.5">
      <c r="A10" s="138" t="s">
        <v>79</v>
      </c>
      <c r="B10" s="136"/>
      <c r="C10" s="155">
        <v>2440789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3400000</v>
      </c>
      <c r="F11" s="60">
        <v>3078374</v>
      </c>
      <c r="G11" s="60"/>
      <c r="H11" s="60"/>
      <c r="I11" s="60"/>
      <c r="J11" s="60"/>
      <c r="K11" s="60">
        <v>66744</v>
      </c>
      <c r="L11" s="60">
        <v>105112</v>
      </c>
      <c r="M11" s="60"/>
      <c r="N11" s="60">
        <v>171856</v>
      </c>
      <c r="O11" s="60"/>
      <c r="P11" s="60"/>
      <c r="Q11" s="60"/>
      <c r="R11" s="60"/>
      <c r="S11" s="60"/>
      <c r="T11" s="60"/>
      <c r="U11" s="60"/>
      <c r="V11" s="60"/>
      <c r="W11" s="60">
        <v>171856</v>
      </c>
      <c r="X11" s="60">
        <v>3400000</v>
      </c>
      <c r="Y11" s="60">
        <v>-3228144</v>
      </c>
      <c r="Z11" s="140">
        <v>-94.95</v>
      </c>
      <c r="AA11" s="62">
        <v>3078374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>
        <v>25860</v>
      </c>
      <c r="Q12" s="60"/>
      <c r="R12" s="60">
        <v>25860</v>
      </c>
      <c r="S12" s="60"/>
      <c r="T12" s="60"/>
      <c r="U12" s="60"/>
      <c r="V12" s="60"/>
      <c r="W12" s="60">
        <v>25860</v>
      </c>
      <c r="X12" s="60"/>
      <c r="Y12" s="60">
        <v>25860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19415803</v>
      </c>
      <c r="D15" s="153">
        <f>SUM(D16:D18)</f>
        <v>0</v>
      </c>
      <c r="E15" s="154">
        <f t="shared" si="2"/>
        <v>10579000</v>
      </c>
      <c r="F15" s="100">
        <f t="shared" si="2"/>
        <v>19204892</v>
      </c>
      <c r="G15" s="100">
        <f t="shared" si="2"/>
        <v>0</v>
      </c>
      <c r="H15" s="100">
        <f t="shared" si="2"/>
        <v>181417</v>
      </c>
      <c r="I15" s="100">
        <f t="shared" si="2"/>
        <v>71863</v>
      </c>
      <c r="J15" s="100">
        <f t="shared" si="2"/>
        <v>253280</v>
      </c>
      <c r="K15" s="100">
        <f t="shared" si="2"/>
        <v>337416</v>
      </c>
      <c r="L15" s="100">
        <f t="shared" si="2"/>
        <v>47354</v>
      </c>
      <c r="M15" s="100">
        <f t="shared" si="2"/>
        <v>0</v>
      </c>
      <c r="N15" s="100">
        <f t="shared" si="2"/>
        <v>384770</v>
      </c>
      <c r="O15" s="100">
        <f t="shared" si="2"/>
        <v>306638</v>
      </c>
      <c r="P15" s="100">
        <f t="shared" si="2"/>
        <v>1048599</v>
      </c>
      <c r="Q15" s="100">
        <f t="shared" si="2"/>
        <v>822930</v>
      </c>
      <c r="R15" s="100">
        <f t="shared" si="2"/>
        <v>2178167</v>
      </c>
      <c r="S15" s="100">
        <f t="shared" si="2"/>
        <v>484998</v>
      </c>
      <c r="T15" s="100">
        <f t="shared" si="2"/>
        <v>158196</v>
      </c>
      <c r="U15" s="100">
        <f t="shared" si="2"/>
        <v>9831</v>
      </c>
      <c r="V15" s="100">
        <f t="shared" si="2"/>
        <v>653025</v>
      </c>
      <c r="W15" s="100">
        <f t="shared" si="2"/>
        <v>3469242</v>
      </c>
      <c r="X15" s="100">
        <f t="shared" si="2"/>
        <v>10579000</v>
      </c>
      <c r="Y15" s="100">
        <f t="shared" si="2"/>
        <v>-7109758</v>
      </c>
      <c r="Z15" s="137">
        <f>+IF(X15&lt;&gt;0,+(Y15/X15)*100,0)</f>
        <v>-67.20633330182437</v>
      </c>
      <c r="AA15" s="102">
        <f>SUM(AA16:AA18)</f>
        <v>19204892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19415803</v>
      </c>
      <c r="D17" s="155"/>
      <c r="E17" s="156">
        <v>10579000</v>
      </c>
      <c r="F17" s="60">
        <v>19204892</v>
      </c>
      <c r="G17" s="60"/>
      <c r="H17" s="60">
        <v>181417</v>
      </c>
      <c r="I17" s="60">
        <v>71863</v>
      </c>
      <c r="J17" s="60">
        <v>253280</v>
      </c>
      <c r="K17" s="60">
        <v>337416</v>
      </c>
      <c r="L17" s="60">
        <v>47354</v>
      </c>
      <c r="M17" s="60"/>
      <c r="N17" s="60">
        <v>384770</v>
      </c>
      <c r="O17" s="60">
        <v>306638</v>
      </c>
      <c r="P17" s="60">
        <v>1048599</v>
      </c>
      <c r="Q17" s="60">
        <v>822930</v>
      </c>
      <c r="R17" s="60">
        <v>2178167</v>
      </c>
      <c r="S17" s="60">
        <v>484998</v>
      </c>
      <c r="T17" s="60">
        <v>158196</v>
      </c>
      <c r="U17" s="60">
        <v>9831</v>
      </c>
      <c r="V17" s="60">
        <v>653025</v>
      </c>
      <c r="W17" s="60">
        <v>3469242</v>
      </c>
      <c r="X17" s="60">
        <v>10579000</v>
      </c>
      <c r="Y17" s="60">
        <v>-7109758</v>
      </c>
      <c r="Z17" s="140">
        <v>-67.21</v>
      </c>
      <c r="AA17" s="62">
        <v>19204892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3000000</v>
      </c>
      <c r="F19" s="100">
        <f t="shared" si="3"/>
        <v>9195734</v>
      </c>
      <c r="G19" s="100">
        <f t="shared" si="3"/>
        <v>6323</v>
      </c>
      <c r="H19" s="100">
        <f t="shared" si="3"/>
        <v>0</v>
      </c>
      <c r="I19" s="100">
        <f t="shared" si="3"/>
        <v>287825</v>
      </c>
      <c r="J19" s="100">
        <f t="shared" si="3"/>
        <v>294148</v>
      </c>
      <c r="K19" s="100">
        <f t="shared" si="3"/>
        <v>0</v>
      </c>
      <c r="L19" s="100">
        <f t="shared" si="3"/>
        <v>1412579</v>
      </c>
      <c r="M19" s="100">
        <f t="shared" si="3"/>
        <v>466517</v>
      </c>
      <c r="N19" s="100">
        <f t="shared" si="3"/>
        <v>1879096</v>
      </c>
      <c r="O19" s="100">
        <f t="shared" si="3"/>
        <v>19935</v>
      </c>
      <c r="P19" s="100">
        <f t="shared" si="3"/>
        <v>30311</v>
      </c>
      <c r="Q19" s="100">
        <f t="shared" si="3"/>
        <v>127522</v>
      </c>
      <c r="R19" s="100">
        <f t="shared" si="3"/>
        <v>177768</v>
      </c>
      <c r="S19" s="100">
        <f t="shared" si="3"/>
        <v>418242</v>
      </c>
      <c r="T19" s="100">
        <f t="shared" si="3"/>
        <v>317351</v>
      </c>
      <c r="U19" s="100">
        <f t="shared" si="3"/>
        <v>824661</v>
      </c>
      <c r="V19" s="100">
        <f t="shared" si="3"/>
        <v>1560254</v>
      </c>
      <c r="W19" s="100">
        <f t="shared" si="3"/>
        <v>3911266</v>
      </c>
      <c r="X19" s="100">
        <f t="shared" si="3"/>
        <v>3000000</v>
      </c>
      <c r="Y19" s="100">
        <f t="shared" si="3"/>
        <v>911266</v>
      </c>
      <c r="Z19" s="137">
        <f>+IF(X19&lt;&gt;0,+(Y19/X19)*100,0)</f>
        <v>30.375533333333333</v>
      </c>
      <c r="AA19" s="102">
        <f>SUM(AA20:AA23)</f>
        <v>9195734</v>
      </c>
    </row>
    <row r="20" spans="1:27" ht="13.5">
      <c r="A20" s="138" t="s">
        <v>89</v>
      </c>
      <c r="B20" s="136"/>
      <c r="C20" s="155"/>
      <c r="D20" s="155"/>
      <c r="E20" s="156">
        <v>1000000</v>
      </c>
      <c r="F20" s="60">
        <v>1000000</v>
      </c>
      <c r="G20" s="60">
        <v>6323</v>
      </c>
      <c r="H20" s="60"/>
      <c r="I20" s="60"/>
      <c r="J20" s="60">
        <v>6323</v>
      </c>
      <c r="K20" s="60"/>
      <c r="L20" s="60">
        <v>868494</v>
      </c>
      <c r="M20" s="60"/>
      <c r="N20" s="60">
        <v>868494</v>
      </c>
      <c r="O20" s="60"/>
      <c r="P20" s="60"/>
      <c r="Q20" s="60"/>
      <c r="R20" s="60"/>
      <c r="S20" s="60"/>
      <c r="T20" s="60"/>
      <c r="U20" s="60"/>
      <c r="V20" s="60"/>
      <c r="W20" s="60">
        <v>874817</v>
      </c>
      <c r="X20" s="60">
        <v>1000000</v>
      </c>
      <c r="Y20" s="60">
        <v>-125183</v>
      </c>
      <c r="Z20" s="140">
        <v>-12.52</v>
      </c>
      <c r="AA20" s="62">
        <v>1000000</v>
      </c>
    </row>
    <row r="21" spans="1:27" ht="13.5">
      <c r="A21" s="138" t="s">
        <v>90</v>
      </c>
      <c r="B21" s="136"/>
      <c r="C21" s="155"/>
      <c r="D21" s="155"/>
      <c r="E21" s="156"/>
      <c r="F21" s="60">
        <v>100913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>
        <v>100913</v>
      </c>
    </row>
    <row r="22" spans="1:27" ht="13.5">
      <c r="A22" s="138" t="s">
        <v>91</v>
      </c>
      <c r="B22" s="136"/>
      <c r="C22" s="157"/>
      <c r="D22" s="157"/>
      <c r="E22" s="158">
        <v>2000000</v>
      </c>
      <c r="F22" s="159">
        <v>8094821</v>
      </c>
      <c r="G22" s="159"/>
      <c r="H22" s="159"/>
      <c r="I22" s="159">
        <v>287825</v>
      </c>
      <c r="J22" s="159">
        <v>287825</v>
      </c>
      <c r="K22" s="159"/>
      <c r="L22" s="159">
        <v>544085</v>
      </c>
      <c r="M22" s="159">
        <v>466517</v>
      </c>
      <c r="N22" s="159">
        <v>1010602</v>
      </c>
      <c r="O22" s="159">
        <v>19935</v>
      </c>
      <c r="P22" s="159">
        <v>30311</v>
      </c>
      <c r="Q22" s="159">
        <v>127522</v>
      </c>
      <c r="R22" s="159">
        <v>177768</v>
      </c>
      <c r="S22" s="159">
        <v>418242</v>
      </c>
      <c r="T22" s="159">
        <v>317351</v>
      </c>
      <c r="U22" s="159">
        <v>824661</v>
      </c>
      <c r="V22" s="159">
        <v>1560254</v>
      </c>
      <c r="W22" s="159">
        <v>3036449</v>
      </c>
      <c r="X22" s="159">
        <v>2000000</v>
      </c>
      <c r="Y22" s="159">
        <v>1036449</v>
      </c>
      <c r="Z22" s="141">
        <v>51.82</v>
      </c>
      <c r="AA22" s="225">
        <v>8094821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21856592</v>
      </c>
      <c r="D25" s="217">
        <f>+D5+D9+D15+D19+D24</f>
        <v>0</v>
      </c>
      <c r="E25" s="230">
        <f t="shared" si="4"/>
        <v>16979000</v>
      </c>
      <c r="F25" s="219">
        <f t="shared" si="4"/>
        <v>31479000</v>
      </c>
      <c r="G25" s="219">
        <f t="shared" si="4"/>
        <v>6323</v>
      </c>
      <c r="H25" s="219">
        <f t="shared" si="4"/>
        <v>181417</v>
      </c>
      <c r="I25" s="219">
        <f t="shared" si="4"/>
        <v>359688</v>
      </c>
      <c r="J25" s="219">
        <f t="shared" si="4"/>
        <v>547428</v>
      </c>
      <c r="K25" s="219">
        <f t="shared" si="4"/>
        <v>404160</v>
      </c>
      <c r="L25" s="219">
        <f t="shared" si="4"/>
        <v>1565045</v>
      </c>
      <c r="M25" s="219">
        <f t="shared" si="4"/>
        <v>466517</v>
      </c>
      <c r="N25" s="219">
        <f t="shared" si="4"/>
        <v>2435722</v>
      </c>
      <c r="O25" s="219">
        <f t="shared" si="4"/>
        <v>326573</v>
      </c>
      <c r="P25" s="219">
        <f t="shared" si="4"/>
        <v>1104770</v>
      </c>
      <c r="Q25" s="219">
        <f t="shared" si="4"/>
        <v>955510</v>
      </c>
      <c r="R25" s="219">
        <f t="shared" si="4"/>
        <v>2386853</v>
      </c>
      <c r="S25" s="219">
        <f t="shared" si="4"/>
        <v>936150</v>
      </c>
      <c r="T25" s="219">
        <f t="shared" si="4"/>
        <v>475547</v>
      </c>
      <c r="U25" s="219">
        <f t="shared" si="4"/>
        <v>834492</v>
      </c>
      <c r="V25" s="219">
        <f t="shared" si="4"/>
        <v>2246189</v>
      </c>
      <c r="W25" s="219">
        <f t="shared" si="4"/>
        <v>7616192</v>
      </c>
      <c r="X25" s="219">
        <f t="shared" si="4"/>
        <v>16979000</v>
      </c>
      <c r="Y25" s="219">
        <f t="shared" si="4"/>
        <v>-9362808</v>
      </c>
      <c r="Z25" s="231">
        <f>+IF(X25&lt;&gt;0,+(Y25/X25)*100,0)</f>
        <v>-55.14345956770128</v>
      </c>
      <c r="AA25" s="232">
        <f>+AA5+AA9+AA15+AA19+AA24</f>
        <v>31479000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19415803</v>
      </c>
      <c r="D28" s="155"/>
      <c r="E28" s="156">
        <v>16979000</v>
      </c>
      <c r="F28" s="60">
        <v>31479000</v>
      </c>
      <c r="G28" s="60">
        <v>6323</v>
      </c>
      <c r="H28" s="60">
        <v>181417</v>
      </c>
      <c r="I28" s="60">
        <v>359688</v>
      </c>
      <c r="J28" s="60">
        <v>547428</v>
      </c>
      <c r="K28" s="60">
        <v>404160</v>
      </c>
      <c r="L28" s="60">
        <v>1565045</v>
      </c>
      <c r="M28" s="60">
        <v>466517</v>
      </c>
      <c r="N28" s="60">
        <v>2435722</v>
      </c>
      <c r="O28" s="60">
        <v>326573</v>
      </c>
      <c r="P28" s="60">
        <v>1078910</v>
      </c>
      <c r="Q28" s="60">
        <v>950452</v>
      </c>
      <c r="R28" s="60">
        <v>2355935</v>
      </c>
      <c r="S28" s="60">
        <v>903240</v>
      </c>
      <c r="T28" s="60">
        <v>475547</v>
      </c>
      <c r="U28" s="60">
        <v>834492</v>
      </c>
      <c r="V28" s="60">
        <v>2213279</v>
      </c>
      <c r="W28" s="60">
        <v>7552364</v>
      </c>
      <c r="X28" s="60"/>
      <c r="Y28" s="60">
        <v>7552364</v>
      </c>
      <c r="Z28" s="140"/>
      <c r="AA28" s="155">
        <v>31479000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>
        <v>5058</v>
      </c>
      <c r="R30" s="159">
        <v>5058</v>
      </c>
      <c r="S30" s="159">
        <v>32910</v>
      </c>
      <c r="T30" s="159"/>
      <c r="U30" s="159"/>
      <c r="V30" s="159">
        <v>32910</v>
      </c>
      <c r="W30" s="159">
        <v>37968</v>
      </c>
      <c r="X30" s="159"/>
      <c r="Y30" s="159">
        <v>37968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19415803</v>
      </c>
      <c r="D32" s="210">
        <f>SUM(D28:D31)</f>
        <v>0</v>
      </c>
      <c r="E32" s="211">
        <f t="shared" si="5"/>
        <v>16979000</v>
      </c>
      <c r="F32" s="77">
        <f t="shared" si="5"/>
        <v>31479000</v>
      </c>
      <c r="G32" s="77">
        <f t="shared" si="5"/>
        <v>6323</v>
      </c>
      <c r="H32" s="77">
        <f t="shared" si="5"/>
        <v>181417</v>
      </c>
      <c r="I32" s="77">
        <f t="shared" si="5"/>
        <v>359688</v>
      </c>
      <c r="J32" s="77">
        <f t="shared" si="5"/>
        <v>547428</v>
      </c>
      <c r="K32" s="77">
        <f t="shared" si="5"/>
        <v>404160</v>
      </c>
      <c r="L32" s="77">
        <f t="shared" si="5"/>
        <v>1565045</v>
      </c>
      <c r="M32" s="77">
        <f t="shared" si="5"/>
        <v>466517</v>
      </c>
      <c r="N32" s="77">
        <f t="shared" si="5"/>
        <v>2435722</v>
      </c>
      <c r="O32" s="77">
        <f t="shared" si="5"/>
        <v>326573</v>
      </c>
      <c r="P32" s="77">
        <f t="shared" si="5"/>
        <v>1078910</v>
      </c>
      <c r="Q32" s="77">
        <f t="shared" si="5"/>
        <v>955510</v>
      </c>
      <c r="R32" s="77">
        <f t="shared" si="5"/>
        <v>2360993</v>
      </c>
      <c r="S32" s="77">
        <f t="shared" si="5"/>
        <v>936150</v>
      </c>
      <c r="T32" s="77">
        <f t="shared" si="5"/>
        <v>475547</v>
      </c>
      <c r="U32" s="77">
        <f t="shared" si="5"/>
        <v>834492</v>
      </c>
      <c r="V32" s="77">
        <f t="shared" si="5"/>
        <v>2246189</v>
      </c>
      <c r="W32" s="77">
        <f t="shared" si="5"/>
        <v>7590332</v>
      </c>
      <c r="X32" s="77">
        <f t="shared" si="5"/>
        <v>0</v>
      </c>
      <c r="Y32" s="77">
        <f t="shared" si="5"/>
        <v>7590332</v>
      </c>
      <c r="Z32" s="212">
        <f>+IF(X32&lt;&gt;0,+(Y32/X32)*100,0)</f>
        <v>0</v>
      </c>
      <c r="AA32" s="79">
        <f>SUM(AA28:AA31)</f>
        <v>31479000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2440789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>
        <v>25860</v>
      </c>
      <c r="Q35" s="60"/>
      <c r="R35" s="60">
        <v>25860</v>
      </c>
      <c r="S35" s="60"/>
      <c r="T35" s="60"/>
      <c r="U35" s="60"/>
      <c r="V35" s="60"/>
      <c r="W35" s="60">
        <v>25860</v>
      </c>
      <c r="X35" s="60"/>
      <c r="Y35" s="60">
        <v>25860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21856592</v>
      </c>
      <c r="D36" s="222">
        <f>SUM(D32:D35)</f>
        <v>0</v>
      </c>
      <c r="E36" s="218">
        <f t="shared" si="6"/>
        <v>16979000</v>
      </c>
      <c r="F36" s="220">
        <f t="shared" si="6"/>
        <v>31479000</v>
      </c>
      <c r="G36" s="220">
        <f t="shared" si="6"/>
        <v>6323</v>
      </c>
      <c r="H36" s="220">
        <f t="shared" si="6"/>
        <v>181417</v>
      </c>
      <c r="I36" s="220">
        <f t="shared" si="6"/>
        <v>359688</v>
      </c>
      <c r="J36" s="220">
        <f t="shared" si="6"/>
        <v>547428</v>
      </c>
      <c r="K36" s="220">
        <f t="shared" si="6"/>
        <v>404160</v>
      </c>
      <c r="L36" s="220">
        <f t="shared" si="6"/>
        <v>1565045</v>
      </c>
      <c r="M36" s="220">
        <f t="shared" si="6"/>
        <v>466517</v>
      </c>
      <c r="N36" s="220">
        <f t="shared" si="6"/>
        <v>2435722</v>
      </c>
      <c r="O36" s="220">
        <f t="shared" si="6"/>
        <v>326573</v>
      </c>
      <c r="P36" s="220">
        <f t="shared" si="6"/>
        <v>1104770</v>
      </c>
      <c r="Q36" s="220">
        <f t="shared" si="6"/>
        <v>955510</v>
      </c>
      <c r="R36" s="220">
        <f t="shared" si="6"/>
        <v>2386853</v>
      </c>
      <c r="S36" s="220">
        <f t="shared" si="6"/>
        <v>936150</v>
      </c>
      <c r="T36" s="220">
        <f t="shared" si="6"/>
        <v>475547</v>
      </c>
      <c r="U36" s="220">
        <f t="shared" si="6"/>
        <v>834492</v>
      </c>
      <c r="V36" s="220">
        <f t="shared" si="6"/>
        <v>2246189</v>
      </c>
      <c r="W36" s="220">
        <f t="shared" si="6"/>
        <v>7616192</v>
      </c>
      <c r="X36" s="220">
        <f t="shared" si="6"/>
        <v>0</v>
      </c>
      <c r="Y36" s="220">
        <f t="shared" si="6"/>
        <v>7616192</v>
      </c>
      <c r="Z36" s="221">
        <f>+IF(X36&lt;&gt;0,+(Y36/X36)*100,0)</f>
        <v>0</v>
      </c>
      <c r="AA36" s="239">
        <f>SUM(AA32:AA35)</f>
        <v>31479000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19223904</v>
      </c>
      <c r="D6" s="155"/>
      <c r="E6" s="59">
        <v>12049500</v>
      </c>
      <c r="F6" s="60">
        <v>12049500</v>
      </c>
      <c r="G6" s="60">
        <v>-7029321</v>
      </c>
      <c r="H6" s="60"/>
      <c r="I6" s="60"/>
      <c r="J6" s="60"/>
      <c r="K6" s="60"/>
      <c r="L6" s="60">
        <v>-24428620</v>
      </c>
      <c r="M6" s="60">
        <v>-14872332</v>
      </c>
      <c r="N6" s="60">
        <v>-14872332</v>
      </c>
      <c r="O6" s="60">
        <v>795499</v>
      </c>
      <c r="P6" s="60">
        <v>1234601</v>
      </c>
      <c r="Q6" s="60">
        <v>722929</v>
      </c>
      <c r="R6" s="60">
        <v>722929</v>
      </c>
      <c r="S6" s="60">
        <v>8629283</v>
      </c>
      <c r="T6" s="60">
        <v>-194741</v>
      </c>
      <c r="U6" s="60">
        <v>712283</v>
      </c>
      <c r="V6" s="60">
        <v>712283</v>
      </c>
      <c r="W6" s="60">
        <v>712283</v>
      </c>
      <c r="X6" s="60">
        <v>12049500</v>
      </c>
      <c r="Y6" s="60">
        <v>-11337217</v>
      </c>
      <c r="Z6" s="140">
        <v>-94.09</v>
      </c>
      <c r="AA6" s="62">
        <v>12049500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14627692</v>
      </c>
      <c r="D8" s="155"/>
      <c r="E8" s="59">
        <v>62201333</v>
      </c>
      <c r="F8" s="60">
        <v>62201333</v>
      </c>
      <c r="G8" s="60">
        <v>-34986969</v>
      </c>
      <c r="H8" s="60"/>
      <c r="I8" s="60"/>
      <c r="J8" s="60"/>
      <c r="K8" s="60"/>
      <c r="L8" s="60">
        <v>5952631</v>
      </c>
      <c r="M8" s="60">
        <v>486466</v>
      </c>
      <c r="N8" s="60">
        <v>486466</v>
      </c>
      <c r="O8" s="60">
        <v>3230588</v>
      </c>
      <c r="P8" s="60">
        <v>847579</v>
      </c>
      <c r="Q8" s="60">
        <v>2137903</v>
      </c>
      <c r="R8" s="60">
        <v>2137903</v>
      </c>
      <c r="S8" s="60">
        <v>-153237</v>
      </c>
      <c r="T8" s="60">
        <v>1192806</v>
      </c>
      <c r="U8" s="60">
        <v>21616</v>
      </c>
      <c r="V8" s="60">
        <v>21616</v>
      </c>
      <c r="W8" s="60">
        <v>21616</v>
      </c>
      <c r="X8" s="60">
        <v>62201333</v>
      </c>
      <c r="Y8" s="60">
        <v>-62179717</v>
      </c>
      <c r="Z8" s="140">
        <v>-99.97</v>
      </c>
      <c r="AA8" s="62">
        <v>62201333</v>
      </c>
    </row>
    <row r="9" spans="1:27" ht="13.5">
      <c r="A9" s="249" t="s">
        <v>146</v>
      </c>
      <c r="B9" s="182"/>
      <c r="C9" s="155">
        <v>12054744</v>
      </c>
      <c r="D9" s="155"/>
      <c r="E9" s="59"/>
      <c r="F9" s="60"/>
      <c r="G9" s="60">
        <v>-489837</v>
      </c>
      <c r="H9" s="60"/>
      <c r="I9" s="60"/>
      <c r="J9" s="60"/>
      <c r="K9" s="60"/>
      <c r="L9" s="60">
        <v>166216</v>
      </c>
      <c r="M9" s="60">
        <v>4902</v>
      </c>
      <c r="N9" s="60">
        <v>4902</v>
      </c>
      <c r="O9" s="60">
        <v>19500</v>
      </c>
      <c r="P9" s="60">
        <v>-3495</v>
      </c>
      <c r="Q9" s="60">
        <v>-49779</v>
      </c>
      <c r="R9" s="60">
        <v>-49779</v>
      </c>
      <c r="S9" s="60">
        <v>-724017</v>
      </c>
      <c r="T9" s="60">
        <v>29677</v>
      </c>
      <c r="U9" s="60">
        <v>-123544</v>
      </c>
      <c r="V9" s="60">
        <v>-123544</v>
      </c>
      <c r="W9" s="60">
        <v>-123544</v>
      </c>
      <c r="X9" s="60"/>
      <c r="Y9" s="60">
        <v>-123544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1214737</v>
      </c>
      <c r="D11" s="155"/>
      <c r="E11" s="59">
        <v>1094648</v>
      </c>
      <c r="F11" s="60">
        <v>1094648</v>
      </c>
      <c r="G11" s="60">
        <v>-19543</v>
      </c>
      <c r="H11" s="60"/>
      <c r="I11" s="60"/>
      <c r="J11" s="60"/>
      <c r="K11" s="60"/>
      <c r="L11" s="60">
        <v>-170406</v>
      </c>
      <c r="M11" s="60">
        <v>118118</v>
      </c>
      <c r="N11" s="60">
        <v>118118</v>
      </c>
      <c r="O11" s="60">
        <v>-106339</v>
      </c>
      <c r="P11" s="60">
        <v>-149206</v>
      </c>
      <c r="Q11" s="60">
        <v>-161236</v>
      </c>
      <c r="R11" s="60">
        <v>-161236</v>
      </c>
      <c r="S11" s="60">
        <v>-125709</v>
      </c>
      <c r="T11" s="60">
        <v>-198802</v>
      </c>
      <c r="U11" s="60">
        <v>5786</v>
      </c>
      <c r="V11" s="60">
        <v>5786</v>
      </c>
      <c r="W11" s="60">
        <v>5786</v>
      </c>
      <c r="X11" s="60">
        <v>1094648</v>
      </c>
      <c r="Y11" s="60">
        <v>-1088862</v>
      </c>
      <c r="Z11" s="140">
        <v>-99.47</v>
      </c>
      <c r="AA11" s="62">
        <v>1094648</v>
      </c>
    </row>
    <row r="12" spans="1:27" ht="13.5">
      <c r="A12" s="250" t="s">
        <v>56</v>
      </c>
      <c r="B12" s="251"/>
      <c r="C12" s="168">
        <f aca="true" t="shared" si="0" ref="C12:Y12">SUM(C6:C11)</f>
        <v>47121077</v>
      </c>
      <c r="D12" s="168">
        <f>SUM(D6:D11)</f>
        <v>0</v>
      </c>
      <c r="E12" s="72">
        <f t="shared" si="0"/>
        <v>75345481</v>
      </c>
      <c r="F12" s="73">
        <f t="shared" si="0"/>
        <v>75345481</v>
      </c>
      <c r="G12" s="73">
        <f t="shared" si="0"/>
        <v>-42525670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-18480179</v>
      </c>
      <c r="M12" s="73">
        <f t="shared" si="0"/>
        <v>-14262846</v>
      </c>
      <c r="N12" s="73">
        <f t="shared" si="0"/>
        <v>-14262846</v>
      </c>
      <c r="O12" s="73">
        <f t="shared" si="0"/>
        <v>3939248</v>
      </c>
      <c r="P12" s="73">
        <f t="shared" si="0"/>
        <v>1929479</v>
      </c>
      <c r="Q12" s="73">
        <f t="shared" si="0"/>
        <v>2649817</v>
      </c>
      <c r="R12" s="73">
        <f t="shared" si="0"/>
        <v>2649817</v>
      </c>
      <c r="S12" s="73">
        <f t="shared" si="0"/>
        <v>7626320</v>
      </c>
      <c r="T12" s="73">
        <f t="shared" si="0"/>
        <v>828940</v>
      </c>
      <c r="U12" s="73">
        <f t="shared" si="0"/>
        <v>616141</v>
      </c>
      <c r="V12" s="73">
        <f t="shared" si="0"/>
        <v>616141</v>
      </c>
      <c r="W12" s="73">
        <f t="shared" si="0"/>
        <v>616141</v>
      </c>
      <c r="X12" s="73">
        <f t="shared" si="0"/>
        <v>75345481</v>
      </c>
      <c r="Y12" s="73">
        <f t="shared" si="0"/>
        <v>-74729340</v>
      </c>
      <c r="Z12" s="170">
        <f>+IF(X12&lt;&gt;0,+(Y12/X12)*100,0)</f>
        <v>-99.18224558152333</v>
      </c>
      <c r="AA12" s="74">
        <f>SUM(AA6:AA11)</f>
        <v>75345481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471820</v>
      </c>
      <c r="D15" s="155"/>
      <c r="E15" s="59"/>
      <c r="F15" s="60"/>
      <c r="G15" s="60">
        <v>14858</v>
      </c>
      <c r="H15" s="60"/>
      <c r="I15" s="60"/>
      <c r="J15" s="60"/>
      <c r="K15" s="60"/>
      <c r="L15" s="60">
        <v>11044</v>
      </c>
      <c r="M15" s="60">
        <v>-25901</v>
      </c>
      <c r="N15" s="60">
        <v>-25901</v>
      </c>
      <c r="O15" s="60">
        <v>10639</v>
      </c>
      <c r="P15" s="60">
        <v>-586785</v>
      </c>
      <c r="Q15" s="60">
        <v>-22152</v>
      </c>
      <c r="R15" s="60">
        <v>-22152</v>
      </c>
      <c r="S15" s="60">
        <v>-30685</v>
      </c>
      <c r="T15" s="60">
        <v>-16020</v>
      </c>
      <c r="U15" s="60">
        <v>-15755</v>
      </c>
      <c r="V15" s="60">
        <v>-15755</v>
      </c>
      <c r="W15" s="60">
        <v>-15755</v>
      </c>
      <c r="X15" s="60"/>
      <c r="Y15" s="60">
        <v>-15755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254248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607860179</v>
      </c>
      <c r="D19" s="155"/>
      <c r="E19" s="59">
        <v>391350793</v>
      </c>
      <c r="F19" s="60">
        <v>391350793</v>
      </c>
      <c r="G19" s="60"/>
      <c r="H19" s="60"/>
      <c r="I19" s="60"/>
      <c r="J19" s="60"/>
      <c r="K19" s="60"/>
      <c r="L19" s="60">
        <v>-818494</v>
      </c>
      <c r="M19" s="60">
        <v>-443208</v>
      </c>
      <c r="N19" s="60">
        <v>-443208</v>
      </c>
      <c r="O19" s="60">
        <v>-16595</v>
      </c>
      <c r="P19" s="60">
        <v>-25860</v>
      </c>
      <c r="Q19" s="60">
        <v>-68604</v>
      </c>
      <c r="R19" s="60">
        <v>-68604</v>
      </c>
      <c r="S19" s="60"/>
      <c r="T19" s="60"/>
      <c r="U19" s="60">
        <v>-330373</v>
      </c>
      <c r="V19" s="60">
        <v>-330373</v>
      </c>
      <c r="W19" s="60">
        <v>-330373</v>
      </c>
      <c r="X19" s="60">
        <v>391350793</v>
      </c>
      <c r="Y19" s="60">
        <v>-391681166</v>
      </c>
      <c r="Z19" s="140">
        <v>-100.08</v>
      </c>
      <c r="AA19" s="62">
        <v>391350793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197168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608783415</v>
      </c>
      <c r="D24" s="168">
        <f>SUM(D15:D23)</f>
        <v>0</v>
      </c>
      <c r="E24" s="76">
        <f t="shared" si="1"/>
        <v>391350793</v>
      </c>
      <c r="F24" s="77">
        <f t="shared" si="1"/>
        <v>391350793</v>
      </c>
      <c r="G24" s="77">
        <f t="shared" si="1"/>
        <v>14858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-807450</v>
      </c>
      <c r="M24" s="77">
        <f t="shared" si="1"/>
        <v>-469109</v>
      </c>
      <c r="N24" s="77">
        <f t="shared" si="1"/>
        <v>-469109</v>
      </c>
      <c r="O24" s="77">
        <f t="shared" si="1"/>
        <v>-5956</v>
      </c>
      <c r="P24" s="77">
        <f t="shared" si="1"/>
        <v>-612645</v>
      </c>
      <c r="Q24" s="77">
        <f t="shared" si="1"/>
        <v>-90756</v>
      </c>
      <c r="R24" s="77">
        <f t="shared" si="1"/>
        <v>-90756</v>
      </c>
      <c r="S24" s="77">
        <f t="shared" si="1"/>
        <v>-30685</v>
      </c>
      <c r="T24" s="77">
        <f t="shared" si="1"/>
        <v>-16020</v>
      </c>
      <c r="U24" s="77">
        <f t="shared" si="1"/>
        <v>-346128</v>
      </c>
      <c r="V24" s="77">
        <f t="shared" si="1"/>
        <v>-346128</v>
      </c>
      <c r="W24" s="77">
        <f t="shared" si="1"/>
        <v>-346128</v>
      </c>
      <c r="X24" s="77">
        <f t="shared" si="1"/>
        <v>391350793</v>
      </c>
      <c r="Y24" s="77">
        <f t="shared" si="1"/>
        <v>-391696921</v>
      </c>
      <c r="Z24" s="212">
        <f>+IF(X24&lt;&gt;0,+(Y24/X24)*100,0)</f>
        <v>-100.0884444355783</v>
      </c>
      <c r="AA24" s="79">
        <f>SUM(AA15:AA23)</f>
        <v>391350793</v>
      </c>
    </row>
    <row r="25" spans="1:27" ht="13.5">
      <c r="A25" s="250" t="s">
        <v>159</v>
      </c>
      <c r="B25" s="251"/>
      <c r="C25" s="168">
        <f aca="true" t="shared" si="2" ref="C25:Y25">+C12+C24</f>
        <v>655904492</v>
      </c>
      <c r="D25" s="168">
        <f>+D12+D24</f>
        <v>0</v>
      </c>
      <c r="E25" s="72">
        <f t="shared" si="2"/>
        <v>466696274</v>
      </c>
      <c r="F25" s="73">
        <f t="shared" si="2"/>
        <v>466696274</v>
      </c>
      <c r="G25" s="73">
        <f t="shared" si="2"/>
        <v>-42510812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-19287629</v>
      </c>
      <c r="M25" s="73">
        <f t="shared" si="2"/>
        <v>-14731955</v>
      </c>
      <c r="N25" s="73">
        <f t="shared" si="2"/>
        <v>-14731955</v>
      </c>
      <c r="O25" s="73">
        <f t="shared" si="2"/>
        <v>3933292</v>
      </c>
      <c r="P25" s="73">
        <f t="shared" si="2"/>
        <v>1316834</v>
      </c>
      <c r="Q25" s="73">
        <f t="shared" si="2"/>
        <v>2559061</v>
      </c>
      <c r="R25" s="73">
        <f t="shared" si="2"/>
        <v>2559061</v>
      </c>
      <c r="S25" s="73">
        <f t="shared" si="2"/>
        <v>7595635</v>
      </c>
      <c r="T25" s="73">
        <f t="shared" si="2"/>
        <v>812920</v>
      </c>
      <c r="U25" s="73">
        <f t="shared" si="2"/>
        <v>270013</v>
      </c>
      <c r="V25" s="73">
        <f t="shared" si="2"/>
        <v>270013</v>
      </c>
      <c r="W25" s="73">
        <f t="shared" si="2"/>
        <v>270013</v>
      </c>
      <c r="X25" s="73">
        <f t="shared" si="2"/>
        <v>466696274</v>
      </c>
      <c r="Y25" s="73">
        <f t="shared" si="2"/>
        <v>-466426261</v>
      </c>
      <c r="Z25" s="170">
        <f>+IF(X25&lt;&gt;0,+(Y25/X25)*100,0)</f>
        <v>-99.94214374207753</v>
      </c>
      <c r="AA25" s="74">
        <f>+AA12+AA24</f>
        <v>466696274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2068071</v>
      </c>
      <c r="D30" s="155"/>
      <c r="E30" s="59">
        <v>206903</v>
      </c>
      <c r="F30" s="60">
        <v>206903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206903</v>
      </c>
      <c r="Y30" s="60">
        <v>-206903</v>
      </c>
      <c r="Z30" s="140">
        <v>-100</v>
      </c>
      <c r="AA30" s="62">
        <v>206903</v>
      </c>
    </row>
    <row r="31" spans="1:27" ht="13.5">
      <c r="A31" s="249" t="s">
        <v>163</v>
      </c>
      <c r="B31" s="182"/>
      <c r="C31" s="155">
        <v>1583192</v>
      </c>
      <c r="D31" s="155"/>
      <c r="E31" s="59"/>
      <c r="F31" s="60"/>
      <c r="G31" s="60">
        <v>-16437</v>
      </c>
      <c r="H31" s="60"/>
      <c r="I31" s="60"/>
      <c r="J31" s="60"/>
      <c r="K31" s="60"/>
      <c r="L31" s="60">
        <v>-197094</v>
      </c>
      <c r="M31" s="60">
        <v>-47732</v>
      </c>
      <c r="N31" s="60">
        <v>-47732</v>
      </c>
      <c r="O31" s="60">
        <v>-19697</v>
      </c>
      <c r="P31" s="60">
        <v>-16222</v>
      </c>
      <c r="Q31" s="60">
        <v>-22891</v>
      </c>
      <c r="R31" s="60">
        <v>-22891</v>
      </c>
      <c r="S31" s="60">
        <v>-26472</v>
      </c>
      <c r="T31" s="60">
        <v>-56067</v>
      </c>
      <c r="U31" s="60">
        <v>-59255</v>
      </c>
      <c r="V31" s="60">
        <v>-59255</v>
      </c>
      <c r="W31" s="60">
        <v>-59255</v>
      </c>
      <c r="X31" s="60"/>
      <c r="Y31" s="60">
        <v>-59255</v>
      </c>
      <c r="Z31" s="140"/>
      <c r="AA31" s="62"/>
    </row>
    <row r="32" spans="1:27" ht="13.5">
      <c r="A32" s="249" t="s">
        <v>164</v>
      </c>
      <c r="B32" s="182"/>
      <c r="C32" s="155">
        <v>144307967</v>
      </c>
      <c r="D32" s="155"/>
      <c r="E32" s="59">
        <v>59846165</v>
      </c>
      <c r="F32" s="60">
        <v>59846165</v>
      </c>
      <c r="G32" s="60">
        <v>-471962</v>
      </c>
      <c r="H32" s="60"/>
      <c r="I32" s="60"/>
      <c r="J32" s="60"/>
      <c r="K32" s="60"/>
      <c r="L32" s="60">
        <v>-15581600</v>
      </c>
      <c r="M32" s="60">
        <v>-18997925</v>
      </c>
      <c r="N32" s="60">
        <v>-18997925</v>
      </c>
      <c r="O32" s="60">
        <v>-3936214</v>
      </c>
      <c r="P32" s="60">
        <v>-6421842</v>
      </c>
      <c r="Q32" s="60">
        <v>-7681707</v>
      </c>
      <c r="R32" s="60">
        <v>-7681707</v>
      </c>
      <c r="S32" s="60">
        <v>3466753</v>
      </c>
      <c r="T32" s="60">
        <v>5558724</v>
      </c>
      <c r="U32" s="60">
        <v>-7158871</v>
      </c>
      <c r="V32" s="60">
        <v>-7158871</v>
      </c>
      <c r="W32" s="60">
        <v>-7158871</v>
      </c>
      <c r="X32" s="60">
        <v>59846165</v>
      </c>
      <c r="Y32" s="60">
        <v>-67005036</v>
      </c>
      <c r="Z32" s="140">
        <v>-111.96</v>
      </c>
      <c r="AA32" s="62">
        <v>59846165</v>
      </c>
    </row>
    <row r="33" spans="1:27" ht="13.5">
      <c r="A33" s="249" t="s">
        <v>165</v>
      </c>
      <c r="B33" s="182"/>
      <c r="C33" s="155">
        <v>9895523</v>
      </c>
      <c r="D33" s="155"/>
      <c r="E33" s="59">
        <v>2284715</v>
      </c>
      <c r="F33" s="60">
        <v>2284715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2284715</v>
      </c>
      <c r="Y33" s="60">
        <v>-2284715</v>
      </c>
      <c r="Z33" s="140">
        <v>-100</v>
      </c>
      <c r="AA33" s="62">
        <v>2284715</v>
      </c>
    </row>
    <row r="34" spans="1:27" ht="13.5">
      <c r="A34" s="250" t="s">
        <v>58</v>
      </c>
      <c r="B34" s="251"/>
      <c r="C34" s="168">
        <f aca="true" t="shared" si="3" ref="C34:Y34">SUM(C29:C33)</f>
        <v>157854753</v>
      </c>
      <c r="D34" s="168">
        <f>SUM(D29:D33)</f>
        <v>0</v>
      </c>
      <c r="E34" s="72">
        <f t="shared" si="3"/>
        <v>62337783</v>
      </c>
      <c r="F34" s="73">
        <f t="shared" si="3"/>
        <v>62337783</v>
      </c>
      <c r="G34" s="73">
        <f t="shared" si="3"/>
        <v>-488399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-15778694</v>
      </c>
      <c r="M34" s="73">
        <f t="shared" si="3"/>
        <v>-19045657</v>
      </c>
      <c r="N34" s="73">
        <f t="shared" si="3"/>
        <v>-19045657</v>
      </c>
      <c r="O34" s="73">
        <f t="shared" si="3"/>
        <v>-3955911</v>
      </c>
      <c r="P34" s="73">
        <f t="shared" si="3"/>
        <v>-6438064</v>
      </c>
      <c r="Q34" s="73">
        <f t="shared" si="3"/>
        <v>-7704598</v>
      </c>
      <c r="R34" s="73">
        <f t="shared" si="3"/>
        <v>-7704598</v>
      </c>
      <c r="S34" s="73">
        <f t="shared" si="3"/>
        <v>3440281</v>
      </c>
      <c r="T34" s="73">
        <f t="shared" si="3"/>
        <v>5502657</v>
      </c>
      <c r="U34" s="73">
        <f t="shared" si="3"/>
        <v>-7218126</v>
      </c>
      <c r="V34" s="73">
        <f t="shared" si="3"/>
        <v>-7218126</v>
      </c>
      <c r="W34" s="73">
        <f t="shared" si="3"/>
        <v>-7218126</v>
      </c>
      <c r="X34" s="73">
        <f t="shared" si="3"/>
        <v>62337783</v>
      </c>
      <c r="Y34" s="73">
        <f t="shared" si="3"/>
        <v>-69555909</v>
      </c>
      <c r="Z34" s="170">
        <f>+IF(X34&lt;&gt;0,+(Y34/X34)*100,0)</f>
        <v>-111.57905471229222</v>
      </c>
      <c r="AA34" s="74">
        <f>SUM(AA29:AA33)</f>
        <v>62337783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1524646</v>
      </c>
      <c r="F37" s="60">
        <v>1524646</v>
      </c>
      <c r="G37" s="60">
        <v>492086</v>
      </c>
      <c r="H37" s="60"/>
      <c r="I37" s="60"/>
      <c r="J37" s="60"/>
      <c r="K37" s="60"/>
      <c r="L37" s="60"/>
      <c r="M37" s="60"/>
      <c r="N37" s="60"/>
      <c r="O37" s="60">
        <v>45897</v>
      </c>
      <c r="P37" s="60">
        <v>-492085</v>
      </c>
      <c r="Q37" s="60">
        <v>272638</v>
      </c>
      <c r="R37" s="60">
        <v>272638</v>
      </c>
      <c r="S37" s="60">
        <v>41598</v>
      </c>
      <c r="T37" s="60">
        <v>41632</v>
      </c>
      <c r="U37" s="60">
        <v>202055</v>
      </c>
      <c r="V37" s="60">
        <v>202055</v>
      </c>
      <c r="W37" s="60">
        <v>202055</v>
      </c>
      <c r="X37" s="60">
        <v>1524646</v>
      </c>
      <c r="Y37" s="60">
        <v>-1322591</v>
      </c>
      <c r="Z37" s="140">
        <v>-86.75</v>
      </c>
      <c r="AA37" s="62">
        <v>1524646</v>
      </c>
    </row>
    <row r="38" spans="1:27" ht="13.5">
      <c r="A38" s="249" t="s">
        <v>165</v>
      </c>
      <c r="B38" s="182"/>
      <c r="C38" s="155">
        <v>36967347</v>
      </c>
      <c r="D38" s="155"/>
      <c r="E38" s="59">
        <v>2284715</v>
      </c>
      <c r="F38" s="60">
        <v>2284715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2284715</v>
      </c>
      <c r="Y38" s="60">
        <v>-2284715</v>
      </c>
      <c r="Z38" s="140">
        <v>-100</v>
      </c>
      <c r="AA38" s="62">
        <v>2284715</v>
      </c>
    </row>
    <row r="39" spans="1:27" ht="13.5">
      <c r="A39" s="250" t="s">
        <v>59</v>
      </c>
      <c r="B39" s="253"/>
      <c r="C39" s="168">
        <f aca="true" t="shared" si="4" ref="C39:Y39">SUM(C37:C38)</f>
        <v>36967347</v>
      </c>
      <c r="D39" s="168">
        <f>SUM(D37:D38)</f>
        <v>0</v>
      </c>
      <c r="E39" s="76">
        <f t="shared" si="4"/>
        <v>3809361</v>
      </c>
      <c r="F39" s="77">
        <f t="shared" si="4"/>
        <v>3809361</v>
      </c>
      <c r="G39" s="77">
        <f t="shared" si="4"/>
        <v>492086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45897</v>
      </c>
      <c r="P39" s="77">
        <f t="shared" si="4"/>
        <v>-492085</v>
      </c>
      <c r="Q39" s="77">
        <f t="shared" si="4"/>
        <v>272638</v>
      </c>
      <c r="R39" s="77">
        <f t="shared" si="4"/>
        <v>272638</v>
      </c>
      <c r="S39" s="77">
        <f t="shared" si="4"/>
        <v>41598</v>
      </c>
      <c r="T39" s="77">
        <f t="shared" si="4"/>
        <v>41632</v>
      </c>
      <c r="U39" s="77">
        <f t="shared" si="4"/>
        <v>202055</v>
      </c>
      <c r="V39" s="77">
        <f t="shared" si="4"/>
        <v>202055</v>
      </c>
      <c r="W39" s="77">
        <f t="shared" si="4"/>
        <v>202055</v>
      </c>
      <c r="X39" s="77">
        <f t="shared" si="4"/>
        <v>3809361</v>
      </c>
      <c r="Y39" s="77">
        <f t="shared" si="4"/>
        <v>-3607306</v>
      </c>
      <c r="Z39" s="212">
        <f>+IF(X39&lt;&gt;0,+(Y39/X39)*100,0)</f>
        <v>-94.69582956301595</v>
      </c>
      <c r="AA39" s="79">
        <f>SUM(AA37:AA38)</f>
        <v>3809361</v>
      </c>
    </row>
    <row r="40" spans="1:27" ht="13.5">
      <c r="A40" s="250" t="s">
        <v>167</v>
      </c>
      <c r="B40" s="251"/>
      <c r="C40" s="168">
        <f aca="true" t="shared" si="5" ref="C40:Y40">+C34+C39</f>
        <v>194822100</v>
      </c>
      <c r="D40" s="168">
        <f>+D34+D39</f>
        <v>0</v>
      </c>
      <c r="E40" s="72">
        <f t="shared" si="5"/>
        <v>66147144</v>
      </c>
      <c r="F40" s="73">
        <f t="shared" si="5"/>
        <v>66147144</v>
      </c>
      <c r="G40" s="73">
        <f t="shared" si="5"/>
        <v>3687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-15778694</v>
      </c>
      <c r="M40" s="73">
        <f t="shared" si="5"/>
        <v>-19045657</v>
      </c>
      <c r="N40" s="73">
        <f t="shared" si="5"/>
        <v>-19045657</v>
      </c>
      <c r="O40" s="73">
        <f t="shared" si="5"/>
        <v>-3910014</v>
      </c>
      <c r="P40" s="73">
        <f t="shared" si="5"/>
        <v>-6930149</v>
      </c>
      <c r="Q40" s="73">
        <f t="shared" si="5"/>
        <v>-7431960</v>
      </c>
      <c r="R40" s="73">
        <f t="shared" si="5"/>
        <v>-7431960</v>
      </c>
      <c r="S40" s="73">
        <f t="shared" si="5"/>
        <v>3481879</v>
      </c>
      <c r="T40" s="73">
        <f t="shared" si="5"/>
        <v>5544289</v>
      </c>
      <c r="U40" s="73">
        <f t="shared" si="5"/>
        <v>-7016071</v>
      </c>
      <c r="V40" s="73">
        <f t="shared" si="5"/>
        <v>-7016071</v>
      </c>
      <c r="W40" s="73">
        <f t="shared" si="5"/>
        <v>-7016071</v>
      </c>
      <c r="X40" s="73">
        <f t="shared" si="5"/>
        <v>66147144</v>
      </c>
      <c r="Y40" s="73">
        <f t="shared" si="5"/>
        <v>-73163215</v>
      </c>
      <c r="Z40" s="170">
        <f>+IF(X40&lt;&gt;0,+(Y40/X40)*100,0)</f>
        <v>-110.60676330938793</v>
      </c>
      <c r="AA40" s="74">
        <f>+AA34+AA39</f>
        <v>66147144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461082392</v>
      </c>
      <c r="D42" s="257">
        <f>+D25-D40</f>
        <v>0</v>
      </c>
      <c r="E42" s="258">
        <f t="shared" si="6"/>
        <v>400549130</v>
      </c>
      <c r="F42" s="259">
        <f t="shared" si="6"/>
        <v>400549130</v>
      </c>
      <c r="G42" s="259">
        <f t="shared" si="6"/>
        <v>-42514499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-3508935</v>
      </c>
      <c r="M42" s="259">
        <f t="shared" si="6"/>
        <v>4313702</v>
      </c>
      <c r="N42" s="259">
        <f t="shared" si="6"/>
        <v>4313702</v>
      </c>
      <c r="O42" s="259">
        <f t="shared" si="6"/>
        <v>7843306</v>
      </c>
      <c r="P42" s="259">
        <f t="shared" si="6"/>
        <v>8246983</v>
      </c>
      <c r="Q42" s="259">
        <f t="shared" si="6"/>
        <v>9991021</v>
      </c>
      <c r="R42" s="259">
        <f t="shared" si="6"/>
        <v>9991021</v>
      </c>
      <c r="S42" s="259">
        <f t="shared" si="6"/>
        <v>4113756</v>
      </c>
      <c r="T42" s="259">
        <f t="shared" si="6"/>
        <v>-4731369</v>
      </c>
      <c r="U42" s="259">
        <f t="shared" si="6"/>
        <v>7286084</v>
      </c>
      <c r="V42" s="259">
        <f t="shared" si="6"/>
        <v>7286084</v>
      </c>
      <c r="W42" s="259">
        <f t="shared" si="6"/>
        <v>7286084</v>
      </c>
      <c r="X42" s="259">
        <f t="shared" si="6"/>
        <v>400549130</v>
      </c>
      <c r="Y42" s="259">
        <f t="shared" si="6"/>
        <v>-393263046</v>
      </c>
      <c r="Z42" s="260">
        <f>+IF(X42&lt;&gt;0,+(Y42/X42)*100,0)</f>
        <v>-98.18097620134638</v>
      </c>
      <c r="AA42" s="261">
        <f>+AA25-AA40</f>
        <v>400549130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461082392</v>
      </c>
      <c r="D45" s="155"/>
      <c r="E45" s="59">
        <v>400549130</v>
      </c>
      <c r="F45" s="60">
        <v>400549130</v>
      </c>
      <c r="G45" s="60">
        <v>-42509946</v>
      </c>
      <c r="H45" s="60"/>
      <c r="I45" s="60"/>
      <c r="J45" s="60"/>
      <c r="K45" s="60"/>
      <c r="L45" s="60">
        <v>-3507402</v>
      </c>
      <c r="M45" s="60">
        <v>4358841</v>
      </c>
      <c r="N45" s="60">
        <v>4358841</v>
      </c>
      <c r="O45" s="60">
        <v>7853687</v>
      </c>
      <c r="P45" s="60">
        <v>8328664</v>
      </c>
      <c r="Q45" s="60">
        <v>10034569</v>
      </c>
      <c r="R45" s="60">
        <v>10034569</v>
      </c>
      <c r="S45" s="60">
        <v>4165725</v>
      </c>
      <c r="T45" s="60">
        <v>-4688266</v>
      </c>
      <c r="U45" s="60">
        <v>7326087</v>
      </c>
      <c r="V45" s="60">
        <v>7326087</v>
      </c>
      <c r="W45" s="60">
        <v>7326087</v>
      </c>
      <c r="X45" s="60">
        <v>400549130</v>
      </c>
      <c r="Y45" s="60">
        <v>-393223043</v>
      </c>
      <c r="Z45" s="139">
        <v>-98.17</v>
      </c>
      <c r="AA45" s="62">
        <v>400549130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-4553</v>
      </c>
      <c r="H46" s="60"/>
      <c r="I46" s="60"/>
      <c r="J46" s="60"/>
      <c r="K46" s="60"/>
      <c r="L46" s="60">
        <v>-1533</v>
      </c>
      <c r="M46" s="60">
        <v>-45139</v>
      </c>
      <c r="N46" s="60">
        <v>-45139</v>
      </c>
      <c r="O46" s="60">
        <v>-10381</v>
      </c>
      <c r="P46" s="60">
        <v>-81681</v>
      </c>
      <c r="Q46" s="60">
        <v>-43548</v>
      </c>
      <c r="R46" s="60">
        <v>-43548</v>
      </c>
      <c r="S46" s="60">
        <v>-51969</v>
      </c>
      <c r="T46" s="60">
        <v>-43103</v>
      </c>
      <c r="U46" s="60">
        <v>-40003</v>
      </c>
      <c r="V46" s="60">
        <v>-40003</v>
      </c>
      <c r="W46" s="60">
        <v>-40003</v>
      </c>
      <c r="X46" s="60"/>
      <c r="Y46" s="60">
        <v>-40003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461082392</v>
      </c>
      <c r="D48" s="217">
        <f>SUM(D45:D47)</f>
        <v>0</v>
      </c>
      <c r="E48" s="264">
        <f t="shared" si="7"/>
        <v>400549130</v>
      </c>
      <c r="F48" s="219">
        <f t="shared" si="7"/>
        <v>400549130</v>
      </c>
      <c r="G48" s="219">
        <f t="shared" si="7"/>
        <v>-42514499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-3508935</v>
      </c>
      <c r="M48" s="219">
        <f t="shared" si="7"/>
        <v>4313702</v>
      </c>
      <c r="N48" s="219">
        <f t="shared" si="7"/>
        <v>4313702</v>
      </c>
      <c r="O48" s="219">
        <f t="shared" si="7"/>
        <v>7843306</v>
      </c>
      <c r="P48" s="219">
        <f t="shared" si="7"/>
        <v>8246983</v>
      </c>
      <c r="Q48" s="219">
        <f t="shared" si="7"/>
        <v>9991021</v>
      </c>
      <c r="R48" s="219">
        <f t="shared" si="7"/>
        <v>9991021</v>
      </c>
      <c r="S48" s="219">
        <f t="shared" si="7"/>
        <v>4113756</v>
      </c>
      <c r="T48" s="219">
        <f t="shared" si="7"/>
        <v>-4731369</v>
      </c>
      <c r="U48" s="219">
        <f t="shared" si="7"/>
        <v>7286084</v>
      </c>
      <c r="V48" s="219">
        <f t="shared" si="7"/>
        <v>7286084</v>
      </c>
      <c r="W48" s="219">
        <f t="shared" si="7"/>
        <v>7286084</v>
      </c>
      <c r="X48" s="219">
        <f t="shared" si="7"/>
        <v>400549130</v>
      </c>
      <c r="Y48" s="219">
        <f t="shared" si="7"/>
        <v>-393263046</v>
      </c>
      <c r="Z48" s="265">
        <f>+IF(X48&lt;&gt;0,+(Y48/X48)*100,0)</f>
        <v>-98.18097620134638</v>
      </c>
      <c r="AA48" s="232">
        <f>SUM(AA45:AA47)</f>
        <v>400549130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29708162</v>
      </c>
      <c r="D6" s="155"/>
      <c r="E6" s="59">
        <v>30725988</v>
      </c>
      <c r="F6" s="60">
        <v>151100698</v>
      </c>
      <c r="G6" s="60">
        <v>1998621</v>
      </c>
      <c r="H6" s="60">
        <v>2765703</v>
      </c>
      <c r="I6" s="60">
        <v>3322850</v>
      </c>
      <c r="J6" s="60">
        <v>8087174</v>
      </c>
      <c r="K6" s="60">
        <v>3425003</v>
      </c>
      <c r="L6" s="60">
        <v>2663814</v>
      </c>
      <c r="M6" s="60">
        <v>2228509</v>
      </c>
      <c r="N6" s="60">
        <v>8317326</v>
      </c>
      <c r="O6" s="60">
        <v>2215579</v>
      </c>
      <c r="P6" s="60">
        <v>1639515</v>
      </c>
      <c r="Q6" s="60">
        <v>2364318</v>
      </c>
      <c r="R6" s="60">
        <v>6219412</v>
      </c>
      <c r="S6" s="60">
        <v>2251457</v>
      </c>
      <c r="T6" s="60">
        <v>2735172</v>
      </c>
      <c r="U6" s="60">
        <v>2351825</v>
      </c>
      <c r="V6" s="60">
        <v>7338454</v>
      </c>
      <c r="W6" s="60">
        <v>29962366</v>
      </c>
      <c r="X6" s="60">
        <v>151100698</v>
      </c>
      <c r="Y6" s="60">
        <v>-121138332</v>
      </c>
      <c r="Z6" s="140">
        <v>-80.17</v>
      </c>
      <c r="AA6" s="62">
        <v>151100698</v>
      </c>
    </row>
    <row r="7" spans="1:27" ht="13.5">
      <c r="A7" s="249" t="s">
        <v>32</v>
      </c>
      <c r="B7" s="182"/>
      <c r="C7" s="155">
        <v>81589165</v>
      </c>
      <c r="D7" s="155"/>
      <c r="E7" s="59">
        <v>116028073</v>
      </c>
      <c r="F7" s="60"/>
      <c r="G7" s="60">
        <v>7925186</v>
      </c>
      <c r="H7" s="60">
        <v>7532221</v>
      </c>
      <c r="I7" s="60">
        <v>8244092</v>
      </c>
      <c r="J7" s="60">
        <v>23701499</v>
      </c>
      <c r="K7" s="60">
        <v>8447598</v>
      </c>
      <c r="L7" s="60">
        <v>7107557</v>
      </c>
      <c r="M7" s="60">
        <v>7638140</v>
      </c>
      <c r="N7" s="60">
        <v>23193295</v>
      </c>
      <c r="O7" s="60">
        <v>7808244</v>
      </c>
      <c r="P7" s="60">
        <v>7857995</v>
      </c>
      <c r="Q7" s="60">
        <v>8505836</v>
      </c>
      <c r="R7" s="60">
        <v>24172075</v>
      </c>
      <c r="S7" s="60">
        <v>7806001</v>
      </c>
      <c r="T7" s="60">
        <v>7534033</v>
      </c>
      <c r="U7" s="60">
        <v>7701377</v>
      </c>
      <c r="V7" s="60">
        <v>23041411</v>
      </c>
      <c r="W7" s="60">
        <v>94108280</v>
      </c>
      <c r="X7" s="60"/>
      <c r="Y7" s="60">
        <v>94108280</v>
      </c>
      <c r="Z7" s="140"/>
      <c r="AA7" s="62"/>
    </row>
    <row r="8" spans="1:27" ht="13.5">
      <c r="A8" s="249" t="s">
        <v>178</v>
      </c>
      <c r="B8" s="182"/>
      <c r="C8" s="155">
        <v>11348362</v>
      </c>
      <c r="D8" s="155"/>
      <c r="E8" s="59">
        <v>12161818</v>
      </c>
      <c r="F8" s="60"/>
      <c r="G8" s="60">
        <v>1830701</v>
      </c>
      <c r="H8" s="60">
        <v>2282576</v>
      </c>
      <c r="I8" s="60">
        <v>2532042</v>
      </c>
      <c r="J8" s="60">
        <v>6645319</v>
      </c>
      <c r="K8" s="60">
        <v>11701299</v>
      </c>
      <c r="L8" s="60">
        <v>11921006</v>
      </c>
      <c r="M8" s="60">
        <v>6227751</v>
      </c>
      <c r="N8" s="60">
        <v>29850056</v>
      </c>
      <c r="O8" s="60">
        <v>8126311</v>
      </c>
      <c r="P8" s="60">
        <v>9330535</v>
      </c>
      <c r="Q8" s="60">
        <v>15086256</v>
      </c>
      <c r="R8" s="60">
        <v>32543102</v>
      </c>
      <c r="S8" s="60">
        <v>7574551</v>
      </c>
      <c r="T8" s="60">
        <v>5704991</v>
      </c>
      <c r="U8" s="60">
        <v>5202032</v>
      </c>
      <c r="V8" s="60">
        <v>18481574</v>
      </c>
      <c r="W8" s="60">
        <v>87520051</v>
      </c>
      <c r="X8" s="60"/>
      <c r="Y8" s="60">
        <v>87520051</v>
      </c>
      <c r="Z8" s="140"/>
      <c r="AA8" s="62"/>
    </row>
    <row r="9" spans="1:27" ht="13.5">
      <c r="A9" s="249" t="s">
        <v>179</v>
      </c>
      <c r="B9" s="182"/>
      <c r="C9" s="155">
        <v>76826991</v>
      </c>
      <c r="D9" s="155"/>
      <c r="E9" s="59">
        <v>40346000</v>
      </c>
      <c r="F9" s="60">
        <v>74142641</v>
      </c>
      <c r="G9" s="60">
        <v>15570000</v>
      </c>
      <c r="H9" s="60">
        <v>1334000</v>
      </c>
      <c r="I9" s="60"/>
      <c r="J9" s="60">
        <v>16904000</v>
      </c>
      <c r="K9" s="60"/>
      <c r="L9" s="60">
        <v>11795762</v>
      </c>
      <c r="M9" s="60">
        <v>17584669</v>
      </c>
      <c r="N9" s="60">
        <v>29380431</v>
      </c>
      <c r="O9" s="60">
        <v>300000</v>
      </c>
      <c r="P9" s="60">
        <v>6249874</v>
      </c>
      <c r="Q9" s="60">
        <v>9502380</v>
      </c>
      <c r="R9" s="60">
        <v>16052254</v>
      </c>
      <c r="S9" s="60">
        <v>10002</v>
      </c>
      <c r="T9" s="60">
        <v>9560000</v>
      </c>
      <c r="U9" s="60">
        <v>1700597</v>
      </c>
      <c r="V9" s="60">
        <v>11270599</v>
      </c>
      <c r="W9" s="60">
        <v>73607284</v>
      </c>
      <c r="X9" s="60">
        <v>74142641</v>
      </c>
      <c r="Y9" s="60">
        <v>-535357</v>
      </c>
      <c r="Z9" s="140">
        <v>-0.72</v>
      </c>
      <c r="AA9" s="62">
        <v>74142641</v>
      </c>
    </row>
    <row r="10" spans="1:27" ht="13.5">
      <c r="A10" s="249" t="s">
        <v>180</v>
      </c>
      <c r="B10" s="182"/>
      <c r="C10" s="155"/>
      <c r="D10" s="155"/>
      <c r="E10" s="59">
        <v>16979001</v>
      </c>
      <c r="F10" s="60">
        <v>32479000</v>
      </c>
      <c r="G10" s="60"/>
      <c r="H10" s="60">
        <v>6100000</v>
      </c>
      <c r="I10" s="60"/>
      <c r="J10" s="60">
        <v>6100000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6100000</v>
      </c>
      <c r="X10" s="60">
        <v>32479000</v>
      </c>
      <c r="Y10" s="60">
        <v>-26379000</v>
      </c>
      <c r="Z10" s="140">
        <v>-81.22</v>
      </c>
      <c r="AA10" s="62">
        <v>32479000</v>
      </c>
    </row>
    <row r="11" spans="1:27" ht="13.5">
      <c r="A11" s="249" t="s">
        <v>181</v>
      </c>
      <c r="B11" s="182"/>
      <c r="C11" s="155">
        <v>706901</v>
      </c>
      <c r="D11" s="155"/>
      <c r="E11" s="59">
        <v>3795228</v>
      </c>
      <c r="F11" s="60">
        <v>3884409</v>
      </c>
      <c r="G11" s="60">
        <v>397583</v>
      </c>
      <c r="H11" s="60">
        <v>406748</v>
      </c>
      <c r="I11" s="60">
        <v>386022</v>
      </c>
      <c r="J11" s="60">
        <v>1190353</v>
      </c>
      <c r="K11" s="60">
        <v>385500</v>
      </c>
      <c r="L11" s="60">
        <v>481276</v>
      </c>
      <c r="M11" s="60">
        <v>408245</v>
      </c>
      <c r="N11" s="60">
        <v>1275021</v>
      </c>
      <c r="O11" s="60">
        <v>364875</v>
      </c>
      <c r="P11" s="60">
        <v>403044</v>
      </c>
      <c r="Q11" s="60">
        <v>583082</v>
      </c>
      <c r="R11" s="60">
        <v>1351001</v>
      </c>
      <c r="S11" s="60">
        <v>411856</v>
      </c>
      <c r="T11" s="60">
        <v>414349</v>
      </c>
      <c r="U11" s="60">
        <v>442537</v>
      </c>
      <c r="V11" s="60">
        <v>1268742</v>
      </c>
      <c r="W11" s="60">
        <v>5085117</v>
      </c>
      <c r="X11" s="60">
        <v>3884409</v>
      </c>
      <c r="Y11" s="60">
        <v>1200708</v>
      </c>
      <c r="Z11" s="140">
        <v>30.91</v>
      </c>
      <c r="AA11" s="62">
        <v>3884409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-165485313</v>
      </c>
      <c r="D14" s="155"/>
      <c r="E14" s="59">
        <v>-198326364</v>
      </c>
      <c r="F14" s="60">
        <v>-233808954</v>
      </c>
      <c r="G14" s="60">
        <v>-22336264</v>
      </c>
      <c r="H14" s="60">
        <v>-19357345</v>
      </c>
      <c r="I14" s="60">
        <v>-19665745</v>
      </c>
      <c r="J14" s="60">
        <v>-61359354</v>
      </c>
      <c r="K14" s="60">
        <v>-21464598</v>
      </c>
      <c r="L14" s="60">
        <v>-25297725</v>
      </c>
      <c r="M14" s="60">
        <v>-39106350</v>
      </c>
      <c r="N14" s="60">
        <v>-85868673</v>
      </c>
      <c r="O14" s="60">
        <v>-21350415</v>
      </c>
      <c r="P14" s="60">
        <v>-25269826</v>
      </c>
      <c r="Q14" s="60">
        <v>-32019914</v>
      </c>
      <c r="R14" s="60">
        <v>-78640155</v>
      </c>
      <c r="S14" s="60">
        <v>-18795853</v>
      </c>
      <c r="T14" s="60">
        <v>-23899715</v>
      </c>
      <c r="U14" s="60">
        <v>-15784608</v>
      </c>
      <c r="V14" s="60">
        <v>-58480176</v>
      </c>
      <c r="W14" s="60">
        <v>-284348358</v>
      </c>
      <c r="X14" s="60">
        <v>-233808954</v>
      </c>
      <c r="Y14" s="60">
        <v>-50539404</v>
      </c>
      <c r="Z14" s="140">
        <v>21.62</v>
      </c>
      <c r="AA14" s="62">
        <v>-233808954</v>
      </c>
    </row>
    <row r="15" spans="1:27" ht="13.5">
      <c r="A15" s="249" t="s">
        <v>40</v>
      </c>
      <c r="B15" s="182"/>
      <c r="C15" s="155">
        <v>-4991650</v>
      </c>
      <c r="D15" s="155"/>
      <c r="E15" s="59">
        <v>-206902</v>
      </c>
      <c r="F15" s="60">
        <v>-206902</v>
      </c>
      <c r="G15" s="60">
        <v>-39492</v>
      </c>
      <c r="H15" s="60">
        <v>-6005</v>
      </c>
      <c r="I15" s="60">
        <v>-59268</v>
      </c>
      <c r="J15" s="60">
        <v>-104765</v>
      </c>
      <c r="K15" s="60">
        <v>-5485</v>
      </c>
      <c r="L15" s="60">
        <v>-5147</v>
      </c>
      <c r="M15" s="60">
        <v>-51846</v>
      </c>
      <c r="N15" s="60">
        <v>-62478</v>
      </c>
      <c r="O15" s="60"/>
      <c r="P15" s="60"/>
      <c r="Q15" s="60">
        <v>-44550</v>
      </c>
      <c r="R15" s="60">
        <v>-44550</v>
      </c>
      <c r="S15" s="60">
        <v>-39717</v>
      </c>
      <c r="T15" s="60">
        <v>-4265</v>
      </c>
      <c r="U15" s="60">
        <v>-87580</v>
      </c>
      <c r="V15" s="60">
        <v>-131562</v>
      </c>
      <c r="W15" s="60">
        <v>-343355</v>
      </c>
      <c r="X15" s="60">
        <v>-206902</v>
      </c>
      <c r="Y15" s="60">
        <v>-136453</v>
      </c>
      <c r="Z15" s="140">
        <v>65.95</v>
      </c>
      <c r="AA15" s="62">
        <v>-206902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29702618</v>
      </c>
      <c r="D17" s="168">
        <f t="shared" si="0"/>
        <v>0</v>
      </c>
      <c r="E17" s="72">
        <f t="shared" si="0"/>
        <v>21502842</v>
      </c>
      <c r="F17" s="73">
        <f t="shared" si="0"/>
        <v>27590892</v>
      </c>
      <c r="G17" s="73">
        <f t="shared" si="0"/>
        <v>5346335</v>
      </c>
      <c r="H17" s="73">
        <f t="shared" si="0"/>
        <v>1057898</v>
      </c>
      <c r="I17" s="73">
        <f t="shared" si="0"/>
        <v>-5240007</v>
      </c>
      <c r="J17" s="73">
        <f t="shared" si="0"/>
        <v>1164226</v>
      </c>
      <c r="K17" s="73">
        <f t="shared" si="0"/>
        <v>2489317</v>
      </c>
      <c r="L17" s="73">
        <f t="shared" si="0"/>
        <v>8666543</v>
      </c>
      <c r="M17" s="73">
        <f t="shared" si="0"/>
        <v>-5070882</v>
      </c>
      <c r="N17" s="73">
        <f t="shared" si="0"/>
        <v>6084978</v>
      </c>
      <c r="O17" s="73">
        <f t="shared" si="0"/>
        <v>-2535406</v>
      </c>
      <c r="P17" s="73">
        <f t="shared" si="0"/>
        <v>211137</v>
      </c>
      <c r="Q17" s="73">
        <f t="shared" si="0"/>
        <v>3977408</v>
      </c>
      <c r="R17" s="73">
        <f t="shared" si="0"/>
        <v>1653139</v>
      </c>
      <c r="S17" s="73">
        <f t="shared" si="0"/>
        <v>-781703</v>
      </c>
      <c r="T17" s="73">
        <f t="shared" si="0"/>
        <v>2044565</v>
      </c>
      <c r="U17" s="73">
        <f t="shared" si="0"/>
        <v>1526180</v>
      </c>
      <c r="V17" s="73">
        <f t="shared" si="0"/>
        <v>2789042</v>
      </c>
      <c r="W17" s="73">
        <f t="shared" si="0"/>
        <v>11691385</v>
      </c>
      <c r="X17" s="73">
        <f t="shared" si="0"/>
        <v>27590892</v>
      </c>
      <c r="Y17" s="73">
        <f t="shared" si="0"/>
        <v>-15899507</v>
      </c>
      <c r="Z17" s="170">
        <f>+IF(X17&lt;&gt;0,+(Y17/X17)*100,0)</f>
        <v>-57.62592597586189</v>
      </c>
      <c r="AA17" s="74">
        <f>SUM(AA6:AA16)</f>
        <v>27590892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204716</v>
      </c>
      <c r="D21" s="155"/>
      <c r="E21" s="59">
        <v>5719000</v>
      </c>
      <c r="F21" s="60">
        <v>6000000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6000000</v>
      </c>
      <c r="Y21" s="159">
        <v>-6000000</v>
      </c>
      <c r="Z21" s="141">
        <v>-100</v>
      </c>
      <c r="AA21" s="225">
        <v>6000000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-20992945</v>
      </c>
      <c r="D26" s="155"/>
      <c r="E26" s="59">
        <v>-16979001</v>
      </c>
      <c r="F26" s="60">
        <v>-29172357</v>
      </c>
      <c r="G26" s="60"/>
      <c r="H26" s="60">
        <v>-181417</v>
      </c>
      <c r="I26" s="60">
        <v>-359688</v>
      </c>
      <c r="J26" s="60">
        <v>-541105</v>
      </c>
      <c r="K26" s="60">
        <v>-163363</v>
      </c>
      <c r="L26" s="60">
        <v>-1106895</v>
      </c>
      <c r="M26" s="60">
        <v>-1168706</v>
      </c>
      <c r="N26" s="60">
        <v>-2438964</v>
      </c>
      <c r="O26" s="60">
        <v>-326573</v>
      </c>
      <c r="P26" s="60">
        <v>-1195402</v>
      </c>
      <c r="Q26" s="60">
        <v>-260154</v>
      </c>
      <c r="R26" s="60">
        <v>-1782129</v>
      </c>
      <c r="S26" s="60">
        <v>-1412352</v>
      </c>
      <c r="T26" s="60">
        <v>-180344</v>
      </c>
      <c r="U26" s="60">
        <v>-1273165</v>
      </c>
      <c r="V26" s="60">
        <v>-2865861</v>
      </c>
      <c r="W26" s="60">
        <v>-7628059</v>
      </c>
      <c r="X26" s="60">
        <v>-29172357</v>
      </c>
      <c r="Y26" s="60">
        <v>21544298</v>
      </c>
      <c r="Z26" s="140">
        <v>-73.85</v>
      </c>
      <c r="AA26" s="62">
        <v>-29172357</v>
      </c>
    </row>
    <row r="27" spans="1:27" ht="13.5">
      <c r="A27" s="250" t="s">
        <v>192</v>
      </c>
      <c r="B27" s="251"/>
      <c r="C27" s="168">
        <f aca="true" t="shared" si="1" ref="C27:Y27">SUM(C21:C26)</f>
        <v>-20788229</v>
      </c>
      <c r="D27" s="168">
        <f>SUM(D21:D26)</f>
        <v>0</v>
      </c>
      <c r="E27" s="72">
        <f t="shared" si="1"/>
        <v>-11260001</v>
      </c>
      <c r="F27" s="73">
        <f t="shared" si="1"/>
        <v>-23172357</v>
      </c>
      <c r="G27" s="73">
        <f t="shared" si="1"/>
        <v>0</v>
      </c>
      <c r="H27" s="73">
        <f t="shared" si="1"/>
        <v>-181417</v>
      </c>
      <c r="I27" s="73">
        <f t="shared" si="1"/>
        <v>-359688</v>
      </c>
      <c r="J27" s="73">
        <f t="shared" si="1"/>
        <v>-541105</v>
      </c>
      <c r="K27" s="73">
        <f t="shared" si="1"/>
        <v>-163363</v>
      </c>
      <c r="L27" s="73">
        <f t="shared" si="1"/>
        <v>-1106895</v>
      </c>
      <c r="M27" s="73">
        <f t="shared" si="1"/>
        <v>-1168706</v>
      </c>
      <c r="N27" s="73">
        <f t="shared" si="1"/>
        <v>-2438964</v>
      </c>
      <c r="O27" s="73">
        <f t="shared" si="1"/>
        <v>-326573</v>
      </c>
      <c r="P27" s="73">
        <f t="shared" si="1"/>
        <v>-1195402</v>
      </c>
      <c r="Q27" s="73">
        <f t="shared" si="1"/>
        <v>-260154</v>
      </c>
      <c r="R27" s="73">
        <f t="shared" si="1"/>
        <v>-1782129</v>
      </c>
      <c r="S27" s="73">
        <f t="shared" si="1"/>
        <v>-1412352</v>
      </c>
      <c r="T27" s="73">
        <f t="shared" si="1"/>
        <v>-180344</v>
      </c>
      <c r="U27" s="73">
        <f t="shared" si="1"/>
        <v>-1273165</v>
      </c>
      <c r="V27" s="73">
        <f t="shared" si="1"/>
        <v>-2865861</v>
      </c>
      <c r="W27" s="73">
        <f t="shared" si="1"/>
        <v>-7628059</v>
      </c>
      <c r="X27" s="73">
        <f t="shared" si="1"/>
        <v>-23172357</v>
      </c>
      <c r="Y27" s="73">
        <f t="shared" si="1"/>
        <v>15544298</v>
      </c>
      <c r="Z27" s="170">
        <f>+IF(X27&lt;&gt;0,+(Y27/X27)*100,0)</f>
        <v>-67.0812123255308</v>
      </c>
      <c r="AA27" s="74">
        <f>SUM(AA21:AA26)</f>
        <v>-23172357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-1781140</v>
      </c>
      <c r="D35" s="155"/>
      <c r="E35" s="59">
        <v>-1524646</v>
      </c>
      <c r="F35" s="60">
        <v>-1524646</v>
      </c>
      <c r="G35" s="60">
        <v>-492086</v>
      </c>
      <c r="H35" s="60">
        <v>-39900</v>
      </c>
      <c r="I35" s="60">
        <v>-259463</v>
      </c>
      <c r="J35" s="60">
        <v>-791449</v>
      </c>
      <c r="K35" s="60">
        <v>-40412</v>
      </c>
      <c r="L35" s="60">
        <v>-41572</v>
      </c>
      <c r="M35" s="60">
        <v>-479250</v>
      </c>
      <c r="N35" s="60">
        <v>-561234</v>
      </c>
      <c r="O35" s="60"/>
      <c r="P35" s="60"/>
      <c r="Q35" s="60">
        <v>-272638</v>
      </c>
      <c r="R35" s="60">
        <v>-272638</v>
      </c>
      <c r="S35" s="60">
        <v>-314236</v>
      </c>
      <c r="T35" s="60">
        <v>-41632</v>
      </c>
      <c r="U35" s="60">
        <v>-202055</v>
      </c>
      <c r="V35" s="60">
        <v>-557923</v>
      </c>
      <c r="W35" s="60">
        <v>-2183244</v>
      </c>
      <c r="X35" s="60">
        <v>-1524646</v>
      </c>
      <c r="Y35" s="60">
        <v>-658598</v>
      </c>
      <c r="Z35" s="140">
        <v>43.2</v>
      </c>
      <c r="AA35" s="62">
        <v>-1524646</v>
      </c>
    </row>
    <row r="36" spans="1:27" ht="13.5">
      <c r="A36" s="250" t="s">
        <v>198</v>
      </c>
      <c r="B36" s="251"/>
      <c r="C36" s="168">
        <f aca="true" t="shared" si="2" ref="C36:Y36">SUM(C31:C35)</f>
        <v>-1781140</v>
      </c>
      <c r="D36" s="168">
        <f>SUM(D31:D35)</f>
        <v>0</v>
      </c>
      <c r="E36" s="72">
        <f t="shared" si="2"/>
        <v>-1524646</v>
      </c>
      <c r="F36" s="73">
        <f t="shared" si="2"/>
        <v>-1524646</v>
      </c>
      <c r="G36" s="73">
        <f t="shared" si="2"/>
        <v>-492086</v>
      </c>
      <c r="H36" s="73">
        <f t="shared" si="2"/>
        <v>-39900</v>
      </c>
      <c r="I36" s="73">
        <f t="shared" si="2"/>
        <v>-259463</v>
      </c>
      <c r="J36" s="73">
        <f t="shared" si="2"/>
        <v>-791449</v>
      </c>
      <c r="K36" s="73">
        <f t="shared" si="2"/>
        <v>-40412</v>
      </c>
      <c r="L36" s="73">
        <f t="shared" si="2"/>
        <v>-41572</v>
      </c>
      <c r="M36" s="73">
        <f t="shared" si="2"/>
        <v>-479250</v>
      </c>
      <c r="N36" s="73">
        <f t="shared" si="2"/>
        <v>-561234</v>
      </c>
      <c r="O36" s="73">
        <f t="shared" si="2"/>
        <v>0</v>
      </c>
      <c r="P36" s="73">
        <f t="shared" si="2"/>
        <v>0</v>
      </c>
      <c r="Q36" s="73">
        <f t="shared" si="2"/>
        <v>-272638</v>
      </c>
      <c r="R36" s="73">
        <f t="shared" si="2"/>
        <v>-272638</v>
      </c>
      <c r="S36" s="73">
        <f t="shared" si="2"/>
        <v>-314236</v>
      </c>
      <c r="T36" s="73">
        <f t="shared" si="2"/>
        <v>-41632</v>
      </c>
      <c r="U36" s="73">
        <f t="shared" si="2"/>
        <v>-202055</v>
      </c>
      <c r="V36" s="73">
        <f t="shared" si="2"/>
        <v>-557923</v>
      </c>
      <c r="W36" s="73">
        <f t="shared" si="2"/>
        <v>-2183244</v>
      </c>
      <c r="X36" s="73">
        <f t="shared" si="2"/>
        <v>-1524646</v>
      </c>
      <c r="Y36" s="73">
        <f t="shared" si="2"/>
        <v>-658598</v>
      </c>
      <c r="Z36" s="170">
        <f>+IF(X36&lt;&gt;0,+(Y36/X36)*100,0)</f>
        <v>43.19678141680102</v>
      </c>
      <c r="AA36" s="74">
        <f>SUM(AA31:AA35)</f>
        <v>-1524646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7133249</v>
      </c>
      <c r="D38" s="153">
        <f>+D17+D27+D36</f>
        <v>0</v>
      </c>
      <c r="E38" s="99">
        <f t="shared" si="3"/>
        <v>8718195</v>
      </c>
      <c r="F38" s="100">
        <f t="shared" si="3"/>
        <v>2893889</v>
      </c>
      <c r="G38" s="100">
        <f t="shared" si="3"/>
        <v>4854249</v>
      </c>
      <c r="H38" s="100">
        <f t="shared" si="3"/>
        <v>836581</v>
      </c>
      <c r="I38" s="100">
        <f t="shared" si="3"/>
        <v>-5859158</v>
      </c>
      <c r="J38" s="100">
        <f t="shared" si="3"/>
        <v>-168328</v>
      </c>
      <c r="K38" s="100">
        <f t="shared" si="3"/>
        <v>2285542</v>
      </c>
      <c r="L38" s="100">
        <f t="shared" si="3"/>
        <v>7518076</v>
      </c>
      <c r="M38" s="100">
        <f t="shared" si="3"/>
        <v>-6718838</v>
      </c>
      <c r="N38" s="100">
        <f t="shared" si="3"/>
        <v>3084780</v>
      </c>
      <c r="O38" s="100">
        <f t="shared" si="3"/>
        <v>-2861979</v>
      </c>
      <c r="P38" s="100">
        <f t="shared" si="3"/>
        <v>-984265</v>
      </c>
      <c r="Q38" s="100">
        <f t="shared" si="3"/>
        <v>3444616</v>
      </c>
      <c r="R38" s="100">
        <f t="shared" si="3"/>
        <v>-401628</v>
      </c>
      <c r="S38" s="100">
        <f t="shared" si="3"/>
        <v>-2508291</v>
      </c>
      <c r="T38" s="100">
        <f t="shared" si="3"/>
        <v>1822589</v>
      </c>
      <c r="U38" s="100">
        <f t="shared" si="3"/>
        <v>50960</v>
      </c>
      <c r="V38" s="100">
        <f t="shared" si="3"/>
        <v>-634742</v>
      </c>
      <c r="W38" s="100">
        <f t="shared" si="3"/>
        <v>1880082</v>
      </c>
      <c r="X38" s="100">
        <f t="shared" si="3"/>
        <v>2893889</v>
      </c>
      <c r="Y38" s="100">
        <f t="shared" si="3"/>
        <v>-1013807</v>
      </c>
      <c r="Z38" s="137">
        <f>+IF(X38&lt;&gt;0,+(Y38/X38)*100,0)</f>
        <v>-35.03268439114285</v>
      </c>
      <c r="AA38" s="102">
        <f>+AA17+AA27+AA36</f>
        <v>2893889</v>
      </c>
    </row>
    <row r="39" spans="1:27" ht="13.5">
      <c r="A39" s="249" t="s">
        <v>200</v>
      </c>
      <c r="B39" s="182"/>
      <c r="C39" s="153">
        <v>12090655</v>
      </c>
      <c r="D39" s="153"/>
      <c r="E39" s="99">
        <v>3331303</v>
      </c>
      <c r="F39" s="100">
        <v>4947896</v>
      </c>
      <c r="G39" s="100">
        <v>4947896</v>
      </c>
      <c r="H39" s="100">
        <v>9802145</v>
      </c>
      <c r="I39" s="100">
        <v>10638726</v>
      </c>
      <c r="J39" s="100">
        <v>4947896</v>
      </c>
      <c r="K39" s="100">
        <v>4779568</v>
      </c>
      <c r="L39" s="100">
        <v>7065110</v>
      </c>
      <c r="M39" s="100">
        <v>14583186</v>
      </c>
      <c r="N39" s="100">
        <v>4779568</v>
      </c>
      <c r="O39" s="100">
        <v>7864348</v>
      </c>
      <c r="P39" s="100">
        <v>5002369</v>
      </c>
      <c r="Q39" s="100">
        <v>4018104</v>
      </c>
      <c r="R39" s="100">
        <v>7864348</v>
      </c>
      <c r="S39" s="100">
        <v>7462720</v>
      </c>
      <c r="T39" s="100">
        <v>4954429</v>
      </c>
      <c r="U39" s="100">
        <v>6777018</v>
      </c>
      <c r="V39" s="100">
        <v>7462720</v>
      </c>
      <c r="W39" s="100">
        <v>4947896</v>
      </c>
      <c r="X39" s="100">
        <v>4947896</v>
      </c>
      <c r="Y39" s="100"/>
      <c r="Z39" s="137"/>
      <c r="AA39" s="102">
        <v>4947896</v>
      </c>
    </row>
    <row r="40" spans="1:27" ht="13.5">
      <c r="A40" s="269" t="s">
        <v>201</v>
      </c>
      <c r="B40" s="256"/>
      <c r="C40" s="257">
        <v>19223904</v>
      </c>
      <c r="D40" s="257"/>
      <c r="E40" s="258">
        <v>12049497</v>
      </c>
      <c r="F40" s="259">
        <v>7841786</v>
      </c>
      <c r="G40" s="259">
        <v>9802145</v>
      </c>
      <c r="H40" s="259">
        <v>10638726</v>
      </c>
      <c r="I40" s="259">
        <v>4779568</v>
      </c>
      <c r="J40" s="259">
        <v>4779568</v>
      </c>
      <c r="K40" s="259">
        <v>7065110</v>
      </c>
      <c r="L40" s="259">
        <v>14583186</v>
      </c>
      <c r="M40" s="259">
        <v>7864348</v>
      </c>
      <c r="N40" s="259">
        <v>7864348</v>
      </c>
      <c r="O40" s="259">
        <v>5002369</v>
      </c>
      <c r="P40" s="259">
        <v>4018104</v>
      </c>
      <c r="Q40" s="259">
        <v>7462720</v>
      </c>
      <c r="R40" s="259">
        <v>5002369</v>
      </c>
      <c r="S40" s="259">
        <v>4954429</v>
      </c>
      <c r="T40" s="259">
        <v>6777018</v>
      </c>
      <c r="U40" s="259">
        <v>6827978</v>
      </c>
      <c r="V40" s="259">
        <v>6827978</v>
      </c>
      <c r="W40" s="259">
        <v>6827978</v>
      </c>
      <c r="X40" s="259">
        <v>7841786</v>
      </c>
      <c r="Y40" s="259">
        <v>-1013808</v>
      </c>
      <c r="Z40" s="260">
        <v>-12.93</v>
      </c>
      <c r="AA40" s="261">
        <v>7841786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21856592</v>
      </c>
      <c r="D5" s="200">
        <f t="shared" si="0"/>
        <v>0</v>
      </c>
      <c r="E5" s="106">
        <f t="shared" si="0"/>
        <v>16979000</v>
      </c>
      <c r="F5" s="106">
        <f t="shared" si="0"/>
        <v>31479000</v>
      </c>
      <c r="G5" s="106">
        <f t="shared" si="0"/>
        <v>6323</v>
      </c>
      <c r="H5" s="106">
        <f t="shared" si="0"/>
        <v>181417</v>
      </c>
      <c r="I5" s="106">
        <f t="shared" si="0"/>
        <v>359688</v>
      </c>
      <c r="J5" s="106">
        <f t="shared" si="0"/>
        <v>547428</v>
      </c>
      <c r="K5" s="106">
        <f t="shared" si="0"/>
        <v>404160</v>
      </c>
      <c r="L5" s="106">
        <f t="shared" si="0"/>
        <v>1565045</v>
      </c>
      <c r="M5" s="106">
        <f t="shared" si="0"/>
        <v>466517</v>
      </c>
      <c r="N5" s="106">
        <f t="shared" si="0"/>
        <v>2435722</v>
      </c>
      <c r="O5" s="106">
        <f t="shared" si="0"/>
        <v>326573</v>
      </c>
      <c r="P5" s="106">
        <f t="shared" si="0"/>
        <v>1104770</v>
      </c>
      <c r="Q5" s="106">
        <f t="shared" si="0"/>
        <v>955510</v>
      </c>
      <c r="R5" s="106">
        <f t="shared" si="0"/>
        <v>2386853</v>
      </c>
      <c r="S5" s="106">
        <f t="shared" si="0"/>
        <v>936150</v>
      </c>
      <c r="T5" s="106">
        <f t="shared" si="0"/>
        <v>475547</v>
      </c>
      <c r="U5" s="106">
        <f t="shared" si="0"/>
        <v>834492</v>
      </c>
      <c r="V5" s="106">
        <f t="shared" si="0"/>
        <v>2246189</v>
      </c>
      <c r="W5" s="106">
        <f t="shared" si="0"/>
        <v>7616192</v>
      </c>
      <c r="X5" s="106">
        <f t="shared" si="0"/>
        <v>31479000</v>
      </c>
      <c r="Y5" s="106">
        <f t="shared" si="0"/>
        <v>-23862808</v>
      </c>
      <c r="Z5" s="201">
        <f>+IF(X5&lt;&gt;0,+(Y5/X5)*100,0)</f>
        <v>-75.80548302042631</v>
      </c>
      <c r="AA5" s="199">
        <f>SUM(AA11:AA18)</f>
        <v>31479000</v>
      </c>
    </row>
    <row r="6" spans="1:27" ht="13.5">
      <c r="A6" s="291" t="s">
        <v>205</v>
      </c>
      <c r="B6" s="142"/>
      <c r="C6" s="62">
        <v>19415803</v>
      </c>
      <c r="D6" s="156"/>
      <c r="E6" s="60">
        <v>10579000</v>
      </c>
      <c r="F6" s="60">
        <v>19204892</v>
      </c>
      <c r="G6" s="60"/>
      <c r="H6" s="60">
        <v>181417</v>
      </c>
      <c r="I6" s="60">
        <v>71863</v>
      </c>
      <c r="J6" s="60">
        <v>253280</v>
      </c>
      <c r="K6" s="60">
        <v>337416</v>
      </c>
      <c r="L6" s="60">
        <v>47354</v>
      </c>
      <c r="M6" s="60"/>
      <c r="N6" s="60">
        <v>384770</v>
      </c>
      <c r="O6" s="60">
        <v>306638</v>
      </c>
      <c r="P6" s="60">
        <v>1048599</v>
      </c>
      <c r="Q6" s="60">
        <v>822930</v>
      </c>
      <c r="R6" s="60">
        <v>2178167</v>
      </c>
      <c r="S6" s="60">
        <v>484998</v>
      </c>
      <c r="T6" s="60">
        <v>158196</v>
      </c>
      <c r="U6" s="60">
        <v>9831</v>
      </c>
      <c r="V6" s="60">
        <v>653025</v>
      </c>
      <c r="W6" s="60">
        <v>3469242</v>
      </c>
      <c r="X6" s="60">
        <v>19204892</v>
      </c>
      <c r="Y6" s="60">
        <v>-15735650</v>
      </c>
      <c r="Z6" s="140">
        <v>-81.94</v>
      </c>
      <c r="AA6" s="155">
        <v>19204892</v>
      </c>
    </row>
    <row r="7" spans="1:27" ht="13.5">
      <c r="A7" s="291" t="s">
        <v>206</v>
      </c>
      <c r="B7" s="142"/>
      <c r="C7" s="62"/>
      <c r="D7" s="156"/>
      <c r="E7" s="60">
        <v>1000000</v>
      </c>
      <c r="F7" s="60">
        <v>1000000</v>
      </c>
      <c r="G7" s="60">
        <v>6323</v>
      </c>
      <c r="H7" s="60"/>
      <c r="I7" s="60"/>
      <c r="J7" s="60">
        <v>6323</v>
      </c>
      <c r="K7" s="60"/>
      <c r="L7" s="60">
        <v>868494</v>
      </c>
      <c r="M7" s="60"/>
      <c r="N7" s="60">
        <v>868494</v>
      </c>
      <c r="O7" s="60"/>
      <c r="P7" s="60"/>
      <c r="Q7" s="60"/>
      <c r="R7" s="60"/>
      <c r="S7" s="60"/>
      <c r="T7" s="60"/>
      <c r="U7" s="60"/>
      <c r="V7" s="60"/>
      <c r="W7" s="60">
        <v>874817</v>
      </c>
      <c r="X7" s="60">
        <v>1000000</v>
      </c>
      <c r="Y7" s="60">
        <v>-125183</v>
      </c>
      <c r="Z7" s="140">
        <v>-12.52</v>
      </c>
      <c r="AA7" s="155">
        <v>1000000</v>
      </c>
    </row>
    <row r="8" spans="1:27" ht="13.5">
      <c r="A8" s="291" t="s">
        <v>207</v>
      </c>
      <c r="B8" s="142"/>
      <c r="C8" s="62"/>
      <c r="D8" s="156"/>
      <c r="E8" s="60"/>
      <c r="F8" s="60">
        <v>100913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100913</v>
      </c>
      <c r="Y8" s="60">
        <v>-100913</v>
      </c>
      <c r="Z8" s="140">
        <v>-100</v>
      </c>
      <c r="AA8" s="155">
        <v>100913</v>
      </c>
    </row>
    <row r="9" spans="1:27" ht="13.5">
      <c r="A9" s="291" t="s">
        <v>208</v>
      </c>
      <c r="B9" s="142"/>
      <c r="C9" s="62"/>
      <c r="D9" s="156"/>
      <c r="E9" s="60">
        <v>2000000</v>
      </c>
      <c r="F9" s="60">
        <v>8094821</v>
      </c>
      <c r="G9" s="60"/>
      <c r="H9" s="60"/>
      <c r="I9" s="60">
        <v>287825</v>
      </c>
      <c r="J9" s="60">
        <v>287825</v>
      </c>
      <c r="K9" s="60"/>
      <c r="L9" s="60">
        <v>544085</v>
      </c>
      <c r="M9" s="60">
        <v>466517</v>
      </c>
      <c r="N9" s="60">
        <v>1010602</v>
      </c>
      <c r="O9" s="60">
        <v>19935</v>
      </c>
      <c r="P9" s="60">
        <v>30311</v>
      </c>
      <c r="Q9" s="60">
        <v>127522</v>
      </c>
      <c r="R9" s="60">
        <v>177768</v>
      </c>
      <c r="S9" s="60">
        <v>418242</v>
      </c>
      <c r="T9" s="60">
        <v>317351</v>
      </c>
      <c r="U9" s="60">
        <v>824661</v>
      </c>
      <c r="V9" s="60">
        <v>1560254</v>
      </c>
      <c r="W9" s="60">
        <v>3036449</v>
      </c>
      <c r="X9" s="60">
        <v>8094821</v>
      </c>
      <c r="Y9" s="60">
        <v>-5058372</v>
      </c>
      <c r="Z9" s="140">
        <v>-62.49</v>
      </c>
      <c r="AA9" s="155">
        <v>8094821</v>
      </c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19415803</v>
      </c>
      <c r="D11" s="294">
        <f t="shared" si="1"/>
        <v>0</v>
      </c>
      <c r="E11" s="295">
        <f t="shared" si="1"/>
        <v>13579000</v>
      </c>
      <c r="F11" s="295">
        <f t="shared" si="1"/>
        <v>28400626</v>
      </c>
      <c r="G11" s="295">
        <f t="shared" si="1"/>
        <v>6323</v>
      </c>
      <c r="H11" s="295">
        <f t="shared" si="1"/>
        <v>181417</v>
      </c>
      <c r="I11" s="295">
        <f t="shared" si="1"/>
        <v>359688</v>
      </c>
      <c r="J11" s="295">
        <f t="shared" si="1"/>
        <v>547428</v>
      </c>
      <c r="K11" s="295">
        <f t="shared" si="1"/>
        <v>337416</v>
      </c>
      <c r="L11" s="295">
        <f t="shared" si="1"/>
        <v>1459933</v>
      </c>
      <c r="M11" s="295">
        <f t="shared" si="1"/>
        <v>466517</v>
      </c>
      <c r="N11" s="295">
        <f t="shared" si="1"/>
        <v>2263866</v>
      </c>
      <c r="O11" s="295">
        <f t="shared" si="1"/>
        <v>326573</v>
      </c>
      <c r="P11" s="295">
        <f t="shared" si="1"/>
        <v>1078910</v>
      </c>
      <c r="Q11" s="295">
        <f t="shared" si="1"/>
        <v>950452</v>
      </c>
      <c r="R11" s="295">
        <f t="shared" si="1"/>
        <v>2355935</v>
      </c>
      <c r="S11" s="295">
        <f t="shared" si="1"/>
        <v>903240</v>
      </c>
      <c r="T11" s="295">
        <f t="shared" si="1"/>
        <v>475547</v>
      </c>
      <c r="U11" s="295">
        <f t="shared" si="1"/>
        <v>834492</v>
      </c>
      <c r="V11" s="295">
        <f t="shared" si="1"/>
        <v>2213279</v>
      </c>
      <c r="W11" s="295">
        <f t="shared" si="1"/>
        <v>7380508</v>
      </c>
      <c r="X11" s="295">
        <f t="shared" si="1"/>
        <v>28400626</v>
      </c>
      <c r="Y11" s="295">
        <f t="shared" si="1"/>
        <v>-21020118</v>
      </c>
      <c r="Z11" s="296">
        <f>+IF(X11&lt;&gt;0,+(Y11/X11)*100,0)</f>
        <v>-74.01286858958672</v>
      </c>
      <c r="AA11" s="297">
        <f>SUM(AA6:AA10)</f>
        <v>28400626</v>
      </c>
    </row>
    <row r="12" spans="1:27" ht="13.5">
      <c r="A12" s="298" t="s">
        <v>211</v>
      </c>
      <c r="B12" s="136"/>
      <c r="C12" s="62">
        <v>2440789</v>
      </c>
      <c r="D12" s="156"/>
      <c r="E12" s="60">
        <v>3400000</v>
      </c>
      <c r="F12" s="60">
        <v>3078374</v>
      </c>
      <c r="G12" s="60"/>
      <c r="H12" s="60"/>
      <c r="I12" s="60"/>
      <c r="J12" s="60"/>
      <c r="K12" s="60">
        <v>66744</v>
      </c>
      <c r="L12" s="60">
        <v>105112</v>
      </c>
      <c r="M12" s="60"/>
      <c r="N12" s="60">
        <v>171856</v>
      </c>
      <c r="O12" s="60"/>
      <c r="P12" s="60"/>
      <c r="Q12" s="60"/>
      <c r="R12" s="60"/>
      <c r="S12" s="60"/>
      <c r="T12" s="60"/>
      <c r="U12" s="60"/>
      <c r="V12" s="60"/>
      <c r="W12" s="60">
        <v>171856</v>
      </c>
      <c r="X12" s="60">
        <v>3078374</v>
      </c>
      <c r="Y12" s="60">
        <v>-2906518</v>
      </c>
      <c r="Z12" s="140">
        <v>-94.42</v>
      </c>
      <c r="AA12" s="155">
        <v>3078374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>
        <v>25860</v>
      </c>
      <c r="Q15" s="60">
        <v>5058</v>
      </c>
      <c r="R15" s="60">
        <v>30918</v>
      </c>
      <c r="S15" s="60">
        <v>32910</v>
      </c>
      <c r="T15" s="60"/>
      <c r="U15" s="60"/>
      <c r="V15" s="60">
        <v>32910</v>
      </c>
      <c r="W15" s="60">
        <v>63828</v>
      </c>
      <c r="X15" s="60"/>
      <c r="Y15" s="60">
        <v>63828</v>
      </c>
      <c r="Z15" s="140"/>
      <c r="AA15" s="155"/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19415803</v>
      </c>
      <c r="D36" s="156">
        <f t="shared" si="4"/>
        <v>0</v>
      </c>
      <c r="E36" s="60">
        <f t="shared" si="4"/>
        <v>10579000</v>
      </c>
      <c r="F36" s="60">
        <f t="shared" si="4"/>
        <v>19204892</v>
      </c>
      <c r="G36" s="60">
        <f t="shared" si="4"/>
        <v>0</v>
      </c>
      <c r="H36" s="60">
        <f t="shared" si="4"/>
        <v>181417</v>
      </c>
      <c r="I36" s="60">
        <f t="shared" si="4"/>
        <v>71863</v>
      </c>
      <c r="J36" s="60">
        <f t="shared" si="4"/>
        <v>253280</v>
      </c>
      <c r="K36" s="60">
        <f t="shared" si="4"/>
        <v>337416</v>
      </c>
      <c r="L36" s="60">
        <f t="shared" si="4"/>
        <v>47354</v>
      </c>
      <c r="M36" s="60">
        <f t="shared" si="4"/>
        <v>0</v>
      </c>
      <c r="N36" s="60">
        <f t="shared" si="4"/>
        <v>384770</v>
      </c>
      <c r="O36" s="60">
        <f t="shared" si="4"/>
        <v>306638</v>
      </c>
      <c r="P36" s="60">
        <f t="shared" si="4"/>
        <v>1048599</v>
      </c>
      <c r="Q36" s="60">
        <f t="shared" si="4"/>
        <v>822930</v>
      </c>
      <c r="R36" s="60">
        <f t="shared" si="4"/>
        <v>2178167</v>
      </c>
      <c r="S36" s="60">
        <f t="shared" si="4"/>
        <v>484998</v>
      </c>
      <c r="T36" s="60">
        <f t="shared" si="4"/>
        <v>158196</v>
      </c>
      <c r="U36" s="60">
        <f t="shared" si="4"/>
        <v>9831</v>
      </c>
      <c r="V36" s="60">
        <f t="shared" si="4"/>
        <v>653025</v>
      </c>
      <c r="W36" s="60">
        <f t="shared" si="4"/>
        <v>3469242</v>
      </c>
      <c r="X36" s="60">
        <f t="shared" si="4"/>
        <v>19204892</v>
      </c>
      <c r="Y36" s="60">
        <f t="shared" si="4"/>
        <v>-15735650</v>
      </c>
      <c r="Z36" s="140">
        <f aca="true" t="shared" si="5" ref="Z36:Z49">+IF(X36&lt;&gt;0,+(Y36/X36)*100,0)</f>
        <v>-81.93563389994591</v>
      </c>
      <c r="AA36" s="155">
        <f>AA6+AA21</f>
        <v>19204892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1000000</v>
      </c>
      <c r="F37" s="60">
        <f t="shared" si="4"/>
        <v>1000000</v>
      </c>
      <c r="G37" s="60">
        <f t="shared" si="4"/>
        <v>6323</v>
      </c>
      <c r="H37" s="60">
        <f t="shared" si="4"/>
        <v>0</v>
      </c>
      <c r="I37" s="60">
        <f t="shared" si="4"/>
        <v>0</v>
      </c>
      <c r="J37" s="60">
        <f t="shared" si="4"/>
        <v>6323</v>
      </c>
      <c r="K37" s="60">
        <f t="shared" si="4"/>
        <v>0</v>
      </c>
      <c r="L37" s="60">
        <f t="shared" si="4"/>
        <v>868494</v>
      </c>
      <c r="M37" s="60">
        <f t="shared" si="4"/>
        <v>0</v>
      </c>
      <c r="N37" s="60">
        <f t="shared" si="4"/>
        <v>868494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874817</v>
      </c>
      <c r="X37" s="60">
        <f t="shared" si="4"/>
        <v>1000000</v>
      </c>
      <c r="Y37" s="60">
        <f t="shared" si="4"/>
        <v>-125183</v>
      </c>
      <c r="Z37" s="140">
        <f t="shared" si="5"/>
        <v>-12.518299999999998</v>
      </c>
      <c r="AA37" s="155">
        <f>AA7+AA22</f>
        <v>1000000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100913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100913</v>
      </c>
      <c r="Y38" s="60">
        <f t="shared" si="4"/>
        <v>-100913</v>
      </c>
      <c r="Z38" s="140">
        <f t="shared" si="5"/>
        <v>-100</v>
      </c>
      <c r="AA38" s="155">
        <f>AA8+AA23</f>
        <v>100913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2000000</v>
      </c>
      <c r="F39" s="60">
        <f t="shared" si="4"/>
        <v>8094821</v>
      </c>
      <c r="G39" s="60">
        <f t="shared" si="4"/>
        <v>0</v>
      </c>
      <c r="H39" s="60">
        <f t="shared" si="4"/>
        <v>0</v>
      </c>
      <c r="I39" s="60">
        <f t="shared" si="4"/>
        <v>287825</v>
      </c>
      <c r="J39" s="60">
        <f t="shared" si="4"/>
        <v>287825</v>
      </c>
      <c r="K39" s="60">
        <f t="shared" si="4"/>
        <v>0</v>
      </c>
      <c r="L39" s="60">
        <f t="shared" si="4"/>
        <v>544085</v>
      </c>
      <c r="M39" s="60">
        <f t="shared" si="4"/>
        <v>466517</v>
      </c>
      <c r="N39" s="60">
        <f t="shared" si="4"/>
        <v>1010602</v>
      </c>
      <c r="O39" s="60">
        <f t="shared" si="4"/>
        <v>19935</v>
      </c>
      <c r="P39" s="60">
        <f t="shared" si="4"/>
        <v>30311</v>
      </c>
      <c r="Q39" s="60">
        <f t="shared" si="4"/>
        <v>127522</v>
      </c>
      <c r="R39" s="60">
        <f t="shared" si="4"/>
        <v>177768</v>
      </c>
      <c r="S39" s="60">
        <f t="shared" si="4"/>
        <v>418242</v>
      </c>
      <c r="T39" s="60">
        <f t="shared" si="4"/>
        <v>317351</v>
      </c>
      <c r="U39" s="60">
        <f t="shared" si="4"/>
        <v>824661</v>
      </c>
      <c r="V39" s="60">
        <f t="shared" si="4"/>
        <v>1560254</v>
      </c>
      <c r="W39" s="60">
        <f t="shared" si="4"/>
        <v>3036449</v>
      </c>
      <c r="X39" s="60">
        <f t="shared" si="4"/>
        <v>8094821</v>
      </c>
      <c r="Y39" s="60">
        <f t="shared" si="4"/>
        <v>-5058372</v>
      </c>
      <c r="Z39" s="140">
        <f t="shared" si="5"/>
        <v>-62.48899141809312</v>
      </c>
      <c r="AA39" s="155">
        <f>AA9+AA24</f>
        <v>8094821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19415803</v>
      </c>
      <c r="D41" s="294">
        <f t="shared" si="6"/>
        <v>0</v>
      </c>
      <c r="E41" s="295">
        <f t="shared" si="6"/>
        <v>13579000</v>
      </c>
      <c r="F41" s="295">
        <f t="shared" si="6"/>
        <v>28400626</v>
      </c>
      <c r="G41" s="295">
        <f t="shared" si="6"/>
        <v>6323</v>
      </c>
      <c r="H41" s="295">
        <f t="shared" si="6"/>
        <v>181417</v>
      </c>
      <c r="I41" s="295">
        <f t="shared" si="6"/>
        <v>359688</v>
      </c>
      <c r="J41" s="295">
        <f t="shared" si="6"/>
        <v>547428</v>
      </c>
      <c r="K41" s="295">
        <f t="shared" si="6"/>
        <v>337416</v>
      </c>
      <c r="L41" s="295">
        <f t="shared" si="6"/>
        <v>1459933</v>
      </c>
      <c r="M41" s="295">
        <f t="shared" si="6"/>
        <v>466517</v>
      </c>
      <c r="N41" s="295">
        <f t="shared" si="6"/>
        <v>2263866</v>
      </c>
      <c r="O41" s="295">
        <f t="shared" si="6"/>
        <v>326573</v>
      </c>
      <c r="P41" s="295">
        <f t="shared" si="6"/>
        <v>1078910</v>
      </c>
      <c r="Q41" s="295">
        <f t="shared" si="6"/>
        <v>950452</v>
      </c>
      <c r="R41" s="295">
        <f t="shared" si="6"/>
        <v>2355935</v>
      </c>
      <c r="S41" s="295">
        <f t="shared" si="6"/>
        <v>903240</v>
      </c>
      <c r="T41" s="295">
        <f t="shared" si="6"/>
        <v>475547</v>
      </c>
      <c r="U41" s="295">
        <f t="shared" si="6"/>
        <v>834492</v>
      </c>
      <c r="V41" s="295">
        <f t="shared" si="6"/>
        <v>2213279</v>
      </c>
      <c r="W41" s="295">
        <f t="shared" si="6"/>
        <v>7380508</v>
      </c>
      <c r="X41" s="295">
        <f t="shared" si="6"/>
        <v>28400626</v>
      </c>
      <c r="Y41" s="295">
        <f t="shared" si="6"/>
        <v>-21020118</v>
      </c>
      <c r="Z41" s="296">
        <f t="shared" si="5"/>
        <v>-74.01286858958672</v>
      </c>
      <c r="AA41" s="297">
        <f>SUM(AA36:AA40)</f>
        <v>28400626</v>
      </c>
    </row>
    <row r="42" spans="1:27" ht="13.5">
      <c r="A42" s="298" t="s">
        <v>211</v>
      </c>
      <c r="B42" s="136"/>
      <c r="C42" s="95">
        <f aca="true" t="shared" si="7" ref="C42:Y48">C12+C27</f>
        <v>2440789</v>
      </c>
      <c r="D42" s="129">
        <f t="shared" si="7"/>
        <v>0</v>
      </c>
      <c r="E42" s="54">
        <f t="shared" si="7"/>
        <v>3400000</v>
      </c>
      <c r="F42" s="54">
        <f t="shared" si="7"/>
        <v>3078374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66744</v>
      </c>
      <c r="L42" s="54">
        <f t="shared" si="7"/>
        <v>105112</v>
      </c>
      <c r="M42" s="54">
        <f t="shared" si="7"/>
        <v>0</v>
      </c>
      <c r="N42" s="54">
        <f t="shared" si="7"/>
        <v>171856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171856</v>
      </c>
      <c r="X42" s="54">
        <f t="shared" si="7"/>
        <v>3078374</v>
      </c>
      <c r="Y42" s="54">
        <f t="shared" si="7"/>
        <v>-2906518</v>
      </c>
      <c r="Z42" s="184">
        <f t="shared" si="5"/>
        <v>-94.41731251628295</v>
      </c>
      <c r="AA42" s="130">
        <f aca="true" t="shared" si="8" ref="AA42:AA48">AA12+AA27</f>
        <v>3078374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25860</v>
      </c>
      <c r="Q45" s="54">
        <f t="shared" si="7"/>
        <v>5058</v>
      </c>
      <c r="R45" s="54">
        <f t="shared" si="7"/>
        <v>30918</v>
      </c>
      <c r="S45" s="54">
        <f t="shared" si="7"/>
        <v>32910</v>
      </c>
      <c r="T45" s="54">
        <f t="shared" si="7"/>
        <v>0</v>
      </c>
      <c r="U45" s="54">
        <f t="shared" si="7"/>
        <v>0</v>
      </c>
      <c r="V45" s="54">
        <f t="shared" si="7"/>
        <v>32910</v>
      </c>
      <c r="W45" s="54">
        <f t="shared" si="7"/>
        <v>63828</v>
      </c>
      <c r="X45" s="54">
        <f t="shared" si="7"/>
        <v>0</v>
      </c>
      <c r="Y45" s="54">
        <f t="shared" si="7"/>
        <v>63828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21856592</v>
      </c>
      <c r="D49" s="218">
        <f t="shared" si="9"/>
        <v>0</v>
      </c>
      <c r="E49" s="220">
        <f t="shared" si="9"/>
        <v>16979000</v>
      </c>
      <c r="F49" s="220">
        <f t="shared" si="9"/>
        <v>31479000</v>
      </c>
      <c r="G49" s="220">
        <f t="shared" si="9"/>
        <v>6323</v>
      </c>
      <c r="H49" s="220">
        <f t="shared" si="9"/>
        <v>181417</v>
      </c>
      <c r="I49" s="220">
        <f t="shared" si="9"/>
        <v>359688</v>
      </c>
      <c r="J49" s="220">
        <f t="shared" si="9"/>
        <v>547428</v>
      </c>
      <c r="K49" s="220">
        <f t="shared" si="9"/>
        <v>404160</v>
      </c>
      <c r="L49" s="220">
        <f t="shared" si="9"/>
        <v>1565045</v>
      </c>
      <c r="M49" s="220">
        <f t="shared" si="9"/>
        <v>466517</v>
      </c>
      <c r="N49" s="220">
        <f t="shared" si="9"/>
        <v>2435722</v>
      </c>
      <c r="O49" s="220">
        <f t="shared" si="9"/>
        <v>326573</v>
      </c>
      <c r="P49" s="220">
        <f t="shared" si="9"/>
        <v>1104770</v>
      </c>
      <c r="Q49" s="220">
        <f t="shared" si="9"/>
        <v>955510</v>
      </c>
      <c r="R49" s="220">
        <f t="shared" si="9"/>
        <v>2386853</v>
      </c>
      <c r="S49" s="220">
        <f t="shared" si="9"/>
        <v>936150</v>
      </c>
      <c r="T49" s="220">
        <f t="shared" si="9"/>
        <v>475547</v>
      </c>
      <c r="U49" s="220">
        <f t="shared" si="9"/>
        <v>834492</v>
      </c>
      <c r="V49" s="220">
        <f t="shared" si="9"/>
        <v>2246189</v>
      </c>
      <c r="W49" s="220">
        <f t="shared" si="9"/>
        <v>7616192</v>
      </c>
      <c r="X49" s="220">
        <f t="shared" si="9"/>
        <v>31479000</v>
      </c>
      <c r="Y49" s="220">
        <f t="shared" si="9"/>
        <v>-23862808</v>
      </c>
      <c r="Z49" s="221">
        <f t="shared" si="5"/>
        <v>-75.80548302042631</v>
      </c>
      <c r="AA49" s="222">
        <f>SUM(AA41:AA48)</f>
        <v>31479000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8938205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1680084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>
        <v>1300000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>
        <v>756775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>
        <v>664214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>
        <v>2295750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6696823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>
        <v>1991382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250000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>
        <v>22282</v>
      </c>
      <c r="I65" s="60">
        <v>13054</v>
      </c>
      <c r="J65" s="60">
        <v>35336</v>
      </c>
      <c r="K65" s="60"/>
      <c r="L65" s="60">
        <v>106526</v>
      </c>
      <c r="M65" s="60">
        <v>109582</v>
      </c>
      <c r="N65" s="60">
        <v>216108</v>
      </c>
      <c r="O65" s="60">
        <v>13340</v>
      </c>
      <c r="P65" s="60">
        <v>6630</v>
      </c>
      <c r="Q65" s="60">
        <v>6840</v>
      </c>
      <c r="R65" s="60">
        <v>26810</v>
      </c>
      <c r="S65" s="60">
        <v>57486</v>
      </c>
      <c r="T65" s="60">
        <v>2684</v>
      </c>
      <c r="U65" s="60">
        <v>27824</v>
      </c>
      <c r="V65" s="60">
        <v>87994</v>
      </c>
      <c r="W65" s="60">
        <v>366248</v>
      </c>
      <c r="X65" s="60"/>
      <c r="Y65" s="60">
        <v>366248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87663</v>
      </c>
      <c r="H66" s="275">
        <v>469679</v>
      </c>
      <c r="I66" s="275">
        <v>479250</v>
      </c>
      <c r="J66" s="275">
        <v>1036592</v>
      </c>
      <c r="K66" s="275">
        <v>630163</v>
      </c>
      <c r="L66" s="275">
        <v>587482</v>
      </c>
      <c r="M66" s="275">
        <v>700576</v>
      </c>
      <c r="N66" s="275">
        <v>1918221</v>
      </c>
      <c r="O66" s="275">
        <v>202869</v>
      </c>
      <c r="P66" s="275">
        <v>346610</v>
      </c>
      <c r="Q66" s="275">
        <v>376359</v>
      </c>
      <c r="R66" s="275">
        <v>925838</v>
      </c>
      <c r="S66" s="275">
        <v>315552</v>
      </c>
      <c r="T66" s="275">
        <v>463113</v>
      </c>
      <c r="U66" s="275">
        <v>770493</v>
      </c>
      <c r="V66" s="275">
        <v>1549158</v>
      </c>
      <c r="W66" s="275">
        <v>5429809</v>
      </c>
      <c r="X66" s="275"/>
      <c r="Y66" s="275">
        <v>5429809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8938204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8938204</v>
      </c>
      <c r="F69" s="220">
        <f t="shared" si="12"/>
        <v>0</v>
      </c>
      <c r="G69" s="220">
        <f t="shared" si="12"/>
        <v>87663</v>
      </c>
      <c r="H69" s="220">
        <f t="shared" si="12"/>
        <v>491961</v>
      </c>
      <c r="I69" s="220">
        <f t="shared" si="12"/>
        <v>492304</v>
      </c>
      <c r="J69" s="220">
        <f t="shared" si="12"/>
        <v>1071928</v>
      </c>
      <c r="K69" s="220">
        <f t="shared" si="12"/>
        <v>630163</v>
      </c>
      <c r="L69" s="220">
        <f t="shared" si="12"/>
        <v>694008</v>
      </c>
      <c r="M69" s="220">
        <f t="shared" si="12"/>
        <v>810158</v>
      </c>
      <c r="N69" s="220">
        <f t="shared" si="12"/>
        <v>2134329</v>
      </c>
      <c r="O69" s="220">
        <f t="shared" si="12"/>
        <v>216209</v>
      </c>
      <c r="P69" s="220">
        <f t="shared" si="12"/>
        <v>353240</v>
      </c>
      <c r="Q69" s="220">
        <f t="shared" si="12"/>
        <v>383199</v>
      </c>
      <c r="R69" s="220">
        <f t="shared" si="12"/>
        <v>952648</v>
      </c>
      <c r="S69" s="220">
        <f t="shared" si="12"/>
        <v>373038</v>
      </c>
      <c r="T69" s="220">
        <f t="shared" si="12"/>
        <v>465797</v>
      </c>
      <c r="U69" s="220">
        <f t="shared" si="12"/>
        <v>798317</v>
      </c>
      <c r="V69" s="220">
        <f t="shared" si="12"/>
        <v>1637152</v>
      </c>
      <c r="W69" s="220">
        <f t="shared" si="12"/>
        <v>5796057</v>
      </c>
      <c r="X69" s="220">
        <f t="shared" si="12"/>
        <v>0</v>
      </c>
      <c r="Y69" s="220">
        <f t="shared" si="12"/>
        <v>5796057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19415803</v>
      </c>
      <c r="D5" s="344">
        <f t="shared" si="0"/>
        <v>0</v>
      </c>
      <c r="E5" s="343">
        <f t="shared" si="0"/>
        <v>13579000</v>
      </c>
      <c r="F5" s="345">
        <f t="shared" si="0"/>
        <v>28400626</v>
      </c>
      <c r="G5" s="345">
        <f t="shared" si="0"/>
        <v>6323</v>
      </c>
      <c r="H5" s="343">
        <f t="shared" si="0"/>
        <v>181417</v>
      </c>
      <c r="I5" s="343">
        <f t="shared" si="0"/>
        <v>359688</v>
      </c>
      <c r="J5" s="345">
        <f t="shared" si="0"/>
        <v>547428</v>
      </c>
      <c r="K5" s="345">
        <f t="shared" si="0"/>
        <v>337416</v>
      </c>
      <c r="L5" s="343">
        <f t="shared" si="0"/>
        <v>1459933</v>
      </c>
      <c r="M5" s="343">
        <f t="shared" si="0"/>
        <v>466517</v>
      </c>
      <c r="N5" s="345">
        <f t="shared" si="0"/>
        <v>2263866</v>
      </c>
      <c r="O5" s="345">
        <f t="shared" si="0"/>
        <v>326573</v>
      </c>
      <c r="P5" s="343">
        <f t="shared" si="0"/>
        <v>1078910</v>
      </c>
      <c r="Q5" s="343">
        <f t="shared" si="0"/>
        <v>950452</v>
      </c>
      <c r="R5" s="345">
        <f t="shared" si="0"/>
        <v>2355935</v>
      </c>
      <c r="S5" s="345">
        <f t="shared" si="0"/>
        <v>903240</v>
      </c>
      <c r="T5" s="343">
        <f t="shared" si="0"/>
        <v>475547</v>
      </c>
      <c r="U5" s="343">
        <f t="shared" si="0"/>
        <v>834492</v>
      </c>
      <c r="V5" s="345">
        <f t="shared" si="0"/>
        <v>2213279</v>
      </c>
      <c r="W5" s="345">
        <f t="shared" si="0"/>
        <v>7380508</v>
      </c>
      <c r="X5" s="343">
        <f t="shared" si="0"/>
        <v>28400626</v>
      </c>
      <c r="Y5" s="345">
        <f t="shared" si="0"/>
        <v>-21020118</v>
      </c>
      <c r="Z5" s="346">
        <f>+IF(X5&lt;&gt;0,+(Y5/X5)*100,0)</f>
        <v>-74.01286858958672</v>
      </c>
      <c r="AA5" s="347">
        <f>+AA6+AA8+AA11+AA13+AA15</f>
        <v>28400626</v>
      </c>
    </row>
    <row r="6" spans="1:27" ht="13.5">
      <c r="A6" s="348" t="s">
        <v>205</v>
      </c>
      <c r="B6" s="142"/>
      <c r="C6" s="60">
        <f>+C7</f>
        <v>19415803</v>
      </c>
      <c r="D6" s="327">
        <f aca="true" t="shared" si="1" ref="D6:AA6">+D7</f>
        <v>0</v>
      </c>
      <c r="E6" s="60">
        <f t="shared" si="1"/>
        <v>10579000</v>
      </c>
      <c r="F6" s="59">
        <f t="shared" si="1"/>
        <v>19204892</v>
      </c>
      <c r="G6" s="59">
        <f t="shared" si="1"/>
        <v>0</v>
      </c>
      <c r="H6" s="60">
        <f t="shared" si="1"/>
        <v>181417</v>
      </c>
      <c r="I6" s="60">
        <f t="shared" si="1"/>
        <v>71863</v>
      </c>
      <c r="J6" s="59">
        <f t="shared" si="1"/>
        <v>253280</v>
      </c>
      <c r="K6" s="59">
        <f t="shared" si="1"/>
        <v>337416</v>
      </c>
      <c r="L6" s="60">
        <f t="shared" si="1"/>
        <v>47354</v>
      </c>
      <c r="M6" s="60">
        <f t="shared" si="1"/>
        <v>0</v>
      </c>
      <c r="N6" s="59">
        <f t="shared" si="1"/>
        <v>384770</v>
      </c>
      <c r="O6" s="59">
        <f t="shared" si="1"/>
        <v>306638</v>
      </c>
      <c r="P6" s="60">
        <f t="shared" si="1"/>
        <v>1048599</v>
      </c>
      <c r="Q6" s="60">
        <f t="shared" si="1"/>
        <v>822930</v>
      </c>
      <c r="R6" s="59">
        <f t="shared" si="1"/>
        <v>2178167</v>
      </c>
      <c r="S6" s="59">
        <f t="shared" si="1"/>
        <v>484998</v>
      </c>
      <c r="T6" s="60">
        <f t="shared" si="1"/>
        <v>158196</v>
      </c>
      <c r="U6" s="60">
        <f t="shared" si="1"/>
        <v>9831</v>
      </c>
      <c r="V6" s="59">
        <f t="shared" si="1"/>
        <v>653025</v>
      </c>
      <c r="W6" s="59">
        <f t="shared" si="1"/>
        <v>3469242</v>
      </c>
      <c r="X6" s="60">
        <f t="shared" si="1"/>
        <v>19204892</v>
      </c>
      <c r="Y6" s="59">
        <f t="shared" si="1"/>
        <v>-15735650</v>
      </c>
      <c r="Z6" s="61">
        <f>+IF(X6&lt;&gt;0,+(Y6/X6)*100,0)</f>
        <v>-81.93563389994591</v>
      </c>
      <c r="AA6" s="62">
        <f t="shared" si="1"/>
        <v>19204892</v>
      </c>
    </row>
    <row r="7" spans="1:27" ht="13.5">
      <c r="A7" s="291" t="s">
        <v>229</v>
      </c>
      <c r="B7" s="142"/>
      <c r="C7" s="60">
        <v>19415803</v>
      </c>
      <c r="D7" s="327"/>
      <c r="E7" s="60">
        <v>10579000</v>
      </c>
      <c r="F7" s="59">
        <v>19204892</v>
      </c>
      <c r="G7" s="59"/>
      <c r="H7" s="60">
        <v>181417</v>
      </c>
      <c r="I7" s="60">
        <v>71863</v>
      </c>
      <c r="J7" s="59">
        <v>253280</v>
      </c>
      <c r="K7" s="59">
        <v>337416</v>
      </c>
      <c r="L7" s="60">
        <v>47354</v>
      </c>
      <c r="M7" s="60"/>
      <c r="N7" s="59">
        <v>384770</v>
      </c>
      <c r="O7" s="59">
        <v>306638</v>
      </c>
      <c r="P7" s="60">
        <v>1048599</v>
      </c>
      <c r="Q7" s="60">
        <v>822930</v>
      </c>
      <c r="R7" s="59">
        <v>2178167</v>
      </c>
      <c r="S7" s="59">
        <v>484998</v>
      </c>
      <c r="T7" s="60">
        <v>158196</v>
      </c>
      <c r="U7" s="60">
        <v>9831</v>
      </c>
      <c r="V7" s="59">
        <v>653025</v>
      </c>
      <c r="W7" s="59">
        <v>3469242</v>
      </c>
      <c r="X7" s="60">
        <v>19204892</v>
      </c>
      <c r="Y7" s="59">
        <v>-15735650</v>
      </c>
      <c r="Z7" s="61">
        <v>-81.94</v>
      </c>
      <c r="AA7" s="62">
        <v>19204892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1000000</v>
      </c>
      <c r="F8" s="59">
        <f t="shared" si="2"/>
        <v>1000000</v>
      </c>
      <c r="G8" s="59">
        <f t="shared" si="2"/>
        <v>6323</v>
      </c>
      <c r="H8" s="60">
        <f t="shared" si="2"/>
        <v>0</v>
      </c>
      <c r="I8" s="60">
        <f t="shared" si="2"/>
        <v>0</v>
      </c>
      <c r="J8" s="59">
        <f t="shared" si="2"/>
        <v>6323</v>
      </c>
      <c r="K8" s="59">
        <f t="shared" si="2"/>
        <v>0</v>
      </c>
      <c r="L8" s="60">
        <f t="shared" si="2"/>
        <v>868494</v>
      </c>
      <c r="M8" s="60">
        <f t="shared" si="2"/>
        <v>0</v>
      </c>
      <c r="N8" s="59">
        <f t="shared" si="2"/>
        <v>868494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874817</v>
      </c>
      <c r="X8" s="60">
        <f t="shared" si="2"/>
        <v>1000000</v>
      </c>
      <c r="Y8" s="59">
        <f t="shared" si="2"/>
        <v>-125183</v>
      </c>
      <c r="Z8" s="61">
        <f>+IF(X8&lt;&gt;0,+(Y8/X8)*100,0)</f>
        <v>-12.518299999999998</v>
      </c>
      <c r="AA8" s="62">
        <f>SUM(AA9:AA10)</f>
        <v>1000000</v>
      </c>
    </row>
    <row r="9" spans="1:27" ht="13.5">
      <c r="A9" s="291" t="s">
        <v>230</v>
      </c>
      <c r="B9" s="142"/>
      <c r="C9" s="60"/>
      <c r="D9" s="327"/>
      <c r="E9" s="60">
        <v>1000000</v>
      </c>
      <c r="F9" s="59">
        <v>1000000</v>
      </c>
      <c r="G9" s="59">
        <v>6323</v>
      </c>
      <c r="H9" s="60"/>
      <c r="I9" s="60"/>
      <c r="J9" s="59">
        <v>6323</v>
      </c>
      <c r="K9" s="59"/>
      <c r="L9" s="60">
        <v>868494</v>
      </c>
      <c r="M9" s="60"/>
      <c r="N9" s="59">
        <v>868494</v>
      </c>
      <c r="O9" s="59"/>
      <c r="P9" s="60"/>
      <c r="Q9" s="60"/>
      <c r="R9" s="59"/>
      <c r="S9" s="59"/>
      <c r="T9" s="60"/>
      <c r="U9" s="60"/>
      <c r="V9" s="59"/>
      <c r="W9" s="59">
        <v>874817</v>
      </c>
      <c r="X9" s="60">
        <v>1000000</v>
      </c>
      <c r="Y9" s="59">
        <v>-125183</v>
      </c>
      <c r="Z9" s="61">
        <v>-12.52</v>
      </c>
      <c r="AA9" s="62">
        <v>1000000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100913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100913</v>
      </c>
      <c r="Y11" s="351">
        <f t="shared" si="3"/>
        <v>-100913</v>
      </c>
      <c r="Z11" s="352">
        <f>+IF(X11&lt;&gt;0,+(Y11/X11)*100,0)</f>
        <v>-100</v>
      </c>
      <c r="AA11" s="353">
        <f t="shared" si="3"/>
        <v>100913</v>
      </c>
    </row>
    <row r="12" spans="1:27" ht="13.5">
      <c r="A12" s="291" t="s">
        <v>232</v>
      </c>
      <c r="B12" s="136"/>
      <c r="C12" s="60"/>
      <c r="D12" s="327"/>
      <c r="E12" s="60"/>
      <c r="F12" s="59">
        <v>100913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100913</v>
      </c>
      <c r="Y12" s="59">
        <v>-100913</v>
      </c>
      <c r="Z12" s="61">
        <v>-100</v>
      </c>
      <c r="AA12" s="62">
        <v>100913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2000000</v>
      </c>
      <c r="F13" s="329">
        <f t="shared" si="4"/>
        <v>8094821</v>
      </c>
      <c r="G13" s="329">
        <f t="shared" si="4"/>
        <v>0</v>
      </c>
      <c r="H13" s="275">
        <f t="shared" si="4"/>
        <v>0</v>
      </c>
      <c r="I13" s="275">
        <f t="shared" si="4"/>
        <v>287825</v>
      </c>
      <c r="J13" s="329">
        <f t="shared" si="4"/>
        <v>287825</v>
      </c>
      <c r="K13" s="329">
        <f t="shared" si="4"/>
        <v>0</v>
      </c>
      <c r="L13" s="275">
        <f t="shared" si="4"/>
        <v>544085</v>
      </c>
      <c r="M13" s="275">
        <f t="shared" si="4"/>
        <v>466517</v>
      </c>
      <c r="N13" s="329">
        <f t="shared" si="4"/>
        <v>1010602</v>
      </c>
      <c r="O13" s="329">
        <f t="shared" si="4"/>
        <v>19935</v>
      </c>
      <c r="P13" s="275">
        <f t="shared" si="4"/>
        <v>30311</v>
      </c>
      <c r="Q13" s="275">
        <f t="shared" si="4"/>
        <v>127522</v>
      </c>
      <c r="R13" s="329">
        <f t="shared" si="4"/>
        <v>177768</v>
      </c>
      <c r="S13" s="329">
        <f t="shared" si="4"/>
        <v>418242</v>
      </c>
      <c r="T13" s="275">
        <f t="shared" si="4"/>
        <v>317351</v>
      </c>
      <c r="U13" s="275">
        <f t="shared" si="4"/>
        <v>824661</v>
      </c>
      <c r="V13" s="329">
        <f t="shared" si="4"/>
        <v>1560254</v>
      </c>
      <c r="W13" s="329">
        <f t="shared" si="4"/>
        <v>3036449</v>
      </c>
      <c r="X13" s="275">
        <f t="shared" si="4"/>
        <v>8094821</v>
      </c>
      <c r="Y13" s="329">
        <f t="shared" si="4"/>
        <v>-5058372</v>
      </c>
      <c r="Z13" s="322">
        <f>+IF(X13&lt;&gt;0,+(Y13/X13)*100,0)</f>
        <v>-62.48899141809312</v>
      </c>
      <c r="AA13" s="273">
        <f t="shared" si="4"/>
        <v>8094821</v>
      </c>
    </row>
    <row r="14" spans="1:27" ht="13.5">
      <c r="A14" s="291" t="s">
        <v>233</v>
      </c>
      <c r="B14" s="136"/>
      <c r="C14" s="60"/>
      <c r="D14" s="327"/>
      <c r="E14" s="60">
        <v>2000000</v>
      </c>
      <c r="F14" s="59">
        <v>8094821</v>
      </c>
      <c r="G14" s="59"/>
      <c r="H14" s="60"/>
      <c r="I14" s="60">
        <v>287825</v>
      </c>
      <c r="J14" s="59">
        <v>287825</v>
      </c>
      <c r="K14" s="59"/>
      <c r="L14" s="60">
        <v>544085</v>
      </c>
      <c r="M14" s="60">
        <v>466517</v>
      </c>
      <c r="N14" s="59">
        <v>1010602</v>
      </c>
      <c r="O14" s="59">
        <v>19935</v>
      </c>
      <c r="P14" s="60">
        <v>30311</v>
      </c>
      <c r="Q14" s="60">
        <v>127522</v>
      </c>
      <c r="R14" s="59">
        <v>177768</v>
      </c>
      <c r="S14" s="59">
        <v>418242</v>
      </c>
      <c r="T14" s="60">
        <v>317351</v>
      </c>
      <c r="U14" s="60">
        <v>824661</v>
      </c>
      <c r="V14" s="59">
        <v>1560254</v>
      </c>
      <c r="W14" s="59">
        <v>3036449</v>
      </c>
      <c r="X14" s="60">
        <v>8094821</v>
      </c>
      <c r="Y14" s="59">
        <v>-5058372</v>
      </c>
      <c r="Z14" s="61">
        <v>-62.49</v>
      </c>
      <c r="AA14" s="62">
        <v>8094821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2440789</v>
      </c>
      <c r="D22" s="331">
        <f t="shared" si="6"/>
        <v>0</v>
      </c>
      <c r="E22" s="330">
        <f t="shared" si="6"/>
        <v>3400000</v>
      </c>
      <c r="F22" s="332">
        <f t="shared" si="6"/>
        <v>3078374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66744</v>
      </c>
      <c r="L22" s="330">
        <f t="shared" si="6"/>
        <v>105112</v>
      </c>
      <c r="M22" s="330">
        <f t="shared" si="6"/>
        <v>0</v>
      </c>
      <c r="N22" s="332">
        <f t="shared" si="6"/>
        <v>171856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171856</v>
      </c>
      <c r="X22" s="330">
        <f t="shared" si="6"/>
        <v>3078374</v>
      </c>
      <c r="Y22" s="332">
        <f t="shared" si="6"/>
        <v>-2906518</v>
      </c>
      <c r="Z22" s="323">
        <f>+IF(X22&lt;&gt;0,+(Y22/X22)*100,0)</f>
        <v>-94.41731251628295</v>
      </c>
      <c r="AA22" s="337">
        <f>SUM(AA23:AA32)</f>
        <v>3078374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2440789</v>
      </c>
      <c r="D24" s="327"/>
      <c r="E24" s="60">
        <v>3400000</v>
      </c>
      <c r="F24" s="59">
        <v>3078374</v>
      </c>
      <c r="G24" s="59"/>
      <c r="H24" s="60"/>
      <c r="I24" s="60"/>
      <c r="J24" s="59"/>
      <c r="K24" s="59">
        <v>66744</v>
      </c>
      <c r="L24" s="60">
        <v>105112</v>
      </c>
      <c r="M24" s="60"/>
      <c r="N24" s="59">
        <v>171856</v>
      </c>
      <c r="O24" s="59"/>
      <c r="P24" s="60"/>
      <c r="Q24" s="60"/>
      <c r="R24" s="59"/>
      <c r="S24" s="59"/>
      <c r="T24" s="60"/>
      <c r="U24" s="60"/>
      <c r="V24" s="59"/>
      <c r="W24" s="59">
        <v>171856</v>
      </c>
      <c r="X24" s="60">
        <v>3078374</v>
      </c>
      <c r="Y24" s="59">
        <v>-2906518</v>
      </c>
      <c r="Z24" s="61">
        <v>-94.42</v>
      </c>
      <c r="AA24" s="62">
        <v>3078374</v>
      </c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25860</v>
      </c>
      <c r="Q40" s="330">
        <f t="shared" si="9"/>
        <v>5058</v>
      </c>
      <c r="R40" s="332">
        <f t="shared" si="9"/>
        <v>30918</v>
      </c>
      <c r="S40" s="332">
        <f t="shared" si="9"/>
        <v>32910</v>
      </c>
      <c r="T40" s="330">
        <f t="shared" si="9"/>
        <v>0</v>
      </c>
      <c r="U40" s="330">
        <f t="shared" si="9"/>
        <v>0</v>
      </c>
      <c r="V40" s="332">
        <f t="shared" si="9"/>
        <v>32910</v>
      </c>
      <c r="W40" s="332">
        <f t="shared" si="9"/>
        <v>63828</v>
      </c>
      <c r="X40" s="330">
        <f t="shared" si="9"/>
        <v>0</v>
      </c>
      <c r="Y40" s="332">
        <f t="shared" si="9"/>
        <v>63828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>
        <v>25860</v>
      </c>
      <c r="Q43" s="305">
        <v>5058</v>
      </c>
      <c r="R43" s="357">
        <v>30918</v>
      </c>
      <c r="S43" s="357">
        <v>32910</v>
      </c>
      <c r="T43" s="305"/>
      <c r="U43" s="305"/>
      <c r="V43" s="357">
        <v>32910</v>
      </c>
      <c r="W43" s="357">
        <v>63828</v>
      </c>
      <c r="X43" s="305"/>
      <c r="Y43" s="357">
        <v>63828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21856592</v>
      </c>
      <c r="D60" s="333">
        <f t="shared" si="14"/>
        <v>0</v>
      </c>
      <c r="E60" s="219">
        <f t="shared" si="14"/>
        <v>16979000</v>
      </c>
      <c r="F60" s="264">
        <f t="shared" si="14"/>
        <v>31479000</v>
      </c>
      <c r="G60" s="264">
        <f t="shared" si="14"/>
        <v>6323</v>
      </c>
      <c r="H60" s="219">
        <f t="shared" si="14"/>
        <v>181417</v>
      </c>
      <c r="I60" s="219">
        <f t="shared" si="14"/>
        <v>359688</v>
      </c>
      <c r="J60" s="264">
        <f t="shared" si="14"/>
        <v>547428</v>
      </c>
      <c r="K60" s="264">
        <f t="shared" si="14"/>
        <v>404160</v>
      </c>
      <c r="L60" s="219">
        <f t="shared" si="14"/>
        <v>1565045</v>
      </c>
      <c r="M60" s="219">
        <f t="shared" si="14"/>
        <v>466517</v>
      </c>
      <c r="N60" s="264">
        <f t="shared" si="14"/>
        <v>2435722</v>
      </c>
      <c r="O60" s="264">
        <f t="shared" si="14"/>
        <v>326573</v>
      </c>
      <c r="P60" s="219">
        <f t="shared" si="14"/>
        <v>1104770</v>
      </c>
      <c r="Q60" s="219">
        <f t="shared" si="14"/>
        <v>955510</v>
      </c>
      <c r="R60" s="264">
        <f t="shared" si="14"/>
        <v>2386853</v>
      </c>
      <c r="S60" s="264">
        <f t="shared" si="14"/>
        <v>936150</v>
      </c>
      <c r="T60" s="219">
        <f t="shared" si="14"/>
        <v>475547</v>
      </c>
      <c r="U60" s="219">
        <f t="shared" si="14"/>
        <v>834492</v>
      </c>
      <c r="V60" s="264">
        <f t="shared" si="14"/>
        <v>2246189</v>
      </c>
      <c r="W60" s="264">
        <f t="shared" si="14"/>
        <v>7616192</v>
      </c>
      <c r="X60" s="219">
        <f t="shared" si="14"/>
        <v>31479000</v>
      </c>
      <c r="Y60" s="264">
        <f t="shared" si="14"/>
        <v>-23862808</v>
      </c>
      <c r="Z60" s="324">
        <f>+IF(X60&lt;&gt;0,+(Y60/X60)*100,0)</f>
        <v>-75.80548302042631</v>
      </c>
      <c r="AA60" s="232">
        <f>+AA57+AA54+AA51+AA40+AA37+AA34+AA22+AA5</f>
        <v>31479000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2015-08-05T10:36:31Z</dcterms:created>
  <dcterms:modified xsi:type="dcterms:W3CDTF">2015-08-05T11:38:21Z</dcterms:modified>
  <cp:category/>
  <cp:version/>
  <cp:contentType/>
  <cp:contentStatus/>
</cp:coreProperties>
</file>