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<sst xmlns="http://schemas.openxmlformats.org/spreadsheetml/2006/main" count="857" uniqueCount="303">
  <si>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Emthanjeni(NC073)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</si>
  <si>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</si>
  <si>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</si>
  <si>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</si>
  <si>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</si>
  <si>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</si>
  <si>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</si>
  <si>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</si>
  <si>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</si>
  <si>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</si>
  <si>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</si>
  <si>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</si>
  <si>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</si>
  <si>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</si>
  <si>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</si>
  <si>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</si>
  <si>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</si>
  <si>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</si>
  <si>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</si>
  <si>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</si>
  <si>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</si>
  <si>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</si>
  <si>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</si>
  <si>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</si>
  <si>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</si>
  <si>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</si>
  <si>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</si>
  <si>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</si>
  <si>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</si>
  <si>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</si>
  <si>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</si>
  <si>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</si>
  <si>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</si>
  <si>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</si>
  <si>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</si>
  <si>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</si>
  <si>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</si>
  <si>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</si>
  <si>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</si>
  <si>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</si>
  <si>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</si>
  <si>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</si>
  <si>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</si>
  <si>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</si>
  <si>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</si>
  <si>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</si>
  <si>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</si>
  <si>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</si>
  <si>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</si>
  <si>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</si>
  <si>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</si>
  <si>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</si>
  <si>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</si>
  <si>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</si>
  <si>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</si>
  <si>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</si>
  <si>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</si>
  <si>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</si>
  <si>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</si>
  <si>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</si>
  <si>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</si>
  <si>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</si>
  <si>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</si>
  <si>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</si>
  <si>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</si>
  <si>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</si>
  <si>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</si>
  <si>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</si>
  <si>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</si>
  <si>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</si>
  <si>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Emthanjeni(NC073)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</si>
  <si>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</si>
  <si>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</si>
  <si>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</si>
  <si>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</si>
  <si>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</si>
  <si>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</si>
  <si>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</si>
  <si>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</si>
  <si>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</si>
  <si>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</si>
  <si>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</si>
  <si>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</si>
  <si>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</si>
  <si>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</si>
  <si>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</si>
  <si>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</si>
  <si>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</si>
  <si>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</si>
  <si>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</si>
  <si>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</si>
  <si>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</si>
  <si>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</si>
  <si>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</si>
  <si>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</si>
  <si>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</si>
  <si>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</si>
  <si>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</si>
  <si>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</si>
  <si>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</si>
  <si>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Emthanjeni(NC073)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</si>
  <si>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</si>
  <si>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</si>
  <si>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</si>
  <si>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</si>
  <si>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</si>
  <si>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</si>
  <si>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</si>
  <si>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</si>
  <si>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</si>
  <si>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</si>
  <si>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</si>
  <si>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</si>
  <si>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</si>
  <si>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</si>
  <si>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</si>
  <si>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</si>
  <si>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</si>
  <si>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</si>
  <si>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</si>
  <si>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</si>
  <si>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</si>
  <si>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</si>
  <si>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</si>
  <si>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</si>
  <si>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</si>
  <si>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</si>
  <si>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</si>
  <si>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</si>
  <si>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Emthanjeni(NC073)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</si>
  <si>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</si>
  <si>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</si>
  <si>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</si>
  <si>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</si>
  <si>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</si>
  <si>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</si>
  <si>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</si>
  <si>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</si>
  <si>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</si>
  <si>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</si>
  <si>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Emthanjeni(NC073)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</si>
  <si>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</si>
  <si>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</si>
  <si>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</si>
  <si>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</si>
  <si>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</si>
  <si>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</si>
  <si>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</si>
  <si>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</si>
  <si>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</si>
  <si>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</si>
  <si>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</si>
  <si>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</si>
  <si>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</si>
  <si>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</si>
  <si>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</si>
  <si>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</si>
  <si>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</si>
  <si>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</si>
  <si>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</si>
  <si>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</si>
  <si>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</si>
  <si>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</si>
  <si>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</si>
  <si>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</si>
  <si>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</si>
  <si>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</si>
  <si>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</si>
  <si>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</si>
  <si>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</si>
  <si>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</si>
  <si>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</si>
  <si>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</si>
  <si>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</si>
  <si>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Emthanjeni(NC073)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</si>
  <si>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</si>
  <si>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</si>
  <si>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</si>
  <si>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</si>
  <si>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</si>
  <si>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</si>
  <si>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</si>
  <si>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</si>
  <si>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</si>
  <si>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</si>
  <si>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</si>
  <si>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</si>
  <si>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</si>
  <si>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</si>
  <si>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</si>
  <si>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</si>
  <si>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</si>
  <si>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</si>
  <si>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</si>
  <si>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</si>
  <si>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</si>
  <si>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</si>
  <si>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</si>
  <si>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</si>
  <si>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</si>
  <si>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</si>
  <si>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</si>
  <si>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Emthanjeni(NC073)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</si>
  <si>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</si>
  <si>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</si>
  <si>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</si>
  <si>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</si>
  <si>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</si>
  <si>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</si>
  <si>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</si>
  <si>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</si>
  <si>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</si>
  <si>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</si>
  <si>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</si>
  <si>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</si>
  <si>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</si>
  <si>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</si>
  <si>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</si>
  <si>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</si>
  <si>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</si>
  <si>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</si>
  <si>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</si>
  <si>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</si>
  <si>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</si>
  <si>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</si>
  <si>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</si>
  <si>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</si>
  <si>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Emthanjeni(NC073)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</si>
  <si>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</si>
  <si>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</si>
  <si>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</si>
  <si>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</si>
  <si>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</si>
  <si>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</si>
  <si>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</si>
  <si>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</si>
  <si>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</si>
  <si>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</si>
  <si>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</si>
  <si>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</si>
  <si>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</si>
  <si>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</si>
  <si>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</si>
  <si>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</si>
  <si>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</si>
  <si>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</si>
  <si>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</si>
  <si>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</si>
  <si>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</si>
  <si>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</si>
  <si>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</si>
  <si>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</si>
  <si>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</si>
  <si>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</si>
  <si>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</si>
  <si>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</si>
  <si>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</si>
  <si>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</si>
  <si>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</si>
  <si>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</si>
  <si>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</si>
  <si>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</si>
  <si>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</si>
  <si>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Emthanjeni(NC073)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</si>
  <si>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</si>
  <si>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</si>
  <si>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Northern Cape: Emthanjeni(NC073)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</si>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</sst>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21185393</v>
      </c>
      <c r="C5" s="19">
        <v>0</v>
      </c>
      <c r="D5" s="59">
        <v>23784540</v>
      </c>
      <c r="E5" s="60">
        <v>23784540</v>
      </c>
      <c r="F5" s="60">
        <v>10495742</v>
      </c>
      <c r="G5" s="60">
        <v>1054603</v>
      </c>
      <c r="H5" s="60">
        <v>1054603</v>
      </c>
      <c r="I5" s="60">
        <v>12604948</v>
      </c>
      <c r="J5" s="60">
        <v>1054603</v>
      </c>
      <c r="K5" s="60">
        <v>1025843</v>
      </c>
      <c r="L5" s="60">
        <v>1052865</v>
      </c>
      <c r="M5" s="60">
        <v>3133311</v>
      </c>
      <c r="N5" s="60">
        <v>839212</v>
      </c>
      <c r="O5" s="60">
        <v>1034816</v>
      </c>
      <c r="P5" s="60">
        <v>1052865</v>
      </c>
      <c r="Q5" s="60">
        <v>2926893</v>
      </c>
      <c r="R5" s="60">
        <v>1042545</v>
      </c>
      <c r="S5" s="60">
        <v>1088550</v>
      </c>
      <c r="T5" s="60">
        <v>1108821</v>
      </c>
      <c r="U5" s="60">
        <v>3239916</v>
      </c>
      <c r="V5" s="60">
        <v>21905068</v>
      </c>
      <c r="W5" s="60">
        <v>23784540</v>
      </c>
      <c r="X5" s="60">
        <v>-1879472</v>
      </c>
      <c r="Y5" s="61">
        <v>-7.9</v>
      </c>
      <c r="Z5" s="62">
        <v>23784540</v>
      </c>
    </row>
    <row r="6" spans="1:26" ht="13.5">
      <c r="A6" s="58" t="s">
        <v>32</v>
      </c>
      <c r="B6" s="19">
        <v>91654816</v>
      </c>
      <c r="C6" s="19">
        <v>0</v>
      </c>
      <c r="D6" s="59">
        <v>100511903</v>
      </c>
      <c r="E6" s="60">
        <v>96364588</v>
      </c>
      <c r="F6" s="60">
        <v>7534427</v>
      </c>
      <c r="G6" s="60">
        <v>7827296</v>
      </c>
      <c r="H6" s="60">
        <v>7448062</v>
      </c>
      <c r="I6" s="60">
        <v>22809785</v>
      </c>
      <c r="J6" s="60">
        <v>6573935</v>
      </c>
      <c r="K6" s="60">
        <v>7339605</v>
      </c>
      <c r="L6" s="60">
        <v>6813139</v>
      </c>
      <c r="M6" s="60">
        <v>20726679</v>
      </c>
      <c r="N6" s="60">
        <v>7901670</v>
      </c>
      <c r="O6" s="60">
        <v>7125138</v>
      </c>
      <c r="P6" s="60">
        <v>7051183</v>
      </c>
      <c r="Q6" s="60">
        <v>22077991</v>
      </c>
      <c r="R6" s="60">
        <v>7202177</v>
      </c>
      <c r="S6" s="60">
        <v>6679695</v>
      </c>
      <c r="T6" s="60">
        <v>7442304</v>
      </c>
      <c r="U6" s="60">
        <v>21324176</v>
      </c>
      <c r="V6" s="60">
        <v>86938631</v>
      </c>
      <c r="W6" s="60">
        <v>100511912</v>
      </c>
      <c r="X6" s="60">
        <v>-13573281</v>
      </c>
      <c r="Y6" s="61">
        <v>-13.5</v>
      </c>
      <c r="Z6" s="62">
        <v>96364588</v>
      </c>
    </row>
    <row r="7" spans="1:26" ht="13.5">
      <c r="A7" s="58" t="s">
        <v>33</v>
      </c>
      <c r="B7" s="19">
        <v>1030475</v>
      </c>
      <c r="C7" s="19">
        <v>0</v>
      </c>
      <c r="D7" s="59">
        <v>940000</v>
      </c>
      <c r="E7" s="60">
        <v>940000</v>
      </c>
      <c r="F7" s="60">
        <v>17929</v>
      </c>
      <c r="G7" s="60">
        <v>19777</v>
      </c>
      <c r="H7" s="60">
        <v>0</v>
      </c>
      <c r="I7" s="60">
        <v>37706</v>
      </c>
      <c r="J7" s="60">
        <v>9698</v>
      </c>
      <c r="K7" s="60">
        <v>3510</v>
      </c>
      <c r="L7" s="60">
        <v>0</v>
      </c>
      <c r="M7" s="60">
        <v>13208</v>
      </c>
      <c r="N7" s="60">
        <v>30196</v>
      </c>
      <c r="O7" s="60">
        <v>0</v>
      </c>
      <c r="P7" s="60">
        <v>9276</v>
      </c>
      <c r="Q7" s="60">
        <v>39472</v>
      </c>
      <c r="R7" s="60">
        <v>5630</v>
      </c>
      <c r="S7" s="60">
        <v>452</v>
      </c>
      <c r="T7" s="60">
        <v>853652</v>
      </c>
      <c r="U7" s="60">
        <v>859734</v>
      </c>
      <c r="V7" s="60">
        <v>950120</v>
      </c>
      <c r="W7" s="60">
        <v>940001</v>
      </c>
      <c r="X7" s="60">
        <v>10119</v>
      </c>
      <c r="Y7" s="61">
        <v>1.08</v>
      </c>
      <c r="Z7" s="62">
        <v>940000</v>
      </c>
    </row>
    <row r="8" spans="1:26" ht="13.5">
      <c r="A8" s="58" t="s">
        <v>34</v>
      </c>
      <c r="B8" s="19">
        <v>45752312</v>
      </c>
      <c r="C8" s="19">
        <v>0</v>
      </c>
      <c r="D8" s="59">
        <v>39633000</v>
      </c>
      <c r="E8" s="60">
        <v>39633000</v>
      </c>
      <c r="F8" s="60">
        <v>348967</v>
      </c>
      <c r="G8" s="60">
        <v>15460519</v>
      </c>
      <c r="H8" s="60">
        <v>127112</v>
      </c>
      <c r="I8" s="60">
        <v>15936598</v>
      </c>
      <c r="J8" s="60">
        <v>501555</v>
      </c>
      <c r="K8" s="60">
        <v>12081000</v>
      </c>
      <c r="L8" s="60">
        <v>265854</v>
      </c>
      <c r="M8" s="60">
        <v>12848409</v>
      </c>
      <c r="N8" s="60">
        <v>223438</v>
      </c>
      <c r="O8" s="60">
        <v>506091</v>
      </c>
      <c r="P8" s="60">
        <v>9685896</v>
      </c>
      <c r="Q8" s="60">
        <v>10415425</v>
      </c>
      <c r="R8" s="60">
        <v>138171</v>
      </c>
      <c r="S8" s="60">
        <v>-5112</v>
      </c>
      <c r="T8" s="60">
        <v>0</v>
      </c>
      <c r="U8" s="60">
        <v>133059</v>
      </c>
      <c r="V8" s="60">
        <v>39333491</v>
      </c>
      <c r="W8" s="60">
        <v>39633000</v>
      </c>
      <c r="X8" s="60">
        <v>-299509</v>
      </c>
      <c r="Y8" s="61">
        <v>-0.76</v>
      </c>
      <c r="Z8" s="62">
        <v>39633000</v>
      </c>
    </row>
    <row r="9" spans="1:26" ht="13.5">
      <c r="A9" s="58" t="s">
        <v>35</v>
      </c>
      <c r="B9" s="19">
        <v>25560226</v>
      </c>
      <c r="C9" s="19">
        <v>0</v>
      </c>
      <c r="D9" s="59">
        <v>35323454</v>
      </c>
      <c r="E9" s="60">
        <v>29170769</v>
      </c>
      <c r="F9" s="60">
        <v>2108721</v>
      </c>
      <c r="G9" s="60">
        <v>1883675</v>
      </c>
      <c r="H9" s="60">
        <v>2729221</v>
      </c>
      <c r="I9" s="60">
        <v>6721617</v>
      </c>
      <c r="J9" s="60">
        <v>2799431</v>
      </c>
      <c r="K9" s="60">
        <v>989344</v>
      </c>
      <c r="L9" s="60">
        <v>1692692</v>
      </c>
      <c r="M9" s="60">
        <v>5481467</v>
      </c>
      <c r="N9" s="60">
        <v>1802449</v>
      </c>
      <c r="O9" s="60">
        <v>1981657</v>
      </c>
      <c r="P9" s="60">
        <v>2044996</v>
      </c>
      <c r="Q9" s="60">
        <v>5829102</v>
      </c>
      <c r="R9" s="60">
        <v>1608864</v>
      </c>
      <c r="S9" s="60">
        <v>4248228</v>
      </c>
      <c r="T9" s="60">
        <v>3605447</v>
      </c>
      <c r="U9" s="60">
        <v>9462539</v>
      </c>
      <c r="V9" s="60">
        <v>27494725</v>
      </c>
      <c r="W9" s="60">
        <v>35323454</v>
      </c>
      <c r="X9" s="60">
        <v>-7828729</v>
      </c>
      <c r="Y9" s="61">
        <v>-22.16</v>
      </c>
      <c r="Z9" s="62">
        <v>29170769</v>
      </c>
    </row>
    <row r="10" spans="1:26" ht="25.5">
      <c r="A10" s="63" t="s">
        <v>278</v>
      </c>
      <c r="B10" s="64">
        <f>SUM(B5:B9)</f>
        <v>185183222</v>
      </c>
      <c r="C10" s="64">
        <f>SUM(C5:C9)</f>
        <v>0</v>
      </c>
      <c r="D10" s="65">
        <f aca="true" t="shared" si="0" ref="D10:Z10">SUM(D5:D9)</f>
        <v>200192897</v>
      </c>
      <c r="E10" s="66">
        <f t="shared" si="0"/>
        <v>189892897</v>
      </c>
      <c r="F10" s="66">
        <f t="shared" si="0"/>
        <v>20505786</v>
      </c>
      <c r="G10" s="66">
        <f t="shared" si="0"/>
        <v>26245870</v>
      </c>
      <c r="H10" s="66">
        <f t="shared" si="0"/>
        <v>11358998</v>
      </c>
      <c r="I10" s="66">
        <f t="shared" si="0"/>
        <v>58110654</v>
      </c>
      <c r="J10" s="66">
        <f t="shared" si="0"/>
        <v>10939222</v>
      </c>
      <c r="K10" s="66">
        <f t="shared" si="0"/>
        <v>21439302</v>
      </c>
      <c r="L10" s="66">
        <f t="shared" si="0"/>
        <v>9824550</v>
      </c>
      <c r="M10" s="66">
        <f t="shared" si="0"/>
        <v>42203074</v>
      </c>
      <c r="N10" s="66">
        <f t="shared" si="0"/>
        <v>10796965</v>
      </c>
      <c r="O10" s="66">
        <f t="shared" si="0"/>
        <v>10647702</v>
      </c>
      <c r="P10" s="66">
        <f t="shared" si="0"/>
        <v>19844216</v>
      </c>
      <c r="Q10" s="66">
        <f t="shared" si="0"/>
        <v>41288883</v>
      </c>
      <c r="R10" s="66">
        <f t="shared" si="0"/>
        <v>9997387</v>
      </c>
      <c r="S10" s="66">
        <f t="shared" si="0"/>
        <v>12011813</v>
      </c>
      <c r="T10" s="66">
        <f t="shared" si="0"/>
        <v>13010224</v>
      </c>
      <c r="U10" s="66">
        <f t="shared" si="0"/>
        <v>35019424</v>
      </c>
      <c r="V10" s="66">
        <f t="shared" si="0"/>
        <v>176622035</v>
      </c>
      <c r="W10" s="66">
        <f t="shared" si="0"/>
        <v>200192907</v>
      </c>
      <c r="X10" s="66">
        <f t="shared" si="0"/>
        <v>-23570872</v>
      </c>
      <c r="Y10" s="67">
        <f>+IF(W10&lt;&gt;0,(X10/W10)*100,0)</f>
        <v>-11.77407948824081</v>
      </c>
      <c r="Z10" s="68">
        <f t="shared" si="0"/>
        <v>189892897</v>
      </c>
    </row>
    <row r="11" spans="1:26" ht="13.5">
      <c r="A11" s="58" t="s">
        <v>37</v>
      </c>
      <c r="B11" s="19">
        <v>59893633</v>
      </c>
      <c r="C11" s="19">
        <v>0</v>
      </c>
      <c r="D11" s="59">
        <v>62979514</v>
      </c>
      <c r="E11" s="60">
        <v>62965013</v>
      </c>
      <c r="F11" s="60">
        <v>4977018</v>
      </c>
      <c r="G11" s="60">
        <v>4936831</v>
      </c>
      <c r="H11" s="60">
        <v>5037604</v>
      </c>
      <c r="I11" s="60">
        <v>14951453</v>
      </c>
      <c r="J11" s="60">
        <v>5356699</v>
      </c>
      <c r="K11" s="60">
        <v>5258014</v>
      </c>
      <c r="L11" s="60">
        <v>5677691</v>
      </c>
      <c r="M11" s="60">
        <v>16292404</v>
      </c>
      <c r="N11" s="60">
        <v>5111655</v>
      </c>
      <c r="O11" s="60">
        <v>5127330</v>
      </c>
      <c r="P11" s="60">
        <v>4976456</v>
      </c>
      <c r="Q11" s="60">
        <v>15215441</v>
      </c>
      <c r="R11" s="60">
        <v>5101990</v>
      </c>
      <c r="S11" s="60">
        <v>5088256</v>
      </c>
      <c r="T11" s="60">
        <v>5241965</v>
      </c>
      <c r="U11" s="60">
        <v>15432211</v>
      </c>
      <c r="V11" s="60">
        <v>61891509</v>
      </c>
      <c r="W11" s="60">
        <v>62979514</v>
      </c>
      <c r="X11" s="60">
        <v>-1088005</v>
      </c>
      <c r="Y11" s="61">
        <v>-1.73</v>
      </c>
      <c r="Z11" s="62">
        <v>62965013</v>
      </c>
    </row>
    <row r="12" spans="1:26" ht="13.5">
      <c r="A12" s="58" t="s">
        <v>38</v>
      </c>
      <c r="B12" s="19">
        <v>4157184</v>
      </c>
      <c r="C12" s="19">
        <v>0</v>
      </c>
      <c r="D12" s="59">
        <v>4308243</v>
      </c>
      <c r="E12" s="60">
        <v>4260840</v>
      </c>
      <c r="F12" s="60">
        <v>319143</v>
      </c>
      <c r="G12" s="60">
        <v>325227</v>
      </c>
      <c r="H12" s="60">
        <v>325227</v>
      </c>
      <c r="I12" s="60">
        <v>969597</v>
      </c>
      <c r="J12" s="60">
        <v>319143</v>
      </c>
      <c r="K12" s="60">
        <v>325227</v>
      </c>
      <c r="L12" s="60">
        <v>325227</v>
      </c>
      <c r="M12" s="60">
        <v>969597</v>
      </c>
      <c r="N12" s="60">
        <v>326024</v>
      </c>
      <c r="O12" s="60">
        <v>325390</v>
      </c>
      <c r="P12" s="60">
        <v>325390</v>
      </c>
      <c r="Q12" s="60">
        <v>976804</v>
      </c>
      <c r="R12" s="60">
        <v>325390</v>
      </c>
      <c r="S12" s="60">
        <v>503198</v>
      </c>
      <c r="T12" s="60">
        <v>338010</v>
      </c>
      <c r="U12" s="60">
        <v>1166598</v>
      </c>
      <c r="V12" s="60">
        <v>4082596</v>
      </c>
      <c r="W12" s="60">
        <v>4308240</v>
      </c>
      <c r="X12" s="60">
        <v>-225644</v>
      </c>
      <c r="Y12" s="61">
        <v>-5.24</v>
      </c>
      <c r="Z12" s="62">
        <v>4260840</v>
      </c>
    </row>
    <row r="13" spans="1:26" ht="13.5">
      <c r="A13" s="58" t="s">
        <v>279</v>
      </c>
      <c r="B13" s="19">
        <v>68084142</v>
      </c>
      <c r="C13" s="19">
        <v>0</v>
      </c>
      <c r="D13" s="59">
        <v>8680580</v>
      </c>
      <c r="E13" s="60">
        <v>8680760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1220</v>
      </c>
      <c r="U13" s="60">
        <v>1220</v>
      </c>
      <c r="V13" s="60">
        <v>1220</v>
      </c>
      <c r="W13" s="60">
        <v>8680760</v>
      </c>
      <c r="X13" s="60">
        <v>-8679540</v>
      </c>
      <c r="Y13" s="61">
        <v>-99.99</v>
      </c>
      <c r="Z13" s="62">
        <v>8680760</v>
      </c>
    </row>
    <row r="14" spans="1:26" ht="13.5">
      <c r="A14" s="58" t="s">
        <v>40</v>
      </c>
      <c r="B14" s="19">
        <v>1607928</v>
      </c>
      <c r="C14" s="19">
        <v>0</v>
      </c>
      <c r="D14" s="59">
        <v>1700309</v>
      </c>
      <c r="E14" s="60">
        <v>2530309</v>
      </c>
      <c r="F14" s="60">
        <v>34054</v>
      </c>
      <c r="G14" s="60">
        <v>32618</v>
      </c>
      <c r="H14" s="60">
        <v>161518</v>
      </c>
      <c r="I14" s="60">
        <v>228190</v>
      </c>
      <c r="J14" s="60">
        <v>32523</v>
      </c>
      <c r="K14" s="60">
        <v>29207</v>
      </c>
      <c r="L14" s="60">
        <v>640</v>
      </c>
      <c r="M14" s="60">
        <v>62370</v>
      </c>
      <c r="N14" s="60">
        <v>55154</v>
      </c>
      <c r="O14" s="60">
        <v>24903</v>
      </c>
      <c r="P14" s="60">
        <v>154855</v>
      </c>
      <c r="Q14" s="60">
        <v>234912</v>
      </c>
      <c r="R14" s="60">
        <v>20909</v>
      </c>
      <c r="S14" s="60">
        <v>21990</v>
      </c>
      <c r="T14" s="60">
        <v>19831</v>
      </c>
      <c r="U14" s="60">
        <v>62730</v>
      </c>
      <c r="V14" s="60">
        <v>588202</v>
      </c>
      <c r="W14" s="60">
        <v>1700309</v>
      </c>
      <c r="X14" s="60">
        <v>-1112107</v>
      </c>
      <c r="Y14" s="61">
        <v>-65.41</v>
      </c>
      <c r="Z14" s="62">
        <v>2530309</v>
      </c>
    </row>
    <row r="15" spans="1:26" ht="13.5">
      <c r="A15" s="58" t="s">
        <v>41</v>
      </c>
      <c r="B15" s="19">
        <v>49123301</v>
      </c>
      <c r="C15" s="19">
        <v>0</v>
      </c>
      <c r="D15" s="59">
        <v>55879218</v>
      </c>
      <c r="E15" s="60">
        <v>55879218</v>
      </c>
      <c r="F15" s="60">
        <v>6495589</v>
      </c>
      <c r="G15" s="60">
        <v>3847744</v>
      </c>
      <c r="H15" s="60">
        <v>4395549</v>
      </c>
      <c r="I15" s="60">
        <v>14738882</v>
      </c>
      <c r="J15" s="60">
        <v>3922515</v>
      </c>
      <c r="K15" s="60">
        <v>3535191</v>
      </c>
      <c r="L15" s="60">
        <v>3311268</v>
      </c>
      <c r="M15" s="60">
        <v>10768974</v>
      </c>
      <c r="N15" s="60">
        <v>3433024</v>
      </c>
      <c r="O15" s="60">
        <v>6821279</v>
      </c>
      <c r="P15" s="60">
        <v>3711283</v>
      </c>
      <c r="Q15" s="60">
        <v>13965586</v>
      </c>
      <c r="R15" s="60">
        <v>3721780</v>
      </c>
      <c r="S15" s="60">
        <v>3709946</v>
      </c>
      <c r="T15" s="60">
        <v>6088612</v>
      </c>
      <c r="U15" s="60">
        <v>13520338</v>
      </c>
      <c r="V15" s="60">
        <v>52993780</v>
      </c>
      <c r="W15" s="60">
        <v>55879218</v>
      </c>
      <c r="X15" s="60">
        <v>-2885438</v>
      </c>
      <c r="Y15" s="61">
        <v>-5.16</v>
      </c>
      <c r="Z15" s="62">
        <v>55879218</v>
      </c>
    </row>
    <row r="16" spans="1:26" ht="13.5">
      <c r="A16" s="69" t="s">
        <v>42</v>
      </c>
      <c r="B16" s="19">
        <v>750004</v>
      </c>
      <c r="C16" s="19">
        <v>0</v>
      </c>
      <c r="D16" s="59">
        <v>13669128</v>
      </c>
      <c r="E16" s="60">
        <v>13669128</v>
      </c>
      <c r="F16" s="60">
        <v>1462837</v>
      </c>
      <c r="G16" s="60">
        <v>903984</v>
      </c>
      <c r="H16" s="60">
        <v>533861</v>
      </c>
      <c r="I16" s="60">
        <v>2900682</v>
      </c>
      <c r="J16" s="60">
        <v>437382</v>
      </c>
      <c r="K16" s="60">
        <v>1424112</v>
      </c>
      <c r="L16" s="60">
        <v>1030772</v>
      </c>
      <c r="M16" s="60">
        <v>2892266</v>
      </c>
      <c r="N16" s="60">
        <v>765806</v>
      </c>
      <c r="O16" s="60">
        <v>715721</v>
      </c>
      <c r="P16" s="60">
        <v>863019</v>
      </c>
      <c r="Q16" s="60">
        <v>2344546</v>
      </c>
      <c r="R16" s="60">
        <v>843178</v>
      </c>
      <c r="S16" s="60">
        <v>847711</v>
      </c>
      <c r="T16" s="60">
        <v>3664155</v>
      </c>
      <c r="U16" s="60">
        <v>5355044</v>
      </c>
      <c r="V16" s="60">
        <v>13492538</v>
      </c>
      <c r="W16" s="60">
        <v>13669128</v>
      </c>
      <c r="X16" s="60">
        <v>-176590</v>
      </c>
      <c r="Y16" s="61">
        <v>-1.29</v>
      </c>
      <c r="Z16" s="62">
        <v>13669128</v>
      </c>
    </row>
    <row r="17" spans="1:26" ht="13.5">
      <c r="A17" s="58" t="s">
        <v>43</v>
      </c>
      <c r="B17" s="19">
        <v>81449651</v>
      </c>
      <c r="C17" s="19">
        <v>0</v>
      </c>
      <c r="D17" s="59">
        <v>54450200</v>
      </c>
      <c r="E17" s="60">
        <v>54018790</v>
      </c>
      <c r="F17" s="60">
        <v>2805756</v>
      </c>
      <c r="G17" s="60">
        <v>5239871</v>
      </c>
      <c r="H17" s="60">
        <v>2641724</v>
      </c>
      <c r="I17" s="60">
        <v>10687351</v>
      </c>
      <c r="J17" s="60">
        <v>3053057</v>
      </c>
      <c r="K17" s="60">
        <v>2216082</v>
      </c>
      <c r="L17" s="60">
        <v>2240417</v>
      </c>
      <c r="M17" s="60">
        <v>7509556</v>
      </c>
      <c r="N17" s="60">
        <v>3050221</v>
      </c>
      <c r="O17" s="60">
        <v>-208279</v>
      </c>
      <c r="P17" s="60">
        <v>2955520</v>
      </c>
      <c r="Q17" s="60">
        <v>5797462</v>
      </c>
      <c r="R17" s="60">
        <v>2381017</v>
      </c>
      <c r="S17" s="60">
        <v>2392183</v>
      </c>
      <c r="T17" s="60">
        <v>3547562</v>
      </c>
      <c r="U17" s="60">
        <v>8320762</v>
      </c>
      <c r="V17" s="60">
        <v>32315131</v>
      </c>
      <c r="W17" s="60">
        <v>54450200</v>
      </c>
      <c r="X17" s="60">
        <v>-22135069</v>
      </c>
      <c r="Y17" s="61">
        <v>-40.65</v>
      </c>
      <c r="Z17" s="62">
        <v>54018790</v>
      </c>
    </row>
    <row r="18" spans="1:26" ht="13.5">
      <c r="A18" s="70" t="s">
        <v>44</v>
      </c>
      <c r="B18" s="71">
        <f>SUM(B11:B17)</f>
        <v>265065843</v>
      </c>
      <c r="C18" s="71">
        <f>SUM(C11:C17)</f>
        <v>0</v>
      </c>
      <c r="D18" s="72">
        <f aca="true" t="shared" si="1" ref="D18:Z18">SUM(D11:D17)</f>
        <v>201667192</v>
      </c>
      <c r="E18" s="73">
        <f t="shared" si="1"/>
        <v>202004058</v>
      </c>
      <c r="F18" s="73">
        <f t="shared" si="1"/>
        <v>16094397</v>
      </c>
      <c r="G18" s="73">
        <f t="shared" si="1"/>
        <v>15286275</v>
      </c>
      <c r="H18" s="73">
        <f t="shared" si="1"/>
        <v>13095483</v>
      </c>
      <c r="I18" s="73">
        <f t="shared" si="1"/>
        <v>44476155</v>
      </c>
      <c r="J18" s="73">
        <f t="shared" si="1"/>
        <v>13121319</v>
      </c>
      <c r="K18" s="73">
        <f t="shared" si="1"/>
        <v>12787833</v>
      </c>
      <c r="L18" s="73">
        <f t="shared" si="1"/>
        <v>12586015</v>
      </c>
      <c r="M18" s="73">
        <f t="shared" si="1"/>
        <v>38495167</v>
      </c>
      <c r="N18" s="73">
        <f t="shared" si="1"/>
        <v>12741884</v>
      </c>
      <c r="O18" s="73">
        <f t="shared" si="1"/>
        <v>12806344</v>
      </c>
      <c r="P18" s="73">
        <f t="shared" si="1"/>
        <v>12986523</v>
      </c>
      <c r="Q18" s="73">
        <f t="shared" si="1"/>
        <v>38534751</v>
      </c>
      <c r="R18" s="73">
        <f t="shared" si="1"/>
        <v>12394264</v>
      </c>
      <c r="S18" s="73">
        <f t="shared" si="1"/>
        <v>12563284</v>
      </c>
      <c r="T18" s="73">
        <f t="shared" si="1"/>
        <v>18901355</v>
      </c>
      <c r="U18" s="73">
        <f t="shared" si="1"/>
        <v>43858903</v>
      </c>
      <c r="V18" s="73">
        <f t="shared" si="1"/>
        <v>165364976</v>
      </c>
      <c r="W18" s="73">
        <f t="shared" si="1"/>
        <v>201667369</v>
      </c>
      <c r="X18" s="73">
        <f t="shared" si="1"/>
        <v>-36302393</v>
      </c>
      <c r="Y18" s="67">
        <f>+IF(W18&lt;&gt;0,(X18/W18)*100,0)</f>
        <v>-18.001123920052727</v>
      </c>
      <c r="Z18" s="74">
        <f t="shared" si="1"/>
        <v>202004058</v>
      </c>
    </row>
    <row r="19" spans="1:26" ht="13.5">
      <c r="A19" s="70" t="s">
        <v>45</v>
      </c>
      <c r="B19" s="75">
        <f>+B10-B18</f>
        <v>-79882621</v>
      </c>
      <c r="C19" s="75">
        <f>+C10-C18</f>
        <v>0</v>
      </c>
      <c r="D19" s="76">
        <f aca="true" t="shared" si="2" ref="D19:Z19">+D10-D18</f>
        <v>-1474295</v>
      </c>
      <c r="E19" s="77">
        <f t="shared" si="2"/>
        <v>-12111161</v>
      </c>
      <c r="F19" s="77">
        <f t="shared" si="2"/>
        <v>4411389</v>
      </c>
      <c r="G19" s="77">
        <f t="shared" si="2"/>
        <v>10959595</v>
      </c>
      <c r="H19" s="77">
        <f t="shared" si="2"/>
        <v>-1736485</v>
      </c>
      <c r="I19" s="77">
        <f t="shared" si="2"/>
        <v>13634499</v>
      </c>
      <c r="J19" s="77">
        <f t="shared" si="2"/>
        <v>-2182097</v>
      </c>
      <c r="K19" s="77">
        <f t="shared" si="2"/>
        <v>8651469</v>
      </c>
      <c r="L19" s="77">
        <f t="shared" si="2"/>
        <v>-2761465</v>
      </c>
      <c r="M19" s="77">
        <f t="shared" si="2"/>
        <v>3707907</v>
      </c>
      <c r="N19" s="77">
        <f t="shared" si="2"/>
        <v>-1944919</v>
      </c>
      <c r="O19" s="77">
        <f t="shared" si="2"/>
        <v>-2158642</v>
      </c>
      <c r="P19" s="77">
        <f t="shared" si="2"/>
        <v>6857693</v>
      </c>
      <c r="Q19" s="77">
        <f t="shared" si="2"/>
        <v>2754132</v>
      </c>
      <c r="R19" s="77">
        <f t="shared" si="2"/>
        <v>-2396877</v>
      </c>
      <c r="S19" s="77">
        <f t="shared" si="2"/>
        <v>-551471</v>
      </c>
      <c r="T19" s="77">
        <f t="shared" si="2"/>
        <v>-5891131</v>
      </c>
      <c r="U19" s="77">
        <f t="shared" si="2"/>
        <v>-8839479</v>
      </c>
      <c r="V19" s="77">
        <f t="shared" si="2"/>
        <v>11257059</v>
      </c>
      <c r="W19" s="77">
        <f>IF(E10=E18,0,W10-W18)</f>
        <v>-1474462</v>
      </c>
      <c r="X19" s="77">
        <f t="shared" si="2"/>
        <v>12731521</v>
      </c>
      <c r="Y19" s="78">
        <f>+IF(W19&lt;&gt;0,(X19/W19)*100,0)</f>
        <v>-863.4689127288462</v>
      </c>
      <c r="Z19" s="79">
        <f t="shared" si="2"/>
        <v>-12111161</v>
      </c>
    </row>
    <row r="20" spans="1:26" ht="13.5">
      <c r="A20" s="58" t="s">
        <v>46</v>
      </c>
      <c r="B20" s="19">
        <v>13101844</v>
      </c>
      <c r="C20" s="19">
        <v>0</v>
      </c>
      <c r="D20" s="59">
        <v>29248000</v>
      </c>
      <c r="E20" s="60">
        <v>12708000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645000</v>
      </c>
      <c r="T20" s="60">
        <v>0</v>
      </c>
      <c r="U20" s="60">
        <v>645000</v>
      </c>
      <c r="V20" s="60">
        <v>645000</v>
      </c>
      <c r="W20" s="60">
        <v>29248000</v>
      </c>
      <c r="X20" s="60">
        <v>-28603000</v>
      </c>
      <c r="Y20" s="61">
        <v>-97.79</v>
      </c>
      <c r="Z20" s="62">
        <v>12708000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-66780777</v>
      </c>
      <c r="C22" s="86">
        <f>SUM(C19:C21)</f>
        <v>0</v>
      </c>
      <c r="D22" s="87">
        <f aca="true" t="shared" si="3" ref="D22:Z22">SUM(D19:D21)</f>
        <v>27773705</v>
      </c>
      <c r="E22" s="88">
        <f t="shared" si="3"/>
        <v>596839</v>
      </c>
      <c r="F22" s="88">
        <f t="shared" si="3"/>
        <v>4411389</v>
      </c>
      <c r="G22" s="88">
        <f t="shared" si="3"/>
        <v>10959595</v>
      </c>
      <c r="H22" s="88">
        <f t="shared" si="3"/>
        <v>-1736485</v>
      </c>
      <c r="I22" s="88">
        <f t="shared" si="3"/>
        <v>13634499</v>
      </c>
      <c r="J22" s="88">
        <f t="shared" si="3"/>
        <v>-2182097</v>
      </c>
      <c r="K22" s="88">
        <f t="shared" si="3"/>
        <v>8651469</v>
      </c>
      <c r="L22" s="88">
        <f t="shared" si="3"/>
        <v>-2761465</v>
      </c>
      <c r="M22" s="88">
        <f t="shared" si="3"/>
        <v>3707907</v>
      </c>
      <c r="N22" s="88">
        <f t="shared" si="3"/>
        <v>-1944919</v>
      </c>
      <c r="O22" s="88">
        <f t="shared" si="3"/>
        <v>-2158642</v>
      </c>
      <c r="P22" s="88">
        <f t="shared" si="3"/>
        <v>6857693</v>
      </c>
      <c r="Q22" s="88">
        <f t="shared" si="3"/>
        <v>2754132</v>
      </c>
      <c r="R22" s="88">
        <f t="shared" si="3"/>
        <v>-2396877</v>
      </c>
      <c r="S22" s="88">
        <f t="shared" si="3"/>
        <v>93529</v>
      </c>
      <c r="T22" s="88">
        <f t="shared" si="3"/>
        <v>-5891131</v>
      </c>
      <c r="U22" s="88">
        <f t="shared" si="3"/>
        <v>-8194479</v>
      </c>
      <c r="V22" s="88">
        <f t="shared" si="3"/>
        <v>11902059</v>
      </c>
      <c r="W22" s="88">
        <f t="shared" si="3"/>
        <v>27773538</v>
      </c>
      <c r="X22" s="88">
        <f t="shared" si="3"/>
        <v>-15871479</v>
      </c>
      <c r="Y22" s="89">
        <f>+IF(W22&lt;&gt;0,(X22/W22)*100,0)</f>
        <v>-57.146046715402264</v>
      </c>
      <c r="Z22" s="90">
        <f t="shared" si="3"/>
        <v>596839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-66780777</v>
      </c>
      <c r="C24" s="75">
        <f>SUM(C22:C23)</f>
        <v>0</v>
      </c>
      <c r="D24" s="76">
        <f aca="true" t="shared" si="4" ref="D24:Z24">SUM(D22:D23)</f>
        <v>27773705</v>
      </c>
      <c r="E24" s="77">
        <f t="shared" si="4"/>
        <v>596839</v>
      </c>
      <c r="F24" s="77">
        <f t="shared" si="4"/>
        <v>4411389</v>
      </c>
      <c r="G24" s="77">
        <f t="shared" si="4"/>
        <v>10959595</v>
      </c>
      <c r="H24" s="77">
        <f t="shared" si="4"/>
        <v>-1736485</v>
      </c>
      <c r="I24" s="77">
        <f t="shared" si="4"/>
        <v>13634499</v>
      </c>
      <c r="J24" s="77">
        <f t="shared" si="4"/>
        <v>-2182097</v>
      </c>
      <c r="K24" s="77">
        <f t="shared" si="4"/>
        <v>8651469</v>
      </c>
      <c r="L24" s="77">
        <f t="shared" si="4"/>
        <v>-2761465</v>
      </c>
      <c r="M24" s="77">
        <f t="shared" si="4"/>
        <v>3707907</v>
      </c>
      <c r="N24" s="77">
        <f t="shared" si="4"/>
        <v>-1944919</v>
      </c>
      <c r="O24" s="77">
        <f t="shared" si="4"/>
        <v>-2158642</v>
      </c>
      <c r="P24" s="77">
        <f t="shared" si="4"/>
        <v>6857693</v>
      </c>
      <c r="Q24" s="77">
        <f t="shared" si="4"/>
        <v>2754132</v>
      </c>
      <c r="R24" s="77">
        <f t="shared" si="4"/>
        <v>-2396877</v>
      </c>
      <c r="S24" s="77">
        <f t="shared" si="4"/>
        <v>93529</v>
      </c>
      <c r="T24" s="77">
        <f t="shared" si="4"/>
        <v>-5891131</v>
      </c>
      <c r="U24" s="77">
        <f t="shared" si="4"/>
        <v>-8194479</v>
      </c>
      <c r="V24" s="77">
        <f t="shared" si="4"/>
        <v>11902059</v>
      </c>
      <c r="W24" s="77">
        <f t="shared" si="4"/>
        <v>27773538</v>
      </c>
      <c r="X24" s="77">
        <f t="shared" si="4"/>
        <v>-15871479</v>
      </c>
      <c r="Y24" s="78">
        <f>+IF(W24&lt;&gt;0,(X24/W24)*100,0)</f>
        <v>-57.146046715402264</v>
      </c>
      <c r="Z24" s="79">
        <f t="shared" si="4"/>
        <v>596839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21457449</v>
      </c>
      <c r="C27" s="22">
        <v>0</v>
      </c>
      <c r="D27" s="99">
        <v>40589000</v>
      </c>
      <c r="E27" s="100">
        <v>23899000</v>
      </c>
      <c r="F27" s="100">
        <v>816425</v>
      </c>
      <c r="G27" s="100">
        <v>561485</v>
      </c>
      <c r="H27" s="100">
        <v>1968025</v>
      </c>
      <c r="I27" s="100">
        <v>3345935</v>
      </c>
      <c r="J27" s="100">
        <v>1651740</v>
      </c>
      <c r="K27" s="100">
        <v>332764</v>
      </c>
      <c r="L27" s="100">
        <v>1180430</v>
      </c>
      <c r="M27" s="100">
        <v>3164934</v>
      </c>
      <c r="N27" s="100">
        <v>270742</v>
      </c>
      <c r="O27" s="100">
        <v>14733</v>
      </c>
      <c r="P27" s="100">
        <v>2626266</v>
      </c>
      <c r="Q27" s="100">
        <v>2911741</v>
      </c>
      <c r="R27" s="100">
        <v>1129920</v>
      </c>
      <c r="S27" s="100">
        <v>1260560</v>
      </c>
      <c r="T27" s="100">
        <v>2696343</v>
      </c>
      <c r="U27" s="100">
        <v>5086823</v>
      </c>
      <c r="V27" s="100">
        <v>14509433</v>
      </c>
      <c r="W27" s="100">
        <v>23899000</v>
      </c>
      <c r="X27" s="100">
        <v>-9389567</v>
      </c>
      <c r="Y27" s="101">
        <v>-39.29</v>
      </c>
      <c r="Z27" s="102">
        <v>23899000</v>
      </c>
    </row>
    <row r="28" spans="1:26" ht="13.5">
      <c r="A28" s="103" t="s">
        <v>46</v>
      </c>
      <c r="B28" s="19">
        <v>15313058</v>
      </c>
      <c r="C28" s="19">
        <v>0</v>
      </c>
      <c r="D28" s="59">
        <v>28448000</v>
      </c>
      <c r="E28" s="60">
        <v>11908000</v>
      </c>
      <c r="F28" s="60">
        <v>661226</v>
      </c>
      <c r="G28" s="60">
        <v>494211</v>
      </c>
      <c r="H28" s="60">
        <v>1932242</v>
      </c>
      <c r="I28" s="60">
        <v>3087679</v>
      </c>
      <c r="J28" s="60">
        <v>1560155</v>
      </c>
      <c r="K28" s="60">
        <v>296949</v>
      </c>
      <c r="L28" s="60">
        <v>1137539</v>
      </c>
      <c r="M28" s="60">
        <v>2994643</v>
      </c>
      <c r="N28" s="60">
        <v>270742</v>
      </c>
      <c r="O28" s="60">
        <v>0</v>
      </c>
      <c r="P28" s="60">
        <v>2626266</v>
      </c>
      <c r="Q28" s="60">
        <v>2897008</v>
      </c>
      <c r="R28" s="60">
        <v>1129920</v>
      </c>
      <c r="S28" s="60">
        <v>1236735</v>
      </c>
      <c r="T28" s="60">
        <v>2594721</v>
      </c>
      <c r="U28" s="60">
        <v>4961376</v>
      </c>
      <c r="V28" s="60">
        <v>13940706</v>
      </c>
      <c r="W28" s="60">
        <v>11908000</v>
      </c>
      <c r="X28" s="60">
        <v>2032706</v>
      </c>
      <c r="Y28" s="61">
        <v>17.07</v>
      </c>
      <c r="Z28" s="62">
        <v>11908000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6000000</v>
      </c>
      <c r="E30" s="60">
        <v>6000000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6000000</v>
      </c>
      <c r="X30" s="60">
        <v>-6000000</v>
      </c>
      <c r="Y30" s="61">
        <v>-100</v>
      </c>
      <c r="Z30" s="62">
        <v>6000000</v>
      </c>
    </row>
    <row r="31" spans="1:26" ht="13.5">
      <c r="A31" s="58" t="s">
        <v>53</v>
      </c>
      <c r="B31" s="19">
        <v>6144391</v>
      </c>
      <c r="C31" s="19">
        <v>0</v>
      </c>
      <c r="D31" s="59">
        <v>6141000</v>
      </c>
      <c r="E31" s="60">
        <v>5991000</v>
      </c>
      <c r="F31" s="60">
        <v>155199</v>
      </c>
      <c r="G31" s="60">
        <v>67274</v>
      </c>
      <c r="H31" s="60">
        <v>35783</v>
      </c>
      <c r="I31" s="60">
        <v>258256</v>
      </c>
      <c r="J31" s="60">
        <v>91585</v>
      </c>
      <c r="K31" s="60">
        <v>35815</v>
      </c>
      <c r="L31" s="60">
        <v>42891</v>
      </c>
      <c r="M31" s="60">
        <v>170291</v>
      </c>
      <c r="N31" s="60">
        <v>0</v>
      </c>
      <c r="O31" s="60">
        <v>14733</v>
      </c>
      <c r="P31" s="60">
        <v>0</v>
      </c>
      <c r="Q31" s="60">
        <v>14733</v>
      </c>
      <c r="R31" s="60">
        <v>0</v>
      </c>
      <c r="S31" s="60">
        <v>23825</v>
      </c>
      <c r="T31" s="60">
        <v>101622</v>
      </c>
      <c r="U31" s="60">
        <v>125447</v>
      </c>
      <c r="V31" s="60">
        <v>568727</v>
      </c>
      <c r="W31" s="60">
        <v>5991000</v>
      </c>
      <c r="X31" s="60">
        <v>-5422273</v>
      </c>
      <c r="Y31" s="61">
        <v>-90.51</v>
      </c>
      <c r="Z31" s="62">
        <v>5991000</v>
      </c>
    </row>
    <row r="32" spans="1:26" ht="13.5">
      <c r="A32" s="70" t="s">
        <v>54</v>
      </c>
      <c r="B32" s="22">
        <f>SUM(B28:B31)</f>
        <v>21457449</v>
      </c>
      <c r="C32" s="22">
        <f>SUM(C28:C31)</f>
        <v>0</v>
      </c>
      <c r="D32" s="99">
        <f aca="true" t="shared" si="5" ref="D32:Z32">SUM(D28:D31)</f>
        <v>40589000</v>
      </c>
      <c r="E32" s="100">
        <f t="shared" si="5"/>
        <v>23899000</v>
      </c>
      <c r="F32" s="100">
        <f t="shared" si="5"/>
        <v>816425</v>
      </c>
      <c r="G32" s="100">
        <f t="shared" si="5"/>
        <v>561485</v>
      </c>
      <c r="H32" s="100">
        <f t="shared" si="5"/>
        <v>1968025</v>
      </c>
      <c r="I32" s="100">
        <f t="shared" si="5"/>
        <v>3345935</v>
      </c>
      <c r="J32" s="100">
        <f t="shared" si="5"/>
        <v>1651740</v>
      </c>
      <c r="K32" s="100">
        <f t="shared" si="5"/>
        <v>332764</v>
      </c>
      <c r="L32" s="100">
        <f t="shared" si="5"/>
        <v>1180430</v>
      </c>
      <c r="M32" s="100">
        <f t="shared" si="5"/>
        <v>3164934</v>
      </c>
      <c r="N32" s="100">
        <f t="shared" si="5"/>
        <v>270742</v>
      </c>
      <c r="O32" s="100">
        <f t="shared" si="5"/>
        <v>14733</v>
      </c>
      <c r="P32" s="100">
        <f t="shared" si="5"/>
        <v>2626266</v>
      </c>
      <c r="Q32" s="100">
        <f t="shared" si="5"/>
        <v>2911741</v>
      </c>
      <c r="R32" s="100">
        <f t="shared" si="5"/>
        <v>1129920</v>
      </c>
      <c r="S32" s="100">
        <f t="shared" si="5"/>
        <v>1260560</v>
      </c>
      <c r="T32" s="100">
        <f t="shared" si="5"/>
        <v>2696343</v>
      </c>
      <c r="U32" s="100">
        <f t="shared" si="5"/>
        <v>5086823</v>
      </c>
      <c r="V32" s="100">
        <f t="shared" si="5"/>
        <v>14509433</v>
      </c>
      <c r="W32" s="100">
        <f t="shared" si="5"/>
        <v>23899000</v>
      </c>
      <c r="X32" s="100">
        <f t="shared" si="5"/>
        <v>-9389567</v>
      </c>
      <c r="Y32" s="101">
        <f>+IF(W32&lt;&gt;0,(X32/W32)*100,0)</f>
        <v>-39.28853508515001</v>
      </c>
      <c r="Z32" s="102">
        <f t="shared" si="5"/>
        <v>23899000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119417513</v>
      </c>
      <c r="C35" s="19">
        <v>0</v>
      </c>
      <c r="D35" s="59">
        <v>78942957</v>
      </c>
      <c r="E35" s="60">
        <v>78942957</v>
      </c>
      <c r="F35" s="60">
        <v>133873235</v>
      </c>
      <c r="G35" s="60">
        <v>132842897</v>
      </c>
      <c r="H35" s="60">
        <v>0</v>
      </c>
      <c r="I35" s="60">
        <v>0</v>
      </c>
      <c r="J35" s="60">
        <v>132637802</v>
      </c>
      <c r="K35" s="60">
        <v>113524538</v>
      </c>
      <c r="L35" s="60">
        <v>114553028</v>
      </c>
      <c r="M35" s="60">
        <v>114553028</v>
      </c>
      <c r="N35" s="60">
        <v>116106955</v>
      </c>
      <c r="O35" s="60">
        <v>117995180</v>
      </c>
      <c r="P35" s="60">
        <v>117856033</v>
      </c>
      <c r="Q35" s="60">
        <v>117856033</v>
      </c>
      <c r="R35" s="60">
        <v>120703844</v>
      </c>
      <c r="S35" s="60">
        <v>120152415</v>
      </c>
      <c r="T35" s="60">
        <v>121617342</v>
      </c>
      <c r="U35" s="60">
        <v>121617342</v>
      </c>
      <c r="V35" s="60">
        <v>121617342</v>
      </c>
      <c r="W35" s="60">
        <v>78942957</v>
      </c>
      <c r="X35" s="60">
        <v>42674385</v>
      </c>
      <c r="Y35" s="61">
        <v>54.06</v>
      </c>
      <c r="Z35" s="62">
        <v>78942957</v>
      </c>
    </row>
    <row r="36" spans="1:26" ht="13.5">
      <c r="A36" s="58" t="s">
        <v>57</v>
      </c>
      <c r="B36" s="19">
        <v>929172117</v>
      </c>
      <c r="C36" s="19">
        <v>0</v>
      </c>
      <c r="D36" s="59">
        <v>948055158</v>
      </c>
      <c r="E36" s="60">
        <v>948055158</v>
      </c>
      <c r="F36" s="60">
        <v>1007179197</v>
      </c>
      <c r="G36" s="60">
        <v>928142516</v>
      </c>
      <c r="H36" s="60">
        <v>0</v>
      </c>
      <c r="I36" s="60">
        <v>0</v>
      </c>
      <c r="J36" s="60">
        <v>928142516</v>
      </c>
      <c r="K36" s="60">
        <v>939773330</v>
      </c>
      <c r="L36" s="60">
        <v>939683829</v>
      </c>
      <c r="M36" s="60">
        <v>939683829</v>
      </c>
      <c r="N36" s="60">
        <v>939683829</v>
      </c>
      <c r="O36" s="60">
        <v>939683829</v>
      </c>
      <c r="P36" s="60">
        <v>939683829</v>
      </c>
      <c r="Q36" s="60">
        <v>939683829</v>
      </c>
      <c r="R36" s="60">
        <v>939683829</v>
      </c>
      <c r="S36" s="60">
        <v>939616997</v>
      </c>
      <c r="T36" s="60">
        <v>939616997</v>
      </c>
      <c r="U36" s="60">
        <v>939616997</v>
      </c>
      <c r="V36" s="60">
        <v>939616997</v>
      </c>
      <c r="W36" s="60">
        <v>948055158</v>
      </c>
      <c r="X36" s="60">
        <v>-8438161</v>
      </c>
      <c r="Y36" s="61">
        <v>-0.89</v>
      </c>
      <c r="Z36" s="62">
        <v>948055158</v>
      </c>
    </row>
    <row r="37" spans="1:26" ht="13.5">
      <c r="A37" s="58" t="s">
        <v>58</v>
      </c>
      <c r="B37" s="19">
        <v>39672457</v>
      </c>
      <c r="C37" s="19">
        <v>0</v>
      </c>
      <c r="D37" s="59">
        <v>17653897</v>
      </c>
      <c r="E37" s="60">
        <v>17653897</v>
      </c>
      <c r="F37" s="60">
        <v>80531907</v>
      </c>
      <c r="G37" s="60">
        <v>71214003</v>
      </c>
      <c r="H37" s="60">
        <v>0</v>
      </c>
      <c r="I37" s="60">
        <v>0</v>
      </c>
      <c r="J37" s="60">
        <v>78388284</v>
      </c>
      <c r="K37" s="60">
        <v>79508603</v>
      </c>
      <c r="L37" s="60">
        <v>84959565</v>
      </c>
      <c r="M37" s="60">
        <v>84959565</v>
      </c>
      <c r="N37" s="60">
        <v>87674831</v>
      </c>
      <c r="O37" s="60">
        <v>91479136</v>
      </c>
      <c r="P37" s="60">
        <v>87018201</v>
      </c>
      <c r="Q37" s="60">
        <v>87018201</v>
      </c>
      <c r="R37" s="60">
        <v>93547086</v>
      </c>
      <c r="S37" s="60">
        <v>83433240</v>
      </c>
      <c r="T37" s="60">
        <v>103048931</v>
      </c>
      <c r="U37" s="60">
        <v>103048931</v>
      </c>
      <c r="V37" s="60">
        <v>103048931</v>
      </c>
      <c r="W37" s="60">
        <v>17653897</v>
      </c>
      <c r="X37" s="60">
        <v>85395034</v>
      </c>
      <c r="Y37" s="61">
        <v>483.72</v>
      </c>
      <c r="Z37" s="62">
        <v>17653897</v>
      </c>
    </row>
    <row r="38" spans="1:26" ht="13.5">
      <c r="A38" s="58" t="s">
        <v>59</v>
      </c>
      <c r="B38" s="19">
        <v>52911006</v>
      </c>
      <c r="C38" s="19">
        <v>0</v>
      </c>
      <c r="D38" s="59">
        <v>45370389</v>
      </c>
      <c r="E38" s="60">
        <v>45370389</v>
      </c>
      <c r="F38" s="60">
        <v>3165945</v>
      </c>
      <c r="G38" s="60">
        <v>3165945</v>
      </c>
      <c r="H38" s="60">
        <v>0</v>
      </c>
      <c r="I38" s="60">
        <v>0</v>
      </c>
      <c r="J38" s="60">
        <v>3165945</v>
      </c>
      <c r="K38" s="60">
        <v>3165945</v>
      </c>
      <c r="L38" s="60">
        <v>3165945</v>
      </c>
      <c r="M38" s="60">
        <v>3165945</v>
      </c>
      <c r="N38" s="60">
        <v>3165945</v>
      </c>
      <c r="O38" s="60">
        <v>3165945</v>
      </c>
      <c r="P38" s="60">
        <v>3165945</v>
      </c>
      <c r="Q38" s="60">
        <v>3165945</v>
      </c>
      <c r="R38" s="60">
        <v>3165945</v>
      </c>
      <c r="S38" s="60">
        <v>3165945</v>
      </c>
      <c r="T38" s="60">
        <v>3165945</v>
      </c>
      <c r="U38" s="60">
        <v>3165945</v>
      </c>
      <c r="V38" s="60">
        <v>3165945</v>
      </c>
      <c r="W38" s="60">
        <v>45370389</v>
      </c>
      <c r="X38" s="60">
        <v>-42204444</v>
      </c>
      <c r="Y38" s="61">
        <v>-93.02</v>
      </c>
      <c r="Z38" s="62">
        <v>45370389</v>
      </c>
    </row>
    <row r="39" spans="1:26" ht="13.5">
      <c r="A39" s="58" t="s">
        <v>60</v>
      </c>
      <c r="B39" s="19">
        <v>956006166</v>
      </c>
      <c r="C39" s="19">
        <v>0</v>
      </c>
      <c r="D39" s="59">
        <v>963973830</v>
      </c>
      <c r="E39" s="60">
        <v>963973830</v>
      </c>
      <c r="F39" s="60">
        <v>1057354580</v>
      </c>
      <c r="G39" s="60">
        <v>986605465</v>
      </c>
      <c r="H39" s="60">
        <v>0</v>
      </c>
      <c r="I39" s="60">
        <v>0</v>
      </c>
      <c r="J39" s="60">
        <v>979226089</v>
      </c>
      <c r="K39" s="60">
        <v>970623320</v>
      </c>
      <c r="L39" s="60">
        <v>966111347</v>
      </c>
      <c r="M39" s="60">
        <v>966111347</v>
      </c>
      <c r="N39" s="60">
        <v>964950008</v>
      </c>
      <c r="O39" s="60">
        <v>963033928</v>
      </c>
      <c r="P39" s="60">
        <v>967355715</v>
      </c>
      <c r="Q39" s="60">
        <v>967355715</v>
      </c>
      <c r="R39" s="60">
        <v>963674642</v>
      </c>
      <c r="S39" s="60">
        <v>973170227</v>
      </c>
      <c r="T39" s="60">
        <v>955019464</v>
      </c>
      <c r="U39" s="60">
        <v>955019464</v>
      </c>
      <c r="V39" s="60">
        <v>955019464</v>
      </c>
      <c r="W39" s="60">
        <v>963973830</v>
      </c>
      <c r="X39" s="60">
        <v>-8954366</v>
      </c>
      <c r="Y39" s="61">
        <v>-0.93</v>
      </c>
      <c r="Z39" s="62">
        <v>963973830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13042254</v>
      </c>
      <c r="C42" s="19">
        <v>0</v>
      </c>
      <c r="D42" s="59">
        <v>43671667</v>
      </c>
      <c r="E42" s="60">
        <v>16150516</v>
      </c>
      <c r="F42" s="60">
        <v>12248440</v>
      </c>
      <c r="G42" s="60">
        <v>-2695185</v>
      </c>
      <c r="H42" s="60">
        <v>-4576065</v>
      </c>
      <c r="I42" s="60">
        <v>4977190</v>
      </c>
      <c r="J42" s="60">
        <v>462219</v>
      </c>
      <c r="K42" s="60">
        <v>14145131</v>
      </c>
      <c r="L42" s="60">
        <v>-3719152</v>
      </c>
      <c r="M42" s="60">
        <v>10888198</v>
      </c>
      <c r="N42" s="60">
        <v>-3546808</v>
      </c>
      <c r="O42" s="60">
        <v>-3806213</v>
      </c>
      <c r="P42" s="60">
        <v>16734753</v>
      </c>
      <c r="Q42" s="60">
        <v>9381732</v>
      </c>
      <c r="R42" s="60">
        <v>-4421635</v>
      </c>
      <c r="S42" s="60">
        <v>853967</v>
      </c>
      <c r="T42" s="60">
        <v>-4385001</v>
      </c>
      <c r="U42" s="60">
        <v>-7952669</v>
      </c>
      <c r="V42" s="60">
        <v>17294451</v>
      </c>
      <c r="W42" s="60">
        <v>16150516</v>
      </c>
      <c r="X42" s="60">
        <v>1143935</v>
      </c>
      <c r="Y42" s="61">
        <v>7.08</v>
      </c>
      <c r="Z42" s="62">
        <v>16150516</v>
      </c>
    </row>
    <row r="43" spans="1:26" ht="13.5">
      <c r="A43" s="58" t="s">
        <v>63</v>
      </c>
      <c r="B43" s="19">
        <v>-20892931</v>
      </c>
      <c r="C43" s="19">
        <v>0</v>
      </c>
      <c r="D43" s="59">
        <v>-40469000</v>
      </c>
      <c r="E43" s="60">
        <v>-23778999</v>
      </c>
      <c r="F43" s="60">
        <v>-813850</v>
      </c>
      <c r="G43" s="60">
        <v>-554004</v>
      </c>
      <c r="H43" s="60">
        <v>-932843</v>
      </c>
      <c r="I43" s="60">
        <v>-2300697</v>
      </c>
      <c r="J43" s="60">
        <v>-1678777</v>
      </c>
      <c r="K43" s="60">
        <v>-279332</v>
      </c>
      <c r="L43" s="60">
        <v>-1137538</v>
      </c>
      <c r="M43" s="60">
        <v>-3095647</v>
      </c>
      <c r="N43" s="60">
        <v>-267810</v>
      </c>
      <c r="O43" s="60">
        <v>-14732</v>
      </c>
      <c r="P43" s="60">
        <v>-2665724</v>
      </c>
      <c r="Q43" s="60">
        <v>-2948266</v>
      </c>
      <c r="R43" s="60">
        <v>-1124920</v>
      </c>
      <c r="S43" s="60">
        <v>-1260560</v>
      </c>
      <c r="T43" s="60">
        <v>-2691068</v>
      </c>
      <c r="U43" s="60">
        <v>-5076548</v>
      </c>
      <c r="V43" s="60">
        <v>-13421158</v>
      </c>
      <c r="W43" s="60">
        <v>-23778999</v>
      </c>
      <c r="X43" s="60">
        <v>10357841</v>
      </c>
      <c r="Y43" s="61">
        <v>-43.56</v>
      </c>
      <c r="Z43" s="62">
        <v>-23778999</v>
      </c>
    </row>
    <row r="44" spans="1:26" ht="13.5">
      <c r="A44" s="58" t="s">
        <v>64</v>
      </c>
      <c r="B44" s="19">
        <v>-2503720</v>
      </c>
      <c r="C44" s="19">
        <v>0</v>
      </c>
      <c r="D44" s="59">
        <v>2751000</v>
      </c>
      <c r="E44" s="60">
        <v>2751001</v>
      </c>
      <c r="F44" s="60">
        <v>-146764</v>
      </c>
      <c r="G44" s="60">
        <v>-142111</v>
      </c>
      <c r="H44" s="60">
        <v>-518850</v>
      </c>
      <c r="I44" s="60">
        <v>-807725</v>
      </c>
      <c r="J44" s="60">
        <v>-153529</v>
      </c>
      <c r="K44" s="60">
        <v>-165572</v>
      </c>
      <c r="L44" s="60">
        <v>-155071</v>
      </c>
      <c r="M44" s="60">
        <v>-474172</v>
      </c>
      <c r="N44" s="60">
        <v>-169188</v>
      </c>
      <c r="O44" s="60">
        <v>-129396</v>
      </c>
      <c r="P44" s="60">
        <v>-513943</v>
      </c>
      <c r="Q44" s="60">
        <v>-812527</v>
      </c>
      <c r="R44" s="60">
        <v>-153080</v>
      </c>
      <c r="S44" s="60">
        <v>-162090</v>
      </c>
      <c r="T44" s="60">
        <v>-153963</v>
      </c>
      <c r="U44" s="60">
        <v>-469133</v>
      </c>
      <c r="V44" s="60">
        <v>-2563557</v>
      </c>
      <c r="W44" s="60">
        <v>2751001</v>
      </c>
      <c r="X44" s="60">
        <v>-5314558</v>
      </c>
      <c r="Y44" s="61">
        <v>-193.19</v>
      </c>
      <c r="Z44" s="62">
        <v>2751001</v>
      </c>
    </row>
    <row r="45" spans="1:26" ht="13.5">
      <c r="A45" s="70" t="s">
        <v>65</v>
      </c>
      <c r="B45" s="22">
        <v>285450</v>
      </c>
      <c r="C45" s="22">
        <v>0</v>
      </c>
      <c r="D45" s="99">
        <v>3324201</v>
      </c>
      <c r="E45" s="100">
        <v>-4592032</v>
      </c>
      <c r="F45" s="100">
        <v>8658360</v>
      </c>
      <c r="G45" s="100">
        <v>5267060</v>
      </c>
      <c r="H45" s="100">
        <v>-760698</v>
      </c>
      <c r="I45" s="100">
        <v>-760698</v>
      </c>
      <c r="J45" s="100">
        <v>-2130785</v>
      </c>
      <c r="K45" s="100">
        <v>11569442</v>
      </c>
      <c r="L45" s="100">
        <v>6557681</v>
      </c>
      <c r="M45" s="100">
        <v>6557681</v>
      </c>
      <c r="N45" s="100">
        <v>2573875</v>
      </c>
      <c r="O45" s="100">
        <v>-1376466</v>
      </c>
      <c r="P45" s="100">
        <v>12178620</v>
      </c>
      <c r="Q45" s="100">
        <v>2573875</v>
      </c>
      <c r="R45" s="100">
        <v>6478985</v>
      </c>
      <c r="S45" s="100">
        <v>5910302</v>
      </c>
      <c r="T45" s="100">
        <v>-1319730</v>
      </c>
      <c r="U45" s="100">
        <v>-1319730</v>
      </c>
      <c r="V45" s="100">
        <v>-1319730</v>
      </c>
      <c r="W45" s="100">
        <v>-4592032</v>
      </c>
      <c r="X45" s="100">
        <v>3272302</v>
      </c>
      <c r="Y45" s="101">
        <v>-71.26</v>
      </c>
      <c r="Z45" s="102">
        <v>-4592032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3491357</v>
      </c>
      <c r="E49" s="54">
        <v>2298492</v>
      </c>
      <c r="F49" s="54">
        <v>0</v>
      </c>
      <c r="G49" s="54">
        <v>0</v>
      </c>
      <c r="H49" s="54">
        <v>0</v>
      </c>
      <c r="I49" s="54">
        <v>2014399</v>
      </c>
      <c r="J49" s="54">
        <v>0</v>
      </c>
      <c r="K49" s="54">
        <v>0</v>
      </c>
      <c r="L49" s="54">
        <v>0</v>
      </c>
      <c r="M49" s="54">
        <v>1821332</v>
      </c>
      <c r="N49" s="54">
        <v>0</v>
      </c>
      <c r="O49" s="54">
        <v>0</v>
      </c>
      <c r="P49" s="54">
        <v>0</v>
      </c>
      <c r="Q49" s="54">
        <v>1709395</v>
      </c>
      <c r="R49" s="54">
        <v>0</v>
      </c>
      <c r="S49" s="54">
        <v>0</v>
      </c>
      <c r="T49" s="54">
        <v>0</v>
      </c>
      <c r="U49" s="54">
        <v>2859032</v>
      </c>
      <c r="V49" s="54">
        <v>0</v>
      </c>
      <c r="W49" s="54">
        <v>14194007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1805835</v>
      </c>
      <c r="C51" s="52">
        <v>0</v>
      </c>
      <c r="D51" s="129">
        <v>15000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1820835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86.80722061333866</v>
      </c>
      <c r="C58" s="5">
        <f>IF(C67=0,0,+(C76/C67)*100)</f>
        <v>0</v>
      </c>
      <c r="D58" s="6">
        <f aca="true" t="shared" si="6" ref="D58:Z58">IF(D67=0,0,+(D76/D67)*100)</f>
        <v>94.50266682160581</v>
      </c>
      <c r="E58" s="7">
        <f t="shared" si="6"/>
        <v>94.4162544559749</v>
      </c>
      <c r="F58" s="7">
        <f t="shared" si="6"/>
        <v>42.54296494703763</v>
      </c>
      <c r="G58" s="7">
        <f t="shared" si="6"/>
        <v>105.34104693602653</v>
      </c>
      <c r="H58" s="7">
        <f t="shared" si="6"/>
        <v>80.4577677298544</v>
      </c>
      <c r="I58" s="7">
        <f t="shared" si="6"/>
        <v>67.45494387795668</v>
      </c>
      <c r="J58" s="7">
        <f t="shared" si="6"/>
        <v>135.53049365606083</v>
      </c>
      <c r="K58" s="7">
        <f t="shared" si="6"/>
        <v>118.28241341234215</v>
      </c>
      <c r="L58" s="7">
        <f t="shared" si="6"/>
        <v>91.51037465225363</v>
      </c>
      <c r="M58" s="7">
        <f t="shared" si="6"/>
        <v>115.11867839419916</v>
      </c>
      <c r="N58" s="7">
        <f t="shared" si="6"/>
        <v>84.41450047799279</v>
      </c>
      <c r="O58" s="7">
        <f t="shared" si="6"/>
        <v>81.57248839383364</v>
      </c>
      <c r="P58" s="7">
        <f t="shared" si="6"/>
        <v>111.96165644452553</v>
      </c>
      <c r="Q58" s="7">
        <f t="shared" si="6"/>
        <v>92.41975489715537</v>
      </c>
      <c r="R58" s="7">
        <f t="shared" si="6"/>
        <v>77.42328772284398</v>
      </c>
      <c r="S58" s="7">
        <f t="shared" si="6"/>
        <v>109.60845536439494</v>
      </c>
      <c r="T58" s="7">
        <f t="shared" si="6"/>
        <v>87.35435425806357</v>
      </c>
      <c r="U58" s="7">
        <f t="shared" si="6"/>
        <v>91.07526865225657</v>
      </c>
      <c r="V58" s="7">
        <f t="shared" si="6"/>
        <v>88.96475115352767</v>
      </c>
      <c r="W58" s="7">
        <f t="shared" si="6"/>
        <v>91.28655547442361</v>
      </c>
      <c r="X58" s="7">
        <f t="shared" si="6"/>
        <v>0</v>
      </c>
      <c r="Y58" s="7">
        <f t="shared" si="6"/>
        <v>0</v>
      </c>
      <c r="Z58" s="8">
        <f t="shared" si="6"/>
        <v>94.4162544559749</v>
      </c>
    </row>
    <row r="59" spans="1:26" ht="13.5">
      <c r="A59" s="37" t="s">
        <v>31</v>
      </c>
      <c r="B59" s="9">
        <f aca="true" t="shared" si="7" ref="B59:Z66">IF(B68=0,0,+(B77/B68)*100)</f>
        <v>82.75261179106585</v>
      </c>
      <c r="C59" s="9">
        <f t="shared" si="7"/>
        <v>0</v>
      </c>
      <c r="D59" s="2">
        <f t="shared" si="7"/>
        <v>96.00185666823911</v>
      </c>
      <c r="E59" s="10">
        <f t="shared" si="7"/>
        <v>95.25707875788221</v>
      </c>
      <c r="F59" s="10">
        <f t="shared" si="7"/>
        <v>10.574040406099922</v>
      </c>
      <c r="G59" s="10">
        <f t="shared" si="7"/>
        <v>216.0471760463416</v>
      </c>
      <c r="H59" s="10">
        <f t="shared" si="7"/>
        <v>122.78326536146777</v>
      </c>
      <c r="I59" s="10">
        <f t="shared" si="7"/>
        <v>37.15318777990992</v>
      </c>
      <c r="J59" s="10">
        <f t="shared" si="7"/>
        <v>307.01695329901395</v>
      </c>
      <c r="K59" s="10">
        <f t="shared" si="7"/>
        <v>295.94938016831037</v>
      </c>
      <c r="L59" s="10">
        <f t="shared" si="7"/>
        <v>118.7665085267342</v>
      </c>
      <c r="M59" s="10">
        <f t="shared" si="7"/>
        <v>240.1369350185794</v>
      </c>
      <c r="N59" s="10">
        <f t="shared" si="7"/>
        <v>104.05296873733931</v>
      </c>
      <c r="O59" s="10">
        <f t="shared" si="7"/>
        <v>116.62111911682851</v>
      </c>
      <c r="P59" s="10">
        <f t="shared" si="7"/>
        <v>107.17670356598423</v>
      </c>
      <c r="Q59" s="10">
        <f t="shared" si="7"/>
        <v>109.62016718752616</v>
      </c>
      <c r="R59" s="10">
        <f t="shared" si="7"/>
        <v>96.39027571951331</v>
      </c>
      <c r="S59" s="10">
        <f t="shared" si="7"/>
        <v>100</v>
      </c>
      <c r="T59" s="10">
        <f t="shared" si="7"/>
        <v>100</v>
      </c>
      <c r="U59" s="10">
        <f t="shared" si="7"/>
        <v>98.83845754025722</v>
      </c>
      <c r="V59" s="10">
        <f t="shared" si="7"/>
        <v>84.994600336324</v>
      </c>
      <c r="W59" s="10">
        <f t="shared" si="7"/>
        <v>95.25707875788221</v>
      </c>
      <c r="X59" s="10">
        <f t="shared" si="7"/>
        <v>0</v>
      </c>
      <c r="Y59" s="10">
        <f t="shared" si="7"/>
        <v>0</v>
      </c>
      <c r="Z59" s="11">
        <f t="shared" si="7"/>
        <v>95.25707875788221</v>
      </c>
    </row>
    <row r="60" spans="1:26" ht="13.5">
      <c r="A60" s="38" t="s">
        <v>32</v>
      </c>
      <c r="B60" s="12">
        <f t="shared" si="7"/>
        <v>88.3300611284845</v>
      </c>
      <c r="C60" s="12">
        <f t="shared" si="7"/>
        <v>0</v>
      </c>
      <c r="D60" s="3">
        <f t="shared" si="7"/>
        <v>94.91827152053823</v>
      </c>
      <c r="E60" s="13">
        <f t="shared" si="7"/>
        <v>95.01150775428002</v>
      </c>
      <c r="F60" s="13">
        <f t="shared" si="7"/>
        <v>87.4862282161603</v>
      </c>
      <c r="G60" s="13">
        <f t="shared" si="7"/>
        <v>91.44506608667923</v>
      </c>
      <c r="H60" s="13">
        <f t="shared" si="7"/>
        <v>75.33111297945693</v>
      </c>
      <c r="I60" s="13">
        <f t="shared" si="7"/>
        <v>84.87572329156106</v>
      </c>
      <c r="J60" s="13">
        <f t="shared" si="7"/>
        <v>109.75412747464037</v>
      </c>
      <c r="K60" s="13">
        <f t="shared" si="7"/>
        <v>95.00906383926655</v>
      </c>
      <c r="L60" s="13">
        <f t="shared" si="7"/>
        <v>86.44382567271856</v>
      </c>
      <c r="M60" s="13">
        <f t="shared" si="7"/>
        <v>96.8702849115384</v>
      </c>
      <c r="N60" s="13">
        <f t="shared" si="7"/>
        <v>83.232177501718</v>
      </c>
      <c r="O60" s="13">
        <f t="shared" si="7"/>
        <v>77.49499027246911</v>
      </c>
      <c r="P60" s="13">
        <f t="shared" si="7"/>
        <v>114.10149190568448</v>
      </c>
      <c r="Q60" s="13">
        <f t="shared" si="7"/>
        <v>91.2395607009714</v>
      </c>
      <c r="R60" s="13">
        <f t="shared" si="7"/>
        <v>75.63956009412153</v>
      </c>
      <c r="S60" s="13">
        <f t="shared" si="7"/>
        <v>112.69706176704175</v>
      </c>
      <c r="T60" s="13">
        <f t="shared" si="7"/>
        <v>85.76666580671792</v>
      </c>
      <c r="U60" s="13">
        <f t="shared" si="7"/>
        <v>90.78208227131496</v>
      </c>
      <c r="V60" s="13">
        <f t="shared" si="7"/>
        <v>90.80009092850794</v>
      </c>
      <c r="W60" s="13">
        <f t="shared" si="7"/>
        <v>91.09114151564444</v>
      </c>
      <c r="X60" s="13">
        <f t="shared" si="7"/>
        <v>0</v>
      </c>
      <c r="Y60" s="13">
        <f t="shared" si="7"/>
        <v>0</v>
      </c>
      <c r="Z60" s="14">
        <f t="shared" si="7"/>
        <v>95.01150775428002</v>
      </c>
    </row>
    <row r="61" spans="1:26" ht="13.5">
      <c r="A61" s="39" t="s">
        <v>103</v>
      </c>
      <c r="B61" s="12">
        <f t="shared" si="7"/>
        <v>88.33010076547774</v>
      </c>
      <c r="C61" s="12">
        <f t="shared" si="7"/>
        <v>0</v>
      </c>
      <c r="D61" s="3">
        <f t="shared" si="7"/>
        <v>94.99821342982622</v>
      </c>
      <c r="E61" s="13">
        <f t="shared" si="7"/>
        <v>95.00000229477237</v>
      </c>
      <c r="F61" s="13">
        <f t="shared" si="7"/>
        <v>91.79879392910533</v>
      </c>
      <c r="G61" s="13">
        <f t="shared" si="7"/>
        <v>108.53798124801138</v>
      </c>
      <c r="H61" s="13">
        <f t="shared" si="7"/>
        <v>97.13067603292865</v>
      </c>
      <c r="I61" s="13">
        <f t="shared" si="7"/>
        <v>99.30856082216522</v>
      </c>
      <c r="J61" s="13">
        <f t="shared" si="7"/>
        <v>147.71144086257664</v>
      </c>
      <c r="K61" s="13">
        <f t="shared" si="7"/>
        <v>97.60518981580843</v>
      </c>
      <c r="L61" s="13">
        <f t="shared" si="7"/>
        <v>119.83544986900398</v>
      </c>
      <c r="M61" s="13">
        <f t="shared" si="7"/>
        <v>121.16916054401545</v>
      </c>
      <c r="N61" s="13">
        <f t="shared" si="7"/>
        <v>112.97910909019946</v>
      </c>
      <c r="O61" s="13">
        <f t="shared" si="7"/>
        <v>106.05142247152044</v>
      </c>
      <c r="P61" s="13">
        <f t="shared" si="7"/>
        <v>128.13159286213315</v>
      </c>
      <c r="Q61" s="13">
        <f t="shared" si="7"/>
        <v>115.57238235207832</v>
      </c>
      <c r="R61" s="13">
        <f t="shared" si="7"/>
        <v>86.79998105403725</v>
      </c>
      <c r="S61" s="13">
        <f t="shared" si="7"/>
        <v>130.49261583741196</v>
      </c>
      <c r="T61" s="13">
        <f t="shared" si="7"/>
        <v>100.67016823382325</v>
      </c>
      <c r="U61" s="13">
        <f t="shared" si="7"/>
        <v>105.81049681615526</v>
      </c>
      <c r="V61" s="13">
        <f t="shared" si="7"/>
        <v>109.83401875646884</v>
      </c>
      <c r="W61" s="13">
        <f t="shared" si="7"/>
        <v>88.79825257265826</v>
      </c>
      <c r="X61" s="13">
        <f t="shared" si="7"/>
        <v>0</v>
      </c>
      <c r="Y61" s="13">
        <f t="shared" si="7"/>
        <v>0</v>
      </c>
      <c r="Z61" s="14">
        <f t="shared" si="7"/>
        <v>95.00000229477237</v>
      </c>
    </row>
    <row r="62" spans="1:26" ht="13.5">
      <c r="A62" s="39" t="s">
        <v>104</v>
      </c>
      <c r="B62" s="12">
        <f t="shared" si="7"/>
        <v>88.33000035901914</v>
      </c>
      <c r="C62" s="12">
        <f t="shared" si="7"/>
        <v>0</v>
      </c>
      <c r="D62" s="3">
        <f t="shared" si="7"/>
        <v>95.0000010172913</v>
      </c>
      <c r="E62" s="13">
        <f t="shared" si="7"/>
        <v>95.00000525760917</v>
      </c>
      <c r="F62" s="13">
        <f t="shared" si="7"/>
        <v>83.61574836250637</v>
      </c>
      <c r="G62" s="13">
        <f t="shared" si="7"/>
        <v>68.38687056545963</v>
      </c>
      <c r="H62" s="13">
        <f t="shared" si="7"/>
        <v>58.559095195422096</v>
      </c>
      <c r="I62" s="13">
        <f t="shared" si="7"/>
        <v>70.07050272075813</v>
      </c>
      <c r="J62" s="13">
        <f t="shared" si="7"/>
        <v>102.36999609010797</v>
      </c>
      <c r="K62" s="13">
        <f t="shared" si="7"/>
        <v>88.75587053869398</v>
      </c>
      <c r="L62" s="13">
        <f t="shared" si="7"/>
        <v>58.95337372529767</v>
      </c>
      <c r="M62" s="13">
        <f t="shared" si="7"/>
        <v>83.37648677596916</v>
      </c>
      <c r="N62" s="13">
        <f t="shared" si="7"/>
        <v>60.67629400087154</v>
      </c>
      <c r="O62" s="13">
        <f t="shared" si="7"/>
        <v>54.14946923436317</v>
      </c>
      <c r="P62" s="13">
        <f t="shared" si="7"/>
        <v>105.38914604512692</v>
      </c>
      <c r="Q62" s="13">
        <f t="shared" si="7"/>
        <v>72.2833295856704</v>
      </c>
      <c r="R62" s="13">
        <f t="shared" si="7"/>
        <v>56.60261137680271</v>
      </c>
      <c r="S62" s="13">
        <f t="shared" si="7"/>
        <v>99.9020139583639</v>
      </c>
      <c r="T62" s="13">
        <f t="shared" si="7"/>
        <v>63.93227641967329</v>
      </c>
      <c r="U62" s="13">
        <f t="shared" si="7"/>
        <v>71.10255808820224</v>
      </c>
      <c r="V62" s="13">
        <f t="shared" si="7"/>
        <v>74.17221002556656</v>
      </c>
      <c r="W62" s="13">
        <f t="shared" si="7"/>
        <v>91.90743951236752</v>
      </c>
      <c r="X62" s="13">
        <f t="shared" si="7"/>
        <v>0</v>
      </c>
      <c r="Y62" s="13">
        <f t="shared" si="7"/>
        <v>0</v>
      </c>
      <c r="Z62" s="14">
        <f t="shared" si="7"/>
        <v>95.00000525760917</v>
      </c>
    </row>
    <row r="63" spans="1:26" ht="13.5">
      <c r="A63" s="39" t="s">
        <v>105</v>
      </c>
      <c r="B63" s="12">
        <f t="shared" si="7"/>
        <v>48.920121647394375</v>
      </c>
      <c r="C63" s="12">
        <f t="shared" si="7"/>
        <v>0</v>
      </c>
      <c r="D63" s="3">
        <f t="shared" si="7"/>
        <v>94.9999636858868</v>
      </c>
      <c r="E63" s="13">
        <f t="shared" si="7"/>
        <v>94.99999244954081</v>
      </c>
      <c r="F63" s="13">
        <f t="shared" si="7"/>
        <v>77.74130952390922</v>
      </c>
      <c r="G63" s="13">
        <f t="shared" si="7"/>
        <v>83.04163048175232</v>
      </c>
      <c r="H63" s="13">
        <f t="shared" si="7"/>
        <v>44.73920704697817</v>
      </c>
      <c r="I63" s="13">
        <f t="shared" si="7"/>
        <v>68.5208599540888</v>
      </c>
      <c r="J63" s="13">
        <f t="shared" si="7"/>
        <v>50.26776293019761</v>
      </c>
      <c r="K63" s="13">
        <f t="shared" si="7"/>
        <v>90.05848541891062</v>
      </c>
      <c r="L63" s="13">
        <f t="shared" si="7"/>
        <v>52.10015565410385</v>
      </c>
      <c r="M63" s="13">
        <f t="shared" si="7"/>
        <v>64.17231825318828</v>
      </c>
      <c r="N63" s="13">
        <f t="shared" si="7"/>
        <v>59.50264210375362</v>
      </c>
      <c r="O63" s="13">
        <f t="shared" si="7"/>
        <v>50.05717708788659</v>
      </c>
      <c r="P63" s="13">
        <f t="shared" si="7"/>
        <v>102.23112060968307</v>
      </c>
      <c r="Q63" s="13">
        <f t="shared" si="7"/>
        <v>70.59818406411975</v>
      </c>
      <c r="R63" s="13">
        <f t="shared" si="7"/>
        <v>70.16588860506768</v>
      </c>
      <c r="S63" s="13">
        <f t="shared" si="7"/>
        <v>90.88916566646775</v>
      </c>
      <c r="T63" s="13">
        <f t="shared" si="7"/>
        <v>73.37229449204222</v>
      </c>
      <c r="U63" s="13">
        <f t="shared" si="7"/>
        <v>78.14489858429397</v>
      </c>
      <c r="V63" s="13">
        <f t="shared" si="7"/>
        <v>70.36344064350156</v>
      </c>
      <c r="W63" s="13">
        <f t="shared" si="7"/>
        <v>94.99998561817402</v>
      </c>
      <c r="X63" s="13">
        <f t="shared" si="7"/>
        <v>0</v>
      </c>
      <c r="Y63" s="13">
        <f t="shared" si="7"/>
        <v>0</v>
      </c>
      <c r="Z63" s="14">
        <f t="shared" si="7"/>
        <v>94.99999244954081</v>
      </c>
    </row>
    <row r="64" spans="1:26" ht="13.5">
      <c r="A64" s="39" t="s">
        <v>106</v>
      </c>
      <c r="B64" s="12">
        <f t="shared" si="7"/>
        <v>159.48832326093358</v>
      </c>
      <c r="C64" s="12">
        <f t="shared" si="7"/>
        <v>0</v>
      </c>
      <c r="D64" s="3">
        <f t="shared" si="7"/>
        <v>94.053127466338</v>
      </c>
      <c r="E64" s="13">
        <f t="shared" si="7"/>
        <v>94.99999760404323</v>
      </c>
      <c r="F64" s="13">
        <f t="shared" si="7"/>
        <v>88.48943293637033</v>
      </c>
      <c r="G64" s="13">
        <f t="shared" si="7"/>
        <v>63.591161267664134</v>
      </c>
      <c r="H64" s="13">
        <f t="shared" si="7"/>
        <v>47.29727959573084</v>
      </c>
      <c r="I64" s="13">
        <f t="shared" si="7"/>
        <v>66.45311926480784</v>
      </c>
      <c r="J64" s="13">
        <f t="shared" si="7"/>
        <v>59.57116112001454</v>
      </c>
      <c r="K64" s="13">
        <f t="shared" si="7"/>
        <v>110.44287680760847</v>
      </c>
      <c r="L64" s="13">
        <f t="shared" si="7"/>
        <v>53.887337091574786</v>
      </c>
      <c r="M64" s="13">
        <f t="shared" si="7"/>
        <v>74.66243455363795</v>
      </c>
      <c r="N64" s="13">
        <f t="shared" si="7"/>
        <v>52.99883459888232</v>
      </c>
      <c r="O64" s="13">
        <f t="shared" si="7"/>
        <v>55.497391332157775</v>
      </c>
      <c r="P64" s="13">
        <f t="shared" si="7"/>
        <v>94.98359697841371</v>
      </c>
      <c r="Q64" s="13">
        <f t="shared" si="7"/>
        <v>67.83189600227608</v>
      </c>
      <c r="R64" s="13">
        <f t="shared" si="7"/>
        <v>86.6509782945218</v>
      </c>
      <c r="S64" s="13">
        <f t="shared" si="7"/>
        <v>94.75554754791989</v>
      </c>
      <c r="T64" s="13">
        <f t="shared" si="7"/>
        <v>92.16267188971162</v>
      </c>
      <c r="U64" s="13">
        <f t="shared" si="7"/>
        <v>91.19028001203228</v>
      </c>
      <c r="V64" s="13">
        <f t="shared" si="7"/>
        <v>75.04082221019324</v>
      </c>
      <c r="W64" s="13">
        <f t="shared" si="7"/>
        <v>94.99995208088747</v>
      </c>
      <c r="X64" s="13">
        <f t="shared" si="7"/>
        <v>0</v>
      </c>
      <c r="Y64" s="13">
        <f t="shared" si="7"/>
        <v>0</v>
      </c>
      <c r="Z64" s="14">
        <f t="shared" si="7"/>
        <v>94.99999760404323</v>
      </c>
    </row>
    <row r="65" spans="1:26" ht="13.5">
      <c r="A65" s="39" t="s">
        <v>107</v>
      </c>
      <c r="B65" s="12">
        <f t="shared" si="7"/>
        <v>88.32987751952936</v>
      </c>
      <c r="C65" s="12">
        <f t="shared" si="7"/>
        <v>0</v>
      </c>
      <c r="D65" s="3">
        <f t="shared" si="7"/>
        <v>91.8958031837916</v>
      </c>
      <c r="E65" s="13">
        <f t="shared" si="7"/>
        <v>99.99954911287959</v>
      </c>
      <c r="F65" s="13">
        <f t="shared" si="7"/>
        <v>100</v>
      </c>
      <c r="G65" s="13">
        <f t="shared" si="7"/>
        <v>100.00280693875258</v>
      </c>
      <c r="H65" s="13">
        <f t="shared" si="7"/>
        <v>100</v>
      </c>
      <c r="I65" s="13">
        <f t="shared" si="7"/>
        <v>100.00094392161675</v>
      </c>
      <c r="J65" s="13">
        <f t="shared" si="7"/>
        <v>100</v>
      </c>
      <c r="K65" s="13">
        <f t="shared" si="7"/>
        <v>100</v>
      </c>
      <c r="L65" s="13">
        <f t="shared" si="7"/>
        <v>890.9188608275122</v>
      </c>
      <c r="M65" s="13">
        <f t="shared" si="7"/>
        <v>142.41420050139757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100.00323321154903</v>
      </c>
      <c r="T65" s="13">
        <f t="shared" si="7"/>
        <v>100</v>
      </c>
      <c r="U65" s="13">
        <f t="shared" si="7"/>
        <v>100.00103622647767</v>
      </c>
      <c r="V65" s="13">
        <f t="shared" si="7"/>
        <v>107.84736031218847</v>
      </c>
      <c r="W65" s="13">
        <f t="shared" si="7"/>
        <v>320.94234776568646</v>
      </c>
      <c r="X65" s="13">
        <f t="shared" si="7"/>
        <v>0</v>
      </c>
      <c r="Y65" s="13">
        <f t="shared" si="7"/>
        <v>0</v>
      </c>
      <c r="Z65" s="14">
        <f t="shared" si="7"/>
        <v>99.99954911287959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113315637</v>
      </c>
      <c r="C67" s="24"/>
      <c r="D67" s="25">
        <v>125115793</v>
      </c>
      <c r="E67" s="26">
        <v>120968478</v>
      </c>
      <c r="F67" s="26">
        <v>18102664</v>
      </c>
      <c r="G67" s="26">
        <v>8957682</v>
      </c>
      <c r="H67" s="26">
        <v>8582868</v>
      </c>
      <c r="I67" s="26">
        <v>35643214</v>
      </c>
      <c r="J67" s="26">
        <v>7712637</v>
      </c>
      <c r="K67" s="26">
        <v>8462176</v>
      </c>
      <c r="L67" s="26">
        <v>7802382</v>
      </c>
      <c r="M67" s="26">
        <v>23977195</v>
      </c>
      <c r="N67" s="26">
        <v>8825447</v>
      </c>
      <c r="O67" s="26">
        <v>8248417</v>
      </c>
      <c r="P67" s="26">
        <v>8193815</v>
      </c>
      <c r="Q67" s="26">
        <v>25267679</v>
      </c>
      <c r="R67" s="26">
        <v>8334194</v>
      </c>
      <c r="S67" s="26">
        <v>7861045</v>
      </c>
      <c r="T67" s="26">
        <v>8576375</v>
      </c>
      <c r="U67" s="26">
        <v>24771614</v>
      </c>
      <c r="V67" s="26">
        <v>109659702</v>
      </c>
      <c r="W67" s="26">
        <v>125115802</v>
      </c>
      <c r="X67" s="26"/>
      <c r="Y67" s="25"/>
      <c r="Z67" s="27">
        <v>120968478</v>
      </c>
    </row>
    <row r="68" spans="1:26" ht="13.5" hidden="1">
      <c r="A68" s="37" t="s">
        <v>31</v>
      </c>
      <c r="B68" s="19">
        <v>21035469</v>
      </c>
      <c r="C68" s="19"/>
      <c r="D68" s="20">
        <v>23784540</v>
      </c>
      <c r="E68" s="21">
        <v>23784540</v>
      </c>
      <c r="F68" s="21">
        <v>10495742</v>
      </c>
      <c r="G68" s="21">
        <v>1054603</v>
      </c>
      <c r="H68" s="21">
        <v>1054603</v>
      </c>
      <c r="I68" s="21">
        <v>12604948</v>
      </c>
      <c r="J68" s="21">
        <v>1054603</v>
      </c>
      <c r="K68" s="21">
        <v>1025843</v>
      </c>
      <c r="L68" s="21">
        <v>1052865</v>
      </c>
      <c r="M68" s="21">
        <v>3133311</v>
      </c>
      <c r="N68" s="21">
        <v>839212</v>
      </c>
      <c r="O68" s="21">
        <v>1034816</v>
      </c>
      <c r="P68" s="21">
        <v>1052865</v>
      </c>
      <c r="Q68" s="21">
        <v>2926893</v>
      </c>
      <c r="R68" s="21">
        <v>1042545</v>
      </c>
      <c r="S68" s="21">
        <v>1088550</v>
      </c>
      <c r="T68" s="21">
        <v>1108821</v>
      </c>
      <c r="U68" s="21">
        <v>3239916</v>
      </c>
      <c r="V68" s="21">
        <v>21905068</v>
      </c>
      <c r="W68" s="21">
        <v>23784540</v>
      </c>
      <c r="X68" s="21"/>
      <c r="Y68" s="20"/>
      <c r="Z68" s="23">
        <v>23784540</v>
      </c>
    </row>
    <row r="69" spans="1:26" ht="13.5" hidden="1">
      <c r="A69" s="38" t="s">
        <v>32</v>
      </c>
      <c r="B69" s="19">
        <v>91654816</v>
      </c>
      <c r="C69" s="19"/>
      <c r="D69" s="20">
        <v>100511903</v>
      </c>
      <c r="E69" s="21">
        <v>96364588</v>
      </c>
      <c r="F69" s="21">
        <v>7534427</v>
      </c>
      <c r="G69" s="21">
        <v>7827296</v>
      </c>
      <c r="H69" s="21">
        <v>7448062</v>
      </c>
      <c r="I69" s="21">
        <v>22809785</v>
      </c>
      <c r="J69" s="21">
        <v>6573935</v>
      </c>
      <c r="K69" s="21">
        <v>7339605</v>
      </c>
      <c r="L69" s="21">
        <v>6813139</v>
      </c>
      <c r="M69" s="21">
        <v>20726679</v>
      </c>
      <c r="N69" s="21">
        <v>7901670</v>
      </c>
      <c r="O69" s="21">
        <v>7125138</v>
      </c>
      <c r="P69" s="21">
        <v>7051183</v>
      </c>
      <c r="Q69" s="21">
        <v>22077991</v>
      </c>
      <c r="R69" s="21">
        <v>7202177</v>
      </c>
      <c r="S69" s="21">
        <v>6679695</v>
      </c>
      <c r="T69" s="21">
        <v>7442304</v>
      </c>
      <c r="U69" s="21">
        <v>21324176</v>
      </c>
      <c r="V69" s="21">
        <v>86938631</v>
      </c>
      <c r="W69" s="21">
        <v>100511912</v>
      </c>
      <c r="X69" s="21"/>
      <c r="Y69" s="20"/>
      <c r="Z69" s="23">
        <v>96364588</v>
      </c>
    </row>
    <row r="70" spans="1:26" ht="13.5" hidden="1">
      <c r="A70" s="39" t="s">
        <v>103</v>
      </c>
      <c r="B70" s="19">
        <v>56487600</v>
      </c>
      <c r="C70" s="19"/>
      <c r="D70" s="20">
        <v>53613903</v>
      </c>
      <c r="E70" s="21">
        <v>50113903</v>
      </c>
      <c r="F70" s="21">
        <v>3946700</v>
      </c>
      <c r="G70" s="21">
        <v>4114017</v>
      </c>
      <c r="H70" s="21">
        <v>3825361</v>
      </c>
      <c r="I70" s="21">
        <v>11886078</v>
      </c>
      <c r="J70" s="21">
        <v>3077941</v>
      </c>
      <c r="K70" s="21">
        <v>3284895</v>
      </c>
      <c r="L70" s="21">
        <v>3216892</v>
      </c>
      <c r="M70" s="21">
        <v>9579728</v>
      </c>
      <c r="N70" s="21">
        <v>3510187</v>
      </c>
      <c r="O70" s="21">
        <v>3252508</v>
      </c>
      <c r="P70" s="21">
        <v>3190477</v>
      </c>
      <c r="Q70" s="21">
        <v>9953172</v>
      </c>
      <c r="R70" s="21">
        <v>3272465</v>
      </c>
      <c r="S70" s="21">
        <v>3261101</v>
      </c>
      <c r="T70" s="21">
        <v>3556122</v>
      </c>
      <c r="U70" s="21">
        <v>10089688</v>
      </c>
      <c r="V70" s="21">
        <v>41508666</v>
      </c>
      <c r="W70" s="21">
        <v>53613903</v>
      </c>
      <c r="X70" s="21"/>
      <c r="Y70" s="20"/>
      <c r="Z70" s="23">
        <v>50113903</v>
      </c>
    </row>
    <row r="71" spans="1:26" ht="13.5" hidden="1">
      <c r="A71" s="39" t="s">
        <v>104</v>
      </c>
      <c r="B71" s="19">
        <v>18745519</v>
      </c>
      <c r="C71" s="19"/>
      <c r="D71" s="20">
        <v>24575065</v>
      </c>
      <c r="E71" s="21">
        <v>23775065</v>
      </c>
      <c r="F71" s="21">
        <v>1674663</v>
      </c>
      <c r="G71" s="21">
        <v>1799651</v>
      </c>
      <c r="H71" s="21">
        <v>1707330</v>
      </c>
      <c r="I71" s="21">
        <v>5181644</v>
      </c>
      <c r="J71" s="21">
        <v>1595952</v>
      </c>
      <c r="K71" s="21">
        <v>2142478</v>
      </c>
      <c r="L71" s="21">
        <v>1713047</v>
      </c>
      <c r="M71" s="21">
        <v>5451477</v>
      </c>
      <c r="N71" s="21">
        <v>2478360</v>
      </c>
      <c r="O71" s="21">
        <v>1960564</v>
      </c>
      <c r="P71" s="21">
        <v>1942831</v>
      </c>
      <c r="Q71" s="21">
        <v>6381755</v>
      </c>
      <c r="R71" s="21">
        <v>2016331</v>
      </c>
      <c r="S71" s="21">
        <v>1506337</v>
      </c>
      <c r="T71" s="21">
        <v>1972725</v>
      </c>
      <c r="U71" s="21">
        <v>5495393</v>
      </c>
      <c r="V71" s="21">
        <v>22510269</v>
      </c>
      <c r="W71" s="21">
        <v>24575065</v>
      </c>
      <c r="X71" s="21"/>
      <c r="Y71" s="20"/>
      <c r="Z71" s="23">
        <v>23775065</v>
      </c>
    </row>
    <row r="72" spans="1:26" ht="13.5" hidden="1">
      <c r="A72" s="39" t="s">
        <v>105</v>
      </c>
      <c r="B72" s="19">
        <v>10301577</v>
      </c>
      <c r="C72" s="19"/>
      <c r="D72" s="20">
        <v>13906439</v>
      </c>
      <c r="E72" s="21">
        <v>13906439</v>
      </c>
      <c r="F72" s="21">
        <v>1194037</v>
      </c>
      <c r="G72" s="21">
        <v>1191795</v>
      </c>
      <c r="H72" s="21">
        <v>1190638</v>
      </c>
      <c r="I72" s="21">
        <v>3576470</v>
      </c>
      <c r="J72" s="21">
        <v>1184630</v>
      </c>
      <c r="K72" s="21">
        <v>1192092</v>
      </c>
      <c r="L72" s="21">
        <v>1191745</v>
      </c>
      <c r="M72" s="21">
        <v>3568467</v>
      </c>
      <c r="N72" s="21">
        <v>1192421</v>
      </c>
      <c r="O72" s="21">
        <v>1191911</v>
      </c>
      <c r="P72" s="21">
        <v>1192226</v>
      </c>
      <c r="Q72" s="21">
        <v>3576558</v>
      </c>
      <c r="R72" s="21">
        <v>1192065</v>
      </c>
      <c r="S72" s="21">
        <v>1193096</v>
      </c>
      <c r="T72" s="21">
        <v>1192983</v>
      </c>
      <c r="U72" s="21">
        <v>3578144</v>
      </c>
      <c r="V72" s="21">
        <v>14299639</v>
      </c>
      <c r="W72" s="21">
        <v>13906440</v>
      </c>
      <c r="X72" s="21"/>
      <c r="Y72" s="20"/>
      <c r="Z72" s="23">
        <v>13906439</v>
      </c>
    </row>
    <row r="73" spans="1:26" ht="13.5" hidden="1">
      <c r="A73" s="39" t="s">
        <v>106</v>
      </c>
      <c r="B73" s="19">
        <v>5705360</v>
      </c>
      <c r="C73" s="19"/>
      <c r="D73" s="20">
        <v>8347396</v>
      </c>
      <c r="E73" s="21">
        <v>8347396</v>
      </c>
      <c r="F73" s="21">
        <v>686378</v>
      </c>
      <c r="G73" s="21">
        <v>686207</v>
      </c>
      <c r="H73" s="21">
        <v>687067</v>
      </c>
      <c r="I73" s="21">
        <v>2059652</v>
      </c>
      <c r="J73" s="21">
        <v>682634</v>
      </c>
      <c r="K73" s="21">
        <v>687234</v>
      </c>
      <c r="L73" s="21">
        <v>687733</v>
      </c>
      <c r="M73" s="21">
        <v>2057601</v>
      </c>
      <c r="N73" s="21">
        <v>687317</v>
      </c>
      <c r="O73" s="21">
        <v>687899</v>
      </c>
      <c r="P73" s="21">
        <v>687983</v>
      </c>
      <c r="Q73" s="21">
        <v>2063199</v>
      </c>
      <c r="R73" s="21">
        <v>687983</v>
      </c>
      <c r="S73" s="21">
        <v>688232</v>
      </c>
      <c r="T73" s="21">
        <v>688232</v>
      </c>
      <c r="U73" s="21">
        <v>2064447</v>
      </c>
      <c r="V73" s="21">
        <v>8244899</v>
      </c>
      <c r="W73" s="21">
        <v>8347400</v>
      </c>
      <c r="X73" s="21"/>
      <c r="Y73" s="20"/>
      <c r="Z73" s="23">
        <v>8347396</v>
      </c>
    </row>
    <row r="74" spans="1:26" ht="13.5" hidden="1">
      <c r="A74" s="39" t="s">
        <v>107</v>
      </c>
      <c r="B74" s="19">
        <v>414760</v>
      </c>
      <c r="C74" s="19"/>
      <c r="D74" s="20">
        <v>69100</v>
      </c>
      <c r="E74" s="21">
        <v>221785</v>
      </c>
      <c r="F74" s="21">
        <v>32649</v>
      </c>
      <c r="G74" s="21">
        <v>35626</v>
      </c>
      <c r="H74" s="21">
        <v>37666</v>
      </c>
      <c r="I74" s="21">
        <v>105941</v>
      </c>
      <c r="J74" s="21">
        <v>32778</v>
      </c>
      <c r="K74" s="21">
        <v>32906</v>
      </c>
      <c r="L74" s="21">
        <v>3722</v>
      </c>
      <c r="M74" s="21">
        <v>69406</v>
      </c>
      <c r="N74" s="21">
        <v>33385</v>
      </c>
      <c r="O74" s="21">
        <v>32256</v>
      </c>
      <c r="P74" s="21">
        <v>37666</v>
      </c>
      <c r="Q74" s="21">
        <v>103307</v>
      </c>
      <c r="R74" s="21">
        <v>33333</v>
      </c>
      <c r="S74" s="21">
        <v>30929</v>
      </c>
      <c r="T74" s="21">
        <v>32242</v>
      </c>
      <c r="U74" s="21">
        <v>96504</v>
      </c>
      <c r="V74" s="21">
        <v>375158</v>
      </c>
      <c r="W74" s="21">
        <v>69104</v>
      </c>
      <c r="X74" s="21"/>
      <c r="Y74" s="20"/>
      <c r="Z74" s="23">
        <v>221785</v>
      </c>
    </row>
    <row r="75" spans="1:26" ht="13.5" hidden="1">
      <c r="A75" s="40" t="s">
        <v>110</v>
      </c>
      <c r="B75" s="28">
        <v>625352</v>
      </c>
      <c r="C75" s="28"/>
      <c r="D75" s="29">
        <v>819350</v>
      </c>
      <c r="E75" s="30">
        <v>819350</v>
      </c>
      <c r="F75" s="30">
        <v>72495</v>
      </c>
      <c r="G75" s="30">
        <v>75783</v>
      </c>
      <c r="H75" s="30">
        <v>80203</v>
      </c>
      <c r="I75" s="30">
        <v>228481</v>
      </c>
      <c r="J75" s="30">
        <v>84099</v>
      </c>
      <c r="K75" s="30">
        <v>96728</v>
      </c>
      <c r="L75" s="30">
        <v>-63622</v>
      </c>
      <c r="M75" s="30">
        <v>117205</v>
      </c>
      <c r="N75" s="30">
        <v>84565</v>
      </c>
      <c r="O75" s="30">
        <v>88463</v>
      </c>
      <c r="P75" s="30">
        <v>89767</v>
      </c>
      <c r="Q75" s="30">
        <v>262795</v>
      </c>
      <c r="R75" s="30">
        <v>89472</v>
      </c>
      <c r="S75" s="30">
        <v>92800</v>
      </c>
      <c r="T75" s="30">
        <v>25250</v>
      </c>
      <c r="U75" s="30">
        <v>207522</v>
      </c>
      <c r="V75" s="30">
        <v>816003</v>
      </c>
      <c r="W75" s="30">
        <v>819350</v>
      </c>
      <c r="X75" s="30"/>
      <c r="Y75" s="29"/>
      <c r="Z75" s="31">
        <v>819350</v>
      </c>
    </row>
    <row r="76" spans="1:26" ht="13.5" hidden="1">
      <c r="A76" s="42" t="s">
        <v>287</v>
      </c>
      <c r="B76" s="32">
        <v>98366155</v>
      </c>
      <c r="C76" s="32"/>
      <c r="D76" s="33">
        <v>118237761</v>
      </c>
      <c r="E76" s="34">
        <v>114213906</v>
      </c>
      <c r="F76" s="34">
        <v>7701410</v>
      </c>
      <c r="G76" s="34">
        <v>9436116</v>
      </c>
      <c r="H76" s="34">
        <v>6905584</v>
      </c>
      <c r="I76" s="34">
        <v>24043110</v>
      </c>
      <c r="J76" s="34">
        <v>10452975</v>
      </c>
      <c r="K76" s="34">
        <v>10009266</v>
      </c>
      <c r="L76" s="34">
        <v>7139989</v>
      </c>
      <c r="M76" s="34">
        <v>27602230</v>
      </c>
      <c r="N76" s="34">
        <v>7449957</v>
      </c>
      <c r="O76" s="34">
        <v>6728439</v>
      </c>
      <c r="P76" s="34">
        <v>9173931</v>
      </c>
      <c r="Q76" s="34">
        <v>23352327</v>
      </c>
      <c r="R76" s="34">
        <v>6452607</v>
      </c>
      <c r="S76" s="34">
        <v>8616370</v>
      </c>
      <c r="T76" s="34">
        <v>7491837</v>
      </c>
      <c r="U76" s="34">
        <v>22560814</v>
      </c>
      <c r="V76" s="34">
        <v>97558481</v>
      </c>
      <c r="W76" s="34">
        <v>114213906</v>
      </c>
      <c r="X76" s="34"/>
      <c r="Y76" s="33"/>
      <c r="Z76" s="35">
        <v>114213906</v>
      </c>
    </row>
    <row r="77" spans="1:26" ht="13.5" hidden="1">
      <c r="A77" s="37" t="s">
        <v>31</v>
      </c>
      <c r="B77" s="19">
        <v>17407400</v>
      </c>
      <c r="C77" s="19"/>
      <c r="D77" s="20">
        <v>22833600</v>
      </c>
      <c r="E77" s="21">
        <v>22656458</v>
      </c>
      <c r="F77" s="21">
        <v>1109824</v>
      </c>
      <c r="G77" s="21">
        <v>2278440</v>
      </c>
      <c r="H77" s="21">
        <v>1294876</v>
      </c>
      <c r="I77" s="21">
        <v>4683140</v>
      </c>
      <c r="J77" s="21">
        <v>3237810</v>
      </c>
      <c r="K77" s="21">
        <v>3035976</v>
      </c>
      <c r="L77" s="21">
        <v>1250451</v>
      </c>
      <c r="M77" s="21">
        <v>7524237</v>
      </c>
      <c r="N77" s="21">
        <v>873225</v>
      </c>
      <c r="O77" s="21">
        <v>1206814</v>
      </c>
      <c r="P77" s="21">
        <v>1128426</v>
      </c>
      <c r="Q77" s="21">
        <v>3208465</v>
      </c>
      <c r="R77" s="21">
        <v>1004912</v>
      </c>
      <c r="S77" s="21">
        <v>1088550</v>
      </c>
      <c r="T77" s="21">
        <v>1108821</v>
      </c>
      <c r="U77" s="21">
        <v>3202283</v>
      </c>
      <c r="V77" s="21">
        <v>18618125</v>
      </c>
      <c r="W77" s="21">
        <v>22656458</v>
      </c>
      <c r="X77" s="21"/>
      <c r="Y77" s="20"/>
      <c r="Z77" s="23">
        <v>22656458</v>
      </c>
    </row>
    <row r="78" spans="1:26" ht="13.5" hidden="1">
      <c r="A78" s="38" t="s">
        <v>32</v>
      </c>
      <c r="B78" s="19">
        <v>80958755</v>
      </c>
      <c r="C78" s="19"/>
      <c r="D78" s="20">
        <v>95404161</v>
      </c>
      <c r="E78" s="21">
        <v>91557448</v>
      </c>
      <c r="F78" s="21">
        <v>6591586</v>
      </c>
      <c r="G78" s="21">
        <v>7157676</v>
      </c>
      <c r="H78" s="21">
        <v>5610708</v>
      </c>
      <c r="I78" s="21">
        <v>19359970</v>
      </c>
      <c r="J78" s="21">
        <v>7215165</v>
      </c>
      <c r="K78" s="21">
        <v>6973290</v>
      </c>
      <c r="L78" s="21">
        <v>5889538</v>
      </c>
      <c r="M78" s="21">
        <v>20077993</v>
      </c>
      <c r="N78" s="21">
        <v>6576732</v>
      </c>
      <c r="O78" s="21">
        <v>5521625</v>
      </c>
      <c r="P78" s="21">
        <v>8045505</v>
      </c>
      <c r="Q78" s="21">
        <v>20143862</v>
      </c>
      <c r="R78" s="21">
        <v>5447695</v>
      </c>
      <c r="S78" s="21">
        <v>7527820</v>
      </c>
      <c r="T78" s="21">
        <v>6383016</v>
      </c>
      <c r="U78" s="21">
        <v>19358531</v>
      </c>
      <c r="V78" s="21">
        <v>78940356</v>
      </c>
      <c r="W78" s="21">
        <v>91557448</v>
      </c>
      <c r="X78" s="21"/>
      <c r="Y78" s="20"/>
      <c r="Z78" s="23">
        <v>91557448</v>
      </c>
    </row>
    <row r="79" spans="1:26" ht="13.5" hidden="1">
      <c r="A79" s="39" t="s">
        <v>103</v>
      </c>
      <c r="B79" s="19">
        <v>49895554</v>
      </c>
      <c r="C79" s="19"/>
      <c r="D79" s="20">
        <v>50932250</v>
      </c>
      <c r="E79" s="21">
        <v>47608209</v>
      </c>
      <c r="F79" s="21">
        <v>3623023</v>
      </c>
      <c r="G79" s="21">
        <v>4465271</v>
      </c>
      <c r="H79" s="21">
        <v>3715599</v>
      </c>
      <c r="I79" s="21">
        <v>11803893</v>
      </c>
      <c r="J79" s="21">
        <v>4546471</v>
      </c>
      <c r="K79" s="21">
        <v>3206228</v>
      </c>
      <c r="L79" s="21">
        <v>3854977</v>
      </c>
      <c r="M79" s="21">
        <v>11607676</v>
      </c>
      <c r="N79" s="21">
        <v>3965778</v>
      </c>
      <c r="O79" s="21">
        <v>3449331</v>
      </c>
      <c r="P79" s="21">
        <v>4088009</v>
      </c>
      <c r="Q79" s="21">
        <v>11503118</v>
      </c>
      <c r="R79" s="21">
        <v>2840499</v>
      </c>
      <c r="S79" s="21">
        <v>4255496</v>
      </c>
      <c r="T79" s="21">
        <v>3579954</v>
      </c>
      <c r="U79" s="21">
        <v>10675949</v>
      </c>
      <c r="V79" s="21">
        <v>45590636</v>
      </c>
      <c r="W79" s="21">
        <v>47608209</v>
      </c>
      <c r="X79" s="21"/>
      <c r="Y79" s="20"/>
      <c r="Z79" s="23">
        <v>47608209</v>
      </c>
    </row>
    <row r="80" spans="1:26" ht="13.5" hidden="1">
      <c r="A80" s="39" t="s">
        <v>104</v>
      </c>
      <c r="B80" s="19">
        <v>16557917</v>
      </c>
      <c r="C80" s="19"/>
      <c r="D80" s="20">
        <v>23346312</v>
      </c>
      <c r="E80" s="21">
        <v>22586313</v>
      </c>
      <c r="F80" s="21">
        <v>1400282</v>
      </c>
      <c r="G80" s="21">
        <v>1230725</v>
      </c>
      <c r="H80" s="21">
        <v>999797</v>
      </c>
      <c r="I80" s="21">
        <v>3630804</v>
      </c>
      <c r="J80" s="21">
        <v>1633776</v>
      </c>
      <c r="K80" s="21">
        <v>1901575</v>
      </c>
      <c r="L80" s="21">
        <v>1009899</v>
      </c>
      <c r="M80" s="21">
        <v>4545250</v>
      </c>
      <c r="N80" s="21">
        <v>1503777</v>
      </c>
      <c r="O80" s="21">
        <v>1061635</v>
      </c>
      <c r="P80" s="21">
        <v>2047533</v>
      </c>
      <c r="Q80" s="21">
        <v>4612945</v>
      </c>
      <c r="R80" s="21">
        <v>1141296</v>
      </c>
      <c r="S80" s="21">
        <v>1504861</v>
      </c>
      <c r="T80" s="21">
        <v>1261208</v>
      </c>
      <c r="U80" s="21">
        <v>3907365</v>
      </c>
      <c r="V80" s="21">
        <v>16696364</v>
      </c>
      <c r="W80" s="21">
        <v>22586313</v>
      </c>
      <c r="X80" s="21"/>
      <c r="Y80" s="20"/>
      <c r="Z80" s="23">
        <v>22586313</v>
      </c>
    </row>
    <row r="81" spans="1:26" ht="13.5" hidden="1">
      <c r="A81" s="39" t="s">
        <v>105</v>
      </c>
      <c r="B81" s="19">
        <v>5039544</v>
      </c>
      <c r="C81" s="19"/>
      <c r="D81" s="20">
        <v>13211112</v>
      </c>
      <c r="E81" s="21">
        <v>13211116</v>
      </c>
      <c r="F81" s="21">
        <v>928260</v>
      </c>
      <c r="G81" s="21">
        <v>989686</v>
      </c>
      <c r="H81" s="21">
        <v>532682</v>
      </c>
      <c r="I81" s="21">
        <v>2450628</v>
      </c>
      <c r="J81" s="21">
        <v>595487</v>
      </c>
      <c r="K81" s="21">
        <v>1073580</v>
      </c>
      <c r="L81" s="21">
        <v>620901</v>
      </c>
      <c r="M81" s="21">
        <v>2289968</v>
      </c>
      <c r="N81" s="21">
        <v>709522</v>
      </c>
      <c r="O81" s="21">
        <v>596637</v>
      </c>
      <c r="P81" s="21">
        <v>1218826</v>
      </c>
      <c r="Q81" s="21">
        <v>2524985</v>
      </c>
      <c r="R81" s="21">
        <v>836423</v>
      </c>
      <c r="S81" s="21">
        <v>1084395</v>
      </c>
      <c r="T81" s="21">
        <v>875319</v>
      </c>
      <c r="U81" s="21">
        <v>2796137</v>
      </c>
      <c r="V81" s="21">
        <v>10061718</v>
      </c>
      <c r="W81" s="21">
        <v>13211116</v>
      </c>
      <c r="X81" s="21"/>
      <c r="Y81" s="20"/>
      <c r="Z81" s="23">
        <v>13211116</v>
      </c>
    </row>
    <row r="82" spans="1:26" ht="13.5" hidden="1">
      <c r="A82" s="39" t="s">
        <v>106</v>
      </c>
      <c r="B82" s="19">
        <v>9099383</v>
      </c>
      <c r="C82" s="19"/>
      <c r="D82" s="20">
        <v>7850987</v>
      </c>
      <c r="E82" s="21">
        <v>7930026</v>
      </c>
      <c r="F82" s="21">
        <v>607372</v>
      </c>
      <c r="G82" s="21">
        <v>436367</v>
      </c>
      <c r="H82" s="21">
        <v>324964</v>
      </c>
      <c r="I82" s="21">
        <v>1368703</v>
      </c>
      <c r="J82" s="21">
        <v>406653</v>
      </c>
      <c r="K82" s="21">
        <v>759001</v>
      </c>
      <c r="L82" s="21">
        <v>370601</v>
      </c>
      <c r="M82" s="21">
        <v>1536255</v>
      </c>
      <c r="N82" s="21">
        <v>364270</v>
      </c>
      <c r="O82" s="21">
        <v>381766</v>
      </c>
      <c r="P82" s="21">
        <v>653471</v>
      </c>
      <c r="Q82" s="21">
        <v>1399507</v>
      </c>
      <c r="R82" s="21">
        <v>596144</v>
      </c>
      <c r="S82" s="21">
        <v>652138</v>
      </c>
      <c r="T82" s="21">
        <v>634293</v>
      </c>
      <c r="U82" s="21">
        <v>1882575</v>
      </c>
      <c r="V82" s="21">
        <v>6187040</v>
      </c>
      <c r="W82" s="21">
        <v>7930026</v>
      </c>
      <c r="X82" s="21"/>
      <c r="Y82" s="20"/>
      <c r="Z82" s="23">
        <v>7930026</v>
      </c>
    </row>
    <row r="83" spans="1:26" ht="13.5" hidden="1">
      <c r="A83" s="39" t="s">
        <v>107</v>
      </c>
      <c r="B83" s="19">
        <v>366357</v>
      </c>
      <c r="C83" s="19"/>
      <c r="D83" s="20">
        <v>63500</v>
      </c>
      <c r="E83" s="21">
        <v>221784</v>
      </c>
      <c r="F83" s="21">
        <v>32649</v>
      </c>
      <c r="G83" s="21">
        <v>35627</v>
      </c>
      <c r="H83" s="21">
        <v>37666</v>
      </c>
      <c r="I83" s="21">
        <v>105942</v>
      </c>
      <c r="J83" s="21">
        <v>32778</v>
      </c>
      <c r="K83" s="21">
        <v>32906</v>
      </c>
      <c r="L83" s="21">
        <v>33160</v>
      </c>
      <c r="M83" s="21">
        <v>98844</v>
      </c>
      <c r="N83" s="21">
        <v>33385</v>
      </c>
      <c r="O83" s="21">
        <v>32256</v>
      </c>
      <c r="P83" s="21">
        <v>37666</v>
      </c>
      <c r="Q83" s="21">
        <v>103307</v>
      </c>
      <c r="R83" s="21">
        <v>33333</v>
      </c>
      <c r="S83" s="21">
        <v>30930</v>
      </c>
      <c r="T83" s="21">
        <v>32242</v>
      </c>
      <c r="U83" s="21">
        <v>96505</v>
      </c>
      <c r="V83" s="21">
        <v>404598</v>
      </c>
      <c r="W83" s="21">
        <v>221784</v>
      </c>
      <c r="X83" s="21"/>
      <c r="Y83" s="20"/>
      <c r="Z83" s="23">
        <v>221784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4435353</v>
      </c>
      <c r="D5" s="344">
        <f t="shared" si="0"/>
        <v>0</v>
      </c>
      <c r="E5" s="343">
        <f t="shared" si="0"/>
        <v>5918080</v>
      </c>
      <c r="F5" s="345">
        <f t="shared" si="0"/>
        <v>5918080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5918080</v>
      </c>
      <c r="Y5" s="345">
        <f t="shared" si="0"/>
        <v>-5918080</v>
      </c>
      <c r="Z5" s="346">
        <f>+IF(X5&lt;&gt;0,+(Y5/X5)*100,0)</f>
        <v>-100</v>
      </c>
      <c r="AA5" s="347">
        <f>+AA6+AA8+AA11+AA13+AA15</f>
        <v>5918080</v>
      </c>
    </row>
    <row r="6" spans="1:27" ht="13.5">
      <c r="A6" s="348" t="s">
        <v>205</v>
      </c>
      <c r="B6" s="142"/>
      <c r="C6" s="60">
        <f>+C7</f>
        <v>1277196</v>
      </c>
      <c r="D6" s="327">
        <f aca="true" t="shared" si="1" ref="D6:AA6">+D7</f>
        <v>0</v>
      </c>
      <c r="E6" s="60">
        <f t="shared" si="1"/>
        <v>1592230</v>
      </c>
      <c r="F6" s="59">
        <f t="shared" si="1"/>
        <v>1592230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1592230</v>
      </c>
      <c r="Y6" s="59">
        <f t="shared" si="1"/>
        <v>-1592230</v>
      </c>
      <c r="Z6" s="61">
        <f>+IF(X6&lt;&gt;0,+(Y6/X6)*100,0)</f>
        <v>-100</v>
      </c>
      <c r="AA6" s="62">
        <f t="shared" si="1"/>
        <v>1592230</v>
      </c>
    </row>
    <row r="7" spans="1:27" ht="13.5">
      <c r="A7" s="291" t="s">
        <v>229</v>
      </c>
      <c r="B7" s="142"/>
      <c r="C7" s="60">
        <v>1277196</v>
      </c>
      <c r="D7" s="327"/>
      <c r="E7" s="60">
        <v>1592230</v>
      </c>
      <c r="F7" s="59">
        <v>1592230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1592230</v>
      </c>
      <c r="Y7" s="59">
        <v>-1592230</v>
      </c>
      <c r="Z7" s="61">
        <v>-100</v>
      </c>
      <c r="AA7" s="62">
        <v>1592230</v>
      </c>
    </row>
    <row r="8" spans="1:27" ht="13.5">
      <c r="A8" s="348" t="s">
        <v>206</v>
      </c>
      <c r="B8" s="142"/>
      <c r="C8" s="60">
        <f aca="true" t="shared" si="2" ref="C8:Y8">SUM(C9:C10)</f>
        <v>928870</v>
      </c>
      <c r="D8" s="327">
        <f t="shared" si="2"/>
        <v>0</v>
      </c>
      <c r="E8" s="60">
        <f t="shared" si="2"/>
        <v>1820720</v>
      </c>
      <c r="F8" s="59">
        <f t="shared" si="2"/>
        <v>1820720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1820720</v>
      </c>
      <c r="Y8" s="59">
        <f t="shared" si="2"/>
        <v>-1820720</v>
      </c>
      <c r="Z8" s="61">
        <f>+IF(X8&lt;&gt;0,+(Y8/X8)*100,0)</f>
        <v>-100</v>
      </c>
      <c r="AA8" s="62">
        <f>SUM(AA9:AA10)</f>
        <v>1820720</v>
      </c>
    </row>
    <row r="9" spans="1:27" ht="13.5">
      <c r="A9" s="291" t="s">
        <v>230</v>
      </c>
      <c r="B9" s="142"/>
      <c r="C9" s="60">
        <v>928870</v>
      </c>
      <c r="D9" s="327"/>
      <c r="E9" s="60">
        <v>1820720</v>
      </c>
      <c r="F9" s="59">
        <v>1820720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1820720</v>
      </c>
      <c r="Y9" s="59">
        <v>-1820720</v>
      </c>
      <c r="Z9" s="61">
        <v>-100</v>
      </c>
      <c r="AA9" s="62">
        <v>1820720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696652</v>
      </c>
      <c r="D11" s="350">
        <f aca="true" t="shared" si="3" ref="D11:AA11">+D12</f>
        <v>0</v>
      </c>
      <c r="E11" s="349">
        <f t="shared" si="3"/>
        <v>863992</v>
      </c>
      <c r="F11" s="351">
        <f t="shared" si="3"/>
        <v>863992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863992</v>
      </c>
      <c r="Y11" s="351">
        <f t="shared" si="3"/>
        <v>-863992</v>
      </c>
      <c r="Z11" s="352">
        <f>+IF(X11&lt;&gt;0,+(Y11/X11)*100,0)</f>
        <v>-100</v>
      </c>
      <c r="AA11" s="353">
        <f t="shared" si="3"/>
        <v>863992</v>
      </c>
    </row>
    <row r="12" spans="1:27" ht="13.5">
      <c r="A12" s="291" t="s">
        <v>232</v>
      </c>
      <c r="B12" s="136"/>
      <c r="C12" s="60">
        <v>696652</v>
      </c>
      <c r="D12" s="327"/>
      <c r="E12" s="60">
        <v>863992</v>
      </c>
      <c r="F12" s="59">
        <v>863992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863992</v>
      </c>
      <c r="Y12" s="59">
        <v>-863992</v>
      </c>
      <c r="Z12" s="61">
        <v>-100</v>
      </c>
      <c r="AA12" s="62">
        <v>863992</v>
      </c>
    </row>
    <row r="13" spans="1:27" ht="13.5">
      <c r="A13" s="348" t="s">
        <v>208</v>
      </c>
      <c r="B13" s="136"/>
      <c r="C13" s="275">
        <f>+C14</f>
        <v>464435</v>
      </c>
      <c r="D13" s="328">
        <f aca="true" t="shared" si="4" ref="D13:AA13">+D14</f>
        <v>0</v>
      </c>
      <c r="E13" s="275">
        <f t="shared" si="4"/>
        <v>821656</v>
      </c>
      <c r="F13" s="329">
        <f t="shared" si="4"/>
        <v>821656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821656</v>
      </c>
      <c r="Y13" s="329">
        <f t="shared" si="4"/>
        <v>-821656</v>
      </c>
      <c r="Z13" s="322">
        <f>+IF(X13&lt;&gt;0,+(Y13/X13)*100,0)</f>
        <v>-100</v>
      </c>
      <c r="AA13" s="273">
        <f t="shared" si="4"/>
        <v>821656</v>
      </c>
    </row>
    <row r="14" spans="1:27" ht="13.5">
      <c r="A14" s="291" t="s">
        <v>233</v>
      </c>
      <c r="B14" s="136"/>
      <c r="C14" s="60">
        <v>464435</v>
      </c>
      <c r="D14" s="327"/>
      <c r="E14" s="60">
        <v>821656</v>
      </c>
      <c r="F14" s="59">
        <v>821656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821656</v>
      </c>
      <c r="Y14" s="59">
        <v>-821656</v>
      </c>
      <c r="Z14" s="61">
        <v>-100</v>
      </c>
      <c r="AA14" s="62">
        <v>821656</v>
      </c>
    </row>
    <row r="15" spans="1:27" ht="13.5">
      <c r="A15" s="348" t="s">
        <v>209</v>
      </c>
      <c r="B15" s="136"/>
      <c r="C15" s="60">
        <f aca="true" t="shared" si="5" ref="C15:Y15">SUM(C16:C20)</f>
        <v>1068200</v>
      </c>
      <c r="D15" s="327">
        <f t="shared" si="5"/>
        <v>0</v>
      </c>
      <c r="E15" s="60">
        <f t="shared" si="5"/>
        <v>819482</v>
      </c>
      <c r="F15" s="59">
        <f t="shared" si="5"/>
        <v>819482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819482</v>
      </c>
      <c r="Y15" s="59">
        <f t="shared" si="5"/>
        <v>-819482</v>
      </c>
      <c r="Z15" s="61">
        <f>+IF(X15&lt;&gt;0,+(Y15/X15)*100,0)</f>
        <v>-100</v>
      </c>
      <c r="AA15" s="62">
        <f>SUM(AA16:AA20)</f>
        <v>819482</v>
      </c>
    </row>
    <row r="16" spans="1:27" ht="13.5">
      <c r="A16" s="291" t="s">
        <v>234</v>
      </c>
      <c r="B16" s="300"/>
      <c r="C16" s="60">
        <v>986924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81276</v>
      </c>
      <c r="D20" s="327"/>
      <c r="E20" s="60">
        <v>819482</v>
      </c>
      <c r="F20" s="59">
        <v>819482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819482</v>
      </c>
      <c r="Y20" s="59">
        <v>-819482</v>
      </c>
      <c r="Z20" s="61">
        <v>-100</v>
      </c>
      <c r="AA20" s="62">
        <v>819482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2217676</v>
      </c>
      <c r="D22" s="331">
        <f t="shared" si="6"/>
        <v>0</v>
      </c>
      <c r="E22" s="330">
        <f t="shared" si="6"/>
        <v>1875253</v>
      </c>
      <c r="F22" s="332">
        <f t="shared" si="6"/>
        <v>1875253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1875253</v>
      </c>
      <c r="Y22" s="332">
        <f t="shared" si="6"/>
        <v>-1875253</v>
      </c>
      <c r="Z22" s="323">
        <f>+IF(X22&lt;&gt;0,+(Y22/X22)*100,0)</f>
        <v>-100</v>
      </c>
      <c r="AA22" s="337">
        <f>SUM(AA23:AA32)</f>
        <v>1875253</v>
      </c>
    </row>
    <row r="23" spans="1:27" ht="13.5">
      <c r="A23" s="348" t="s">
        <v>237</v>
      </c>
      <c r="B23" s="142"/>
      <c r="C23" s="60">
        <v>232217</v>
      </c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104498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243828</v>
      </c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>
        <v>127720</v>
      </c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1509413</v>
      </c>
      <c r="D32" s="327"/>
      <c r="E32" s="60">
        <v>1875253</v>
      </c>
      <c r="F32" s="59">
        <v>1875253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1875253</v>
      </c>
      <c r="Y32" s="59">
        <v>-1875253</v>
      </c>
      <c r="Z32" s="61">
        <v>-100</v>
      </c>
      <c r="AA32" s="62">
        <v>1875253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181660</v>
      </c>
      <c r="F37" s="332">
        <f t="shared" si="8"/>
        <v>181660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181660</v>
      </c>
      <c r="Y37" s="332">
        <f t="shared" si="8"/>
        <v>-181660</v>
      </c>
      <c r="Z37" s="323">
        <f>+IF(X37&lt;&gt;0,+(Y37/X37)*100,0)</f>
        <v>-100</v>
      </c>
      <c r="AA37" s="337">
        <f t="shared" si="8"/>
        <v>181660</v>
      </c>
    </row>
    <row r="38" spans="1:27" ht="13.5">
      <c r="A38" s="348" t="s">
        <v>213</v>
      </c>
      <c r="B38" s="142"/>
      <c r="C38" s="60"/>
      <c r="D38" s="327"/>
      <c r="E38" s="60">
        <v>181660</v>
      </c>
      <c r="F38" s="59">
        <v>181660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181660</v>
      </c>
      <c r="Y38" s="59">
        <v>-181660</v>
      </c>
      <c r="Z38" s="61">
        <v>-100</v>
      </c>
      <c r="AA38" s="62">
        <v>181660</v>
      </c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4957843</v>
      </c>
      <c r="D40" s="331">
        <f t="shared" si="9"/>
        <v>0</v>
      </c>
      <c r="E40" s="330">
        <f t="shared" si="9"/>
        <v>4515610</v>
      </c>
      <c r="F40" s="332">
        <f t="shared" si="9"/>
        <v>4515610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49079</v>
      </c>
      <c r="R40" s="332">
        <f t="shared" si="9"/>
        <v>49079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49079</v>
      </c>
      <c r="X40" s="330">
        <f t="shared" si="9"/>
        <v>4515610</v>
      </c>
      <c r="Y40" s="332">
        <f t="shared" si="9"/>
        <v>-4466531</v>
      </c>
      <c r="Z40" s="323">
        <f>+IF(X40&lt;&gt;0,+(Y40/X40)*100,0)</f>
        <v>-98.91312580138674</v>
      </c>
      <c r="AA40" s="337">
        <f>SUM(AA41:AA49)</f>
        <v>4515610</v>
      </c>
    </row>
    <row r="41" spans="1:27" ht="13.5">
      <c r="A41" s="348" t="s">
        <v>248</v>
      </c>
      <c r="B41" s="142"/>
      <c r="C41" s="349">
        <v>2322175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487657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429602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40581</v>
      </c>
      <c r="R44" s="53">
        <v>40581</v>
      </c>
      <c r="S44" s="53"/>
      <c r="T44" s="54"/>
      <c r="U44" s="54"/>
      <c r="V44" s="53"/>
      <c r="W44" s="53">
        <v>40581</v>
      </c>
      <c r="X44" s="54"/>
      <c r="Y44" s="53">
        <v>40581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1091422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8498</v>
      </c>
      <c r="R48" s="53">
        <v>8498</v>
      </c>
      <c r="S48" s="53"/>
      <c r="T48" s="54"/>
      <c r="U48" s="54"/>
      <c r="V48" s="53"/>
      <c r="W48" s="53">
        <v>8498</v>
      </c>
      <c r="X48" s="54"/>
      <c r="Y48" s="53">
        <v>8498</v>
      </c>
      <c r="Z48" s="94"/>
      <c r="AA48" s="95"/>
    </row>
    <row r="49" spans="1:27" ht="13.5">
      <c r="A49" s="348" t="s">
        <v>93</v>
      </c>
      <c r="B49" s="136"/>
      <c r="C49" s="54">
        <v>626987</v>
      </c>
      <c r="D49" s="355"/>
      <c r="E49" s="54">
        <v>4515610</v>
      </c>
      <c r="F49" s="53">
        <v>4515610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4515610</v>
      </c>
      <c r="Y49" s="53">
        <v>-4515610</v>
      </c>
      <c r="Z49" s="94">
        <v>-100</v>
      </c>
      <c r="AA49" s="95">
        <v>4515610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11610872</v>
      </c>
      <c r="D60" s="333">
        <f t="shared" si="14"/>
        <v>0</v>
      </c>
      <c r="E60" s="219">
        <f t="shared" si="14"/>
        <v>12490603</v>
      </c>
      <c r="F60" s="264">
        <f t="shared" si="14"/>
        <v>12490603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49079</v>
      </c>
      <c r="R60" s="264">
        <f t="shared" si="14"/>
        <v>49079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49079</v>
      </c>
      <c r="X60" s="219">
        <f t="shared" si="14"/>
        <v>12490603</v>
      </c>
      <c r="Y60" s="264">
        <f t="shared" si="14"/>
        <v>-12441524</v>
      </c>
      <c r="Z60" s="324">
        <f>+IF(X60&lt;&gt;0,+(Y60/X60)*100,0)</f>
        <v>-99.60707261290747</v>
      </c>
      <c r="AA60" s="232">
        <f>+AA57+AA54+AA51+AA40+AA37+AA34+AA22+AA5</f>
        <v>12490603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43770287</v>
      </c>
      <c r="D5" s="153">
        <f>SUM(D6:D8)</f>
        <v>0</v>
      </c>
      <c r="E5" s="154">
        <f t="shared" si="0"/>
        <v>42547789</v>
      </c>
      <c r="F5" s="100">
        <f t="shared" si="0"/>
        <v>42547789</v>
      </c>
      <c r="G5" s="100">
        <f t="shared" si="0"/>
        <v>10948603</v>
      </c>
      <c r="H5" s="100">
        <f t="shared" si="0"/>
        <v>7929610</v>
      </c>
      <c r="I5" s="100">
        <f t="shared" si="0"/>
        <v>2295665</v>
      </c>
      <c r="J5" s="100">
        <f t="shared" si="0"/>
        <v>21173878</v>
      </c>
      <c r="K5" s="100">
        <f t="shared" si="0"/>
        <v>1246817</v>
      </c>
      <c r="L5" s="100">
        <f t="shared" si="0"/>
        <v>5969863</v>
      </c>
      <c r="M5" s="100">
        <f t="shared" si="0"/>
        <v>1409269</v>
      </c>
      <c r="N5" s="100">
        <f t="shared" si="0"/>
        <v>8625949</v>
      </c>
      <c r="O5" s="100">
        <f t="shared" si="0"/>
        <v>1193367</v>
      </c>
      <c r="P5" s="100">
        <f t="shared" si="0"/>
        <v>1245407</v>
      </c>
      <c r="Q5" s="100">
        <f t="shared" si="0"/>
        <v>5634632</v>
      </c>
      <c r="R5" s="100">
        <f t="shared" si="0"/>
        <v>8073406</v>
      </c>
      <c r="S5" s="100">
        <f t="shared" si="0"/>
        <v>1296213</v>
      </c>
      <c r="T5" s="100">
        <f t="shared" si="0"/>
        <v>1808273</v>
      </c>
      <c r="U5" s="100">
        <f t="shared" si="0"/>
        <v>2141744</v>
      </c>
      <c r="V5" s="100">
        <f t="shared" si="0"/>
        <v>5246230</v>
      </c>
      <c r="W5" s="100">
        <f t="shared" si="0"/>
        <v>43119463</v>
      </c>
      <c r="X5" s="100">
        <f t="shared" si="0"/>
        <v>42547789</v>
      </c>
      <c r="Y5" s="100">
        <f t="shared" si="0"/>
        <v>571674</v>
      </c>
      <c r="Z5" s="137">
        <f>+IF(X5&lt;&gt;0,+(Y5/X5)*100,0)</f>
        <v>1.3436044820096293</v>
      </c>
      <c r="AA5" s="153">
        <f>SUM(AA6:AA8)</f>
        <v>42547789</v>
      </c>
    </row>
    <row r="6" spans="1:27" ht="13.5">
      <c r="A6" s="138" t="s">
        <v>75</v>
      </c>
      <c r="B6" s="136"/>
      <c r="C6" s="155">
        <v>5639413</v>
      </c>
      <c r="D6" s="155"/>
      <c r="E6" s="156">
        <v>3238259</v>
      </c>
      <c r="F6" s="60">
        <v>3238259</v>
      </c>
      <c r="G6" s="60">
        <v>68744</v>
      </c>
      <c r="H6" s="60">
        <v>1087285</v>
      </c>
      <c r="I6" s="60">
        <v>1095968</v>
      </c>
      <c r="J6" s="60">
        <v>2251997</v>
      </c>
      <c r="K6" s="60">
        <v>33831</v>
      </c>
      <c r="L6" s="60">
        <v>966102</v>
      </c>
      <c r="M6" s="60">
        <v>65300</v>
      </c>
      <c r="N6" s="60">
        <v>1065233</v>
      </c>
      <c r="O6" s="60">
        <v>78742</v>
      </c>
      <c r="P6" s="60">
        <v>63426</v>
      </c>
      <c r="Q6" s="60">
        <v>1236068</v>
      </c>
      <c r="R6" s="60">
        <v>1378236</v>
      </c>
      <c r="S6" s="60">
        <v>83894</v>
      </c>
      <c r="T6" s="60">
        <v>694414</v>
      </c>
      <c r="U6" s="60">
        <v>171132</v>
      </c>
      <c r="V6" s="60">
        <v>949440</v>
      </c>
      <c r="W6" s="60">
        <v>5644906</v>
      </c>
      <c r="X6" s="60">
        <v>3238259</v>
      </c>
      <c r="Y6" s="60">
        <v>2406647</v>
      </c>
      <c r="Z6" s="140">
        <v>74.32</v>
      </c>
      <c r="AA6" s="155">
        <v>3238259</v>
      </c>
    </row>
    <row r="7" spans="1:27" ht="13.5">
      <c r="A7" s="138" t="s">
        <v>76</v>
      </c>
      <c r="B7" s="136"/>
      <c r="C7" s="157">
        <v>38082526</v>
      </c>
      <c r="D7" s="157"/>
      <c r="E7" s="158">
        <v>39235190</v>
      </c>
      <c r="F7" s="159">
        <v>39235190</v>
      </c>
      <c r="G7" s="159">
        <v>10873702</v>
      </c>
      <c r="H7" s="159">
        <v>6839193</v>
      </c>
      <c r="I7" s="159">
        <v>1195247</v>
      </c>
      <c r="J7" s="159">
        <v>18908142</v>
      </c>
      <c r="K7" s="159">
        <v>1202820</v>
      </c>
      <c r="L7" s="159">
        <v>4999517</v>
      </c>
      <c r="M7" s="159">
        <v>1335308</v>
      </c>
      <c r="N7" s="159">
        <v>7537645</v>
      </c>
      <c r="O7" s="159">
        <v>1108797</v>
      </c>
      <c r="P7" s="159">
        <v>1178577</v>
      </c>
      <c r="Q7" s="159">
        <v>4395437</v>
      </c>
      <c r="R7" s="159">
        <v>6682811</v>
      </c>
      <c r="S7" s="159">
        <v>1202305</v>
      </c>
      <c r="T7" s="159">
        <v>1100001</v>
      </c>
      <c r="U7" s="159">
        <v>1959744</v>
      </c>
      <c r="V7" s="159">
        <v>4262050</v>
      </c>
      <c r="W7" s="159">
        <v>37390648</v>
      </c>
      <c r="X7" s="159">
        <v>39235190</v>
      </c>
      <c r="Y7" s="159">
        <v>-1844542</v>
      </c>
      <c r="Z7" s="141">
        <v>-4.7</v>
      </c>
      <c r="AA7" s="157">
        <v>39235190</v>
      </c>
    </row>
    <row r="8" spans="1:27" ht="13.5">
      <c r="A8" s="138" t="s">
        <v>77</v>
      </c>
      <c r="B8" s="136"/>
      <c r="C8" s="155">
        <v>48348</v>
      </c>
      <c r="D8" s="155"/>
      <c r="E8" s="156">
        <v>74340</v>
      </c>
      <c r="F8" s="60">
        <v>74340</v>
      </c>
      <c r="G8" s="60">
        <v>6157</v>
      </c>
      <c r="H8" s="60">
        <v>3132</v>
      </c>
      <c r="I8" s="60">
        <v>4450</v>
      </c>
      <c r="J8" s="60">
        <v>13739</v>
      </c>
      <c r="K8" s="60">
        <v>10166</v>
      </c>
      <c r="L8" s="60">
        <v>4244</v>
      </c>
      <c r="M8" s="60">
        <v>8661</v>
      </c>
      <c r="N8" s="60">
        <v>23071</v>
      </c>
      <c r="O8" s="60">
        <v>5828</v>
      </c>
      <c r="P8" s="60">
        <v>3404</v>
      </c>
      <c r="Q8" s="60">
        <v>3127</v>
      </c>
      <c r="R8" s="60">
        <v>12359</v>
      </c>
      <c r="S8" s="60">
        <v>10014</v>
      </c>
      <c r="T8" s="60">
        <v>13858</v>
      </c>
      <c r="U8" s="60">
        <v>10868</v>
      </c>
      <c r="V8" s="60">
        <v>34740</v>
      </c>
      <c r="W8" s="60">
        <v>83909</v>
      </c>
      <c r="X8" s="60">
        <v>74340</v>
      </c>
      <c r="Y8" s="60">
        <v>9569</v>
      </c>
      <c r="Z8" s="140">
        <v>12.87</v>
      </c>
      <c r="AA8" s="155">
        <v>74340</v>
      </c>
    </row>
    <row r="9" spans="1:27" ht="13.5">
      <c r="A9" s="135" t="s">
        <v>78</v>
      </c>
      <c r="B9" s="136"/>
      <c r="C9" s="153">
        <f aca="true" t="shared" si="1" ref="C9:Y9">SUM(C10:C14)</f>
        <v>23648347</v>
      </c>
      <c r="D9" s="153">
        <f>SUM(D10:D14)</f>
        <v>0</v>
      </c>
      <c r="E9" s="154">
        <f t="shared" si="1"/>
        <v>8744166</v>
      </c>
      <c r="F9" s="100">
        <f t="shared" si="1"/>
        <v>8744166</v>
      </c>
      <c r="G9" s="100">
        <f t="shared" si="1"/>
        <v>133927</v>
      </c>
      <c r="H9" s="100">
        <f t="shared" si="1"/>
        <v>99952</v>
      </c>
      <c r="I9" s="100">
        <f t="shared" si="1"/>
        <v>113055</v>
      </c>
      <c r="J9" s="100">
        <f t="shared" si="1"/>
        <v>346934</v>
      </c>
      <c r="K9" s="100">
        <f t="shared" si="1"/>
        <v>1254898</v>
      </c>
      <c r="L9" s="100">
        <f t="shared" si="1"/>
        <v>113424</v>
      </c>
      <c r="M9" s="100">
        <f t="shared" si="1"/>
        <v>394132</v>
      </c>
      <c r="N9" s="100">
        <f t="shared" si="1"/>
        <v>1762454</v>
      </c>
      <c r="O9" s="100">
        <f t="shared" si="1"/>
        <v>264420</v>
      </c>
      <c r="P9" s="100">
        <f t="shared" si="1"/>
        <v>497713</v>
      </c>
      <c r="Q9" s="100">
        <f t="shared" si="1"/>
        <v>129956</v>
      </c>
      <c r="R9" s="100">
        <f t="shared" si="1"/>
        <v>892089</v>
      </c>
      <c r="S9" s="100">
        <f t="shared" si="1"/>
        <v>99614</v>
      </c>
      <c r="T9" s="100">
        <f t="shared" si="1"/>
        <v>2761926</v>
      </c>
      <c r="U9" s="100">
        <f t="shared" si="1"/>
        <v>636007</v>
      </c>
      <c r="V9" s="100">
        <f t="shared" si="1"/>
        <v>3497547</v>
      </c>
      <c r="W9" s="100">
        <f t="shared" si="1"/>
        <v>6499024</v>
      </c>
      <c r="X9" s="100">
        <f t="shared" si="1"/>
        <v>8744166</v>
      </c>
      <c r="Y9" s="100">
        <f t="shared" si="1"/>
        <v>-2245142</v>
      </c>
      <c r="Z9" s="137">
        <f>+IF(X9&lt;&gt;0,+(Y9/X9)*100,0)</f>
        <v>-25.675884927161725</v>
      </c>
      <c r="AA9" s="153">
        <f>SUM(AA10:AA14)</f>
        <v>8744166</v>
      </c>
    </row>
    <row r="10" spans="1:27" ht="13.5">
      <c r="A10" s="138" t="s">
        <v>79</v>
      </c>
      <c r="B10" s="136"/>
      <c r="C10" s="155">
        <v>1434627</v>
      </c>
      <c r="D10" s="155"/>
      <c r="E10" s="156">
        <v>1410135</v>
      </c>
      <c r="F10" s="60">
        <v>1410135</v>
      </c>
      <c r="G10" s="60">
        <v>69780</v>
      </c>
      <c r="H10" s="60">
        <v>53531</v>
      </c>
      <c r="I10" s="60">
        <v>64414</v>
      </c>
      <c r="J10" s="60">
        <v>187725</v>
      </c>
      <c r="K10" s="60">
        <v>453645</v>
      </c>
      <c r="L10" s="60">
        <v>54689</v>
      </c>
      <c r="M10" s="60">
        <v>53377</v>
      </c>
      <c r="N10" s="60">
        <v>561711</v>
      </c>
      <c r="O10" s="60">
        <v>51219</v>
      </c>
      <c r="P10" s="60">
        <v>436690</v>
      </c>
      <c r="Q10" s="60">
        <v>72795</v>
      </c>
      <c r="R10" s="60">
        <v>560704</v>
      </c>
      <c r="S10" s="60">
        <v>49046</v>
      </c>
      <c r="T10" s="60">
        <v>58645</v>
      </c>
      <c r="U10" s="60">
        <v>91745</v>
      </c>
      <c r="V10" s="60">
        <v>199436</v>
      </c>
      <c r="W10" s="60">
        <v>1509576</v>
      </c>
      <c r="X10" s="60">
        <v>1410135</v>
      </c>
      <c r="Y10" s="60">
        <v>99441</v>
      </c>
      <c r="Z10" s="140">
        <v>7.05</v>
      </c>
      <c r="AA10" s="155">
        <v>1410135</v>
      </c>
    </row>
    <row r="11" spans="1:27" ht="13.5">
      <c r="A11" s="138" t="s">
        <v>80</v>
      </c>
      <c r="B11" s="136"/>
      <c r="C11" s="155">
        <v>145443</v>
      </c>
      <c r="D11" s="155"/>
      <c r="E11" s="156">
        <v>101811</v>
      </c>
      <c r="F11" s="60">
        <v>101811</v>
      </c>
      <c r="G11" s="60">
        <v>329</v>
      </c>
      <c r="H11" s="60">
        <v>1356</v>
      </c>
      <c r="I11" s="60">
        <v>4520</v>
      </c>
      <c r="J11" s="60">
        <v>6205</v>
      </c>
      <c r="K11" s="60">
        <v>20551</v>
      </c>
      <c r="L11" s="60">
        <v>9252</v>
      </c>
      <c r="M11" s="60">
        <v>34314</v>
      </c>
      <c r="N11" s="60">
        <v>64117</v>
      </c>
      <c r="O11" s="60">
        <v>28402</v>
      </c>
      <c r="P11" s="60">
        <v>7654</v>
      </c>
      <c r="Q11" s="60">
        <v>4543</v>
      </c>
      <c r="R11" s="60">
        <v>40599</v>
      </c>
      <c r="S11" s="60">
        <v>475</v>
      </c>
      <c r="T11" s="60">
        <v>916</v>
      </c>
      <c r="U11" s="60">
        <v>135</v>
      </c>
      <c r="V11" s="60">
        <v>1526</v>
      </c>
      <c r="W11" s="60">
        <v>112447</v>
      </c>
      <c r="X11" s="60">
        <v>101811</v>
      </c>
      <c r="Y11" s="60">
        <v>10636</v>
      </c>
      <c r="Z11" s="140">
        <v>10.45</v>
      </c>
      <c r="AA11" s="155">
        <v>101811</v>
      </c>
    </row>
    <row r="12" spans="1:27" ht="13.5">
      <c r="A12" s="138" t="s">
        <v>81</v>
      </c>
      <c r="B12" s="136"/>
      <c r="C12" s="155">
        <v>21037314</v>
      </c>
      <c r="D12" s="155"/>
      <c r="E12" s="156">
        <v>7196300</v>
      </c>
      <c r="F12" s="60">
        <v>7196300</v>
      </c>
      <c r="G12" s="60">
        <v>60940</v>
      </c>
      <c r="H12" s="60">
        <v>39207</v>
      </c>
      <c r="I12" s="60">
        <v>41563</v>
      </c>
      <c r="J12" s="60">
        <v>141710</v>
      </c>
      <c r="K12" s="60">
        <v>778142</v>
      </c>
      <c r="L12" s="60">
        <v>46920</v>
      </c>
      <c r="M12" s="60">
        <v>303632</v>
      </c>
      <c r="N12" s="60">
        <v>1128694</v>
      </c>
      <c r="O12" s="60">
        <v>182226</v>
      </c>
      <c r="P12" s="60">
        <v>50571</v>
      </c>
      <c r="Q12" s="60">
        <v>50045</v>
      </c>
      <c r="R12" s="60">
        <v>282842</v>
      </c>
      <c r="S12" s="60">
        <v>47518</v>
      </c>
      <c r="T12" s="60">
        <v>2056888</v>
      </c>
      <c r="U12" s="60">
        <v>541629</v>
      </c>
      <c r="V12" s="60">
        <v>2646035</v>
      </c>
      <c r="W12" s="60">
        <v>4199281</v>
      </c>
      <c r="X12" s="60">
        <v>7196300</v>
      </c>
      <c r="Y12" s="60">
        <v>-2997019</v>
      </c>
      <c r="Z12" s="140">
        <v>-41.65</v>
      </c>
      <c r="AA12" s="155">
        <v>7196300</v>
      </c>
    </row>
    <row r="13" spans="1:27" ht="13.5">
      <c r="A13" s="138" t="s">
        <v>82</v>
      </c>
      <c r="B13" s="136"/>
      <c r="C13" s="155">
        <v>1030963</v>
      </c>
      <c r="D13" s="155"/>
      <c r="E13" s="156">
        <v>35920</v>
      </c>
      <c r="F13" s="60">
        <v>35920</v>
      </c>
      <c r="G13" s="60">
        <v>2878</v>
      </c>
      <c r="H13" s="60">
        <v>5858</v>
      </c>
      <c r="I13" s="60">
        <v>2558</v>
      </c>
      <c r="J13" s="60">
        <v>11294</v>
      </c>
      <c r="K13" s="60">
        <v>2560</v>
      </c>
      <c r="L13" s="60">
        <v>2563</v>
      </c>
      <c r="M13" s="60">
        <v>2809</v>
      </c>
      <c r="N13" s="60">
        <v>7932</v>
      </c>
      <c r="O13" s="60">
        <v>2573</v>
      </c>
      <c r="P13" s="60">
        <v>2798</v>
      </c>
      <c r="Q13" s="60">
        <v>2573</v>
      </c>
      <c r="R13" s="60">
        <v>7944</v>
      </c>
      <c r="S13" s="60">
        <v>2575</v>
      </c>
      <c r="T13" s="60">
        <v>645477</v>
      </c>
      <c r="U13" s="60">
        <v>2498</v>
      </c>
      <c r="V13" s="60">
        <v>650550</v>
      </c>
      <c r="W13" s="60">
        <v>677720</v>
      </c>
      <c r="X13" s="60">
        <v>35920</v>
      </c>
      <c r="Y13" s="60">
        <v>641800</v>
      </c>
      <c r="Z13" s="140">
        <v>1786.75</v>
      </c>
      <c r="AA13" s="155">
        <v>35920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14818629</v>
      </c>
      <c r="D15" s="153">
        <f>SUM(D16:D18)</f>
        <v>0</v>
      </c>
      <c r="E15" s="154">
        <f t="shared" si="2"/>
        <v>14693716</v>
      </c>
      <c r="F15" s="100">
        <f t="shared" si="2"/>
        <v>14693716</v>
      </c>
      <c r="G15" s="100">
        <f t="shared" si="2"/>
        <v>840</v>
      </c>
      <c r="H15" s="100">
        <f t="shared" si="2"/>
        <v>404737</v>
      </c>
      <c r="I15" s="100">
        <f t="shared" si="2"/>
        <v>610</v>
      </c>
      <c r="J15" s="100">
        <f t="shared" si="2"/>
        <v>406187</v>
      </c>
      <c r="K15" s="100">
        <f t="shared" si="2"/>
        <v>2110</v>
      </c>
      <c r="L15" s="100">
        <f t="shared" si="2"/>
        <v>305447</v>
      </c>
      <c r="M15" s="100">
        <f t="shared" si="2"/>
        <v>600</v>
      </c>
      <c r="N15" s="100">
        <f t="shared" si="2"/>
        <v>308157</v>
      </c>
      <c r="O15" s="100">
        <f t="shared" si="2"/>
        <v>1322</v>
      </c>
      <c r="P15" s="100">
        <f t="shared" si="2"/>
        <v>304645</v>
      </c>
      <c r="Q15" s="100">
        <f t="shared" si="2"/>
        <v>1207</v>
      </c>
      <c r="R15" s="100">
        <f t="shared" si="2"/>
        <v>307174</v>
      </c>
      <c r="S15" s="100">
        <f t="shared" si="2"/>
        <v>1276</v>
      </c>
      <c r="T15" s="100">
        <f t="shared" si="2"/>
        <v>3694</v>
      </c>
      <c r="U15" s="100">
        <f t="shared" si="2"/>
        <v>1074</v>
      </c>
      <c r="V15" s="100">
        <f t="shared" si="2"/>
        <v>6044</v>
      </c>
      <c r="W15" s="100">
        <f t="shared" si="2"/>
        <v>1027562</v>
      </c>
      <c r="X15" s="100">
        <f t="shared" si="2"/>
        <v>14693716</v>
      </c>
      <c r="Y15" s="100">
        <f t="shared" si="2"/>
        <v>-13666154</v>
      </c>
      <c r="Z15" s="137">
        <f>+IF(X15&lt;&gt;0,+(Y15/X15)*100,0)</f>
        <v>-93.00679283579457</v>
      </c>
      <c r="AA15" s="153">
        <f>SUM(AA16:AA18)</f>
        <v>14693716</v>
      </c>
    </row>
    <row r="16" spans="1:27" ht="13.5">
      <c r="A16" s="138" t="s">
        <v>85</v>
      </c>
      <c r="B16" s="136"/>
      <c r="C16" s="155">
        <v>1234627</v>
      </c>
      <c r="D16" s="155"/>
      <c r="E16" s="156">
        <v>1800000</v>
      </c>
      <c r="F16" s="60">
        <v>1800000</v>
      </c>
      <c r="G16" s="60"/>
      <c r="H16" s="60">
        <v>400000</v>
      </c>
      <c r="I16" s="60"/>
      <c r="J16" s="60">
        <v>400000</v>
      </c>
      <c r="K16" s="60"/>
      <c r="L16" s="60">
        <v>300000</v>
      </c>
      <c r="M16" s="60"/>
      <c r="N16" s="60">
        <v>300000</v>
      </c>
      <c r="O16" s="60"/>
      <c r="P16" s="60">
        <v>300000</v>
      </c>
      <c r="Q16" s="60"/>
      <c r="R16" s="60">
        <v>300000</v>
      </c>
      <c r="S16" s="60"/>
      <c r="T16" s="60"/>
      <c r="U16" s="60"/>
      <c r="V16" s="60"/>
      <c r="W16" s="60">
        <v>1000000</v>
      </c>
      <c r="X16" s="60">
        <v>1800000</v>
      </c>
      <c r="Y16" s="60">
        <v>-800000</v>
      </c>
      <c r="Z16" s="140">
        <v>-44.44</v>
      </c>
      <c r="AA16" s="155">
        <v>1800000</v>
      </c>
    </row>
    <row r="17" spans="1:27" ht="13.5">
      <c r="A17" s="138" t="s">
        <v>86</v>
      </c>
      <c r="B17" s="136"/>
      <c r="C17" s="155">
        <v>13584002</v>
      </c>
      <c r="D17" s="155"/>
      <c r="E17" s="156">
        <v>12893716</v>
      </c>
      <c r="F17" s="60">
        <v>12893716</v>
      </c>
      <c r="G17" s="60">
        <v>840</v>
      </c>
      <c r="H17" s="60">
        <v>4737</v>
      </c>
      <c r="I17" s="60">
        <v>610</v>
      </c>
      <c r="J17" s="60">
        <v>6187</v>
      </c>
      <c r="K17" s="60">
        <v>2110</v>
      </c>
      <c r="L17" s="60">
        <v>5447</v>
      </c>
      <c r="M17" s="60">
        <v>600</v>
      </c>
      <c r="N17" s="60">
        <v>8157</v>
      </c>
      <c r="O17" s="60">
        <v>1322</v>
      </c>
      <c r="P17" s="60">
        <v>4645</v>
      </c>
      <c r="Q17" s="60">
        <v>1207</v>
      </c>
      <c r="R17" s="60">
        <v>7174</v>
      </c>
      <c r="S17" s="60">
        <v>1276</v>
      </c>
      <c r="T17" s="60">
        <v>3694</v>
      </c>
      <c r="U17" s="60">
        <v>1074</v>
      </c>
      <c r="V17" s="60">
        <v>6044</v>
      </c>
      <c r="W17" s="60">
        <v>27562</v>
      </c>
      <c r="X17" s="60">
        <v>12893716</v>
      </c>
      <c r="Y17" s="60">
        <v>-12866154</v>
      </c>
      <c r="Z17" s="140">
        <v>-99.79</v>
      </c>
      <c r="AA17" s="155">
        <v>12893716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116047803</v>
      </c>
      <c r="D19" s="153">
        <f>SUM(D20:D23)</f>
        <v>0</v>
      </c>
      <c r="E19" s="154">
        <f t="shared" si="3"/>
        <v>163455226</v>
      </c>
      <c r="F19" s="100">
        <f t="shared" si="3"/>
        <v>136615226</v>
      </c>
      <c r="G19" s="100">
        <f t="shared" si="3"/>
        <v>9422416</v>
      </c>
      <c r="H19" s="100">
        <f t="shared" si="3"/>
        <v>17811571</v>
      </c>
      <c r="I19" s="100">
        <f t="shared" si="3"/>
        <v>8949668</v>
      </c>
      <c r="J19" s="100">
        <f t="shared" si="3"/>
        <v>36183655</v>
      </c>
      <c r="K19" s="100">
        <f t="shared" si="3"/>
        <v>8435397</v>
      </c>
      <c r="L19" s="100">
        <f t="shared" si="3"/>
        <v>15050568</v>
      </c>
      <c r="M19" s="100">
        <f t="shared" si="3"/>
        <v>8020549</v>
      </c>
      <c r="N19" s="100">
        <f t="shared" si="3"/>
        <v>31506514</v>
      </c>
      <c r="O19" s="100">
        <f t="shared" si="3"/>
        <v>9337856</v>
      </c>
      <c r="P19" s="100">
        <f t="shared" si="3"/>
        <v>8599937</v>
      </c>
      <c r="Q19" s="100">
        <f t="shared" si="3"/>
        <v>14078421</v>
      </c>
      <c r="R19" s="100">
        <f t="shared" si="3"/>
        <v>32016214</v>
      </c>
      <c r="S19" s="100">
        <f t="shared" si="3"/>
        <v>8600284</v>
      </c>
      <c r="T19" s="100">
        <f t="shared" si="3"/>
        <v>8082920</v>
      </c>
      <c r="U19" s="100">
        <f t="shared" si="3"/>
        <v>10231399</v>
      </c>
      <c r="V19" s="100">
        <f t="shared" si="3"/>
        <v>26914603</v>
      </c>
      <c r="W19" s="100">
        <f t="shared" si="3"/>
        <v>126620986</v>
      </c>
      <c r="X19" s="100">
        <f t="shared" si="3"/>
        <v>163455224</v>
      </c>
      <c r="Y19" s="100">
        <f t="shared" si="3"/>
        <v>-36834238</v>
      </c>
      <c r="Z19" s="137">
        <f>+IF(X19&lt;&gt;0,+(Y19/X19)*100,0)</f>
        <v>-22.53475728619111</v>
      </c>
      <c r="AA19" s="153">
        <f>SUM(AA20:AA23)</f>
        <v>136615226</v>
      </c>
    </row>
    <row r="20" spans="1:27" ht="13.5">
      <c r="A20" s="138" t="s">
        <v>89</v>
      </c>
      <c r="B20" s="136"/>
      <c r="C20" s="155">
        <v>60589837</v>
      </c>
      <c r="D20" s="155"/>
      <c r="E20" s="156">
        <v>75900310</v>
      </c>
      <c r="F20" s="60">
        <v>71350310</v>
      </c>
      <c r="G20" s="60">
        <v>5816558</v>
      </c>
      <c r="H20" s="60">
        <v>6726807</v>
      </c>
      <c r="I20" s="60">
        <v>5313224</v>
      </c>
      <c r="J20" s="60">
        <v>17856589</v>
      </c>
      <c r="K20" s="60">
        <v>4908092</v>
      </c>
      <c r="L20" s="60">
        <v>4778173</v>
      </c>
      <c r="M20" s="60">
        <v>4526042</v>
      </c>
      <c r="N20" s="60">
        <v>14212307</v>
      </c>
      <c r="O20" s="60">
        <v>4927626</v>
      </c>
      <c r="P20" s="60">
        <v>4705532</v>
      </c>
      <c r="Q20" s="60">
        <v>5160951</v>
      </c>
      <c r="R20" s="60">
        <v>14794109</v>
      </c>
      <c r="S20" s="60">
        <v>4650883</v>
      </c>
      <c r="T20" s="60">
        <v>4635864</v>
      </c>
      <c r="U20" s="60">
        <v>6355442</v>
      </c>
      <c r="V20" s="60">
        <v>15642189</v>
      </c>
      <c r="W20" s="60">
        <v>62505194</v>
      </c>
      <c r="X20" s="60">
        <v>75900309</v>
      </c>
      <c r="Y20" s="60">
        <v>-13395115</v>
      </c>
      <c r="Z20" s="140">
        <v>-17.65</v>
      </c>
      <c r="AA20" s="155">
        <v>71350310</v>
      </c>
    </row>
    <row r="21" spans="1:27" ht="13.5">
      <c r="A21" s="138" t="s">
        <v>90</v>
      </c>
      <c r="B21" s="136"/>
      <c r="C21" s="155">
        <v>25603450</v>
      </c>
      <c r="D21" s="155"/>
      <c r="E21" s="156">
        <v>45960953</v>
      </c>
      <c r="F21" s="60">
        <v>28620953</v>
      </c>
      <c r="G21" s="60">
        <v>1700645</v>
      </c>
      <c r="H21" s="60">
        <v>3600165</v>
      </c>
      <c r="I21" s="60">
        <v>1734776</v>
      </c>
      <c r="J21" s="60">
        <v>7035586</v>
      </c>
      <c r="K21" s="60">
        <v>1621381</v>
      </c>
      <c r="L21" s="60">
        <v>3664509</v>
      </c>
      <c r="M21" s="60">
        <v>1586793</v>
      </c>
      <c r="N21" s="60">
        <v>6872683</v>
      </c>
      <c r="O21" s="60">
        <v>2502729</v>
      </c>
      <c r="P21" s="60">
        <v>1985598</v>
      </c>
      <c r="Q21" s="60">
        <v>3187064</v>
      </c>
      <c r="R21" s="60">
        <v>7675391</v>
      </c>
      <c r="S21" s="60">
        <v>2040659</v>
      </c>
      <c r="T21" s="60">
        <v>1534949</v>
      </c>
      <c r="U21" s="60">
        <v>1983250</v>
      </c>
      <c r="V21" s="60">
        <v>5558858</v>
      </c>
      <c r="W21" s="60">
        <v>27142518</v>
      </c>
      <c r="X21" s="60">
        <v>45960952</v>
      </c>
      <c r="Y21" s="60">
        <v>-18818434</v>
      </c>
      <c r="Z21" s="140">
        <v>-40.94</v>
      </c>
      <c r="AA21" s="155">
        <v>28620953</v>
      </c>
    </row>
    <row r="22" spans="1:27" ht="13.5">
      <c r="A22" s="138" t="s">
        <v>91</v>
      </c>
      <c r="B22" s="136"/>
      <c r="C22" s="157">
        <v>18167335</v>
      </c>
      <c r="D22" s="157"/>
      <c r="E22" s="158">
        <v>25981911</v>
      </c>
      <c r="F22" s="159">
        <v>22801911</v>
      </c>
      <c r="G22" s="159">
        <v>1211026</v>
      </c>
      <c r="H22" s="159">
        <v>4646939</v>
      </c>
      <c r="I22" s="159">
        <v>1206086</v>
      </c>
      <c r="J22" s="159">
        <v>7064051</v>
      </c>
      <c r="K22" s="159">
        <v>1214352</v>
      </c>
      <c r="L22" s="159">
        <v>4106432</v>
      </c>
      <c r="M22" s="159">
        <v>1210405</v>
      </c>
      <c r="N22" s="159">
        <v>6531189</v>
      </c>
      <c r="O22" s="159">
        <v>1210492</v>
      </c>
      <c r="P22" s="159">
        <v>1210785</v>
      </c>
      <c r="Q22" s="159">
        <v>3564826</v>
      </c>
      <c r="R22" s="159">
        <v>5986103</v>
      </c>
      <c r="S22" s="159">
        <v>1210747</v>
      </c>
      <c r="T22" s="159">
        <v>1213826</v>
      </c>
      <c r="U22" s="159">
        <v>1201731</v>
      </c>
      <c r="V22" s="159">
        <v>3626304</v>
      </c>
      <c r="W22" s="159">
        <v>23207647</v>
      </c>
      <c r="X22" s="159">
        <v>25981911</v>
      </c>
      <c r="Y22" s="159">
        <v>-2774264</v>
      </c>
      <c r="Z22" s="141">
        <v>-10.68</v>
      </c>
      <c r="AA22" s="157">
        <v>22801911</v>
      </c>
    </row>
    <row r="23" spans="1:27" ht="13.5">
      <c r="A23" s="138" t="s">
        <v>92</v>
      </c>
      <c r="B23" s="136"/>
      <c r="C23" s="155">
        <v>11687181</v>
      </c>
      <c r="D23" s="155"/>
      <c r="E23" s="156">
        <v>15612052</v>
      </c>
      <c r="F23" s="60">
        <v>13842052</v>
      </c>
      <c r="G23" s="60">
        <v>694187</v>
      </c>
      <c r="H23" s="60">
        <v>2837660</v>
      </c>
      <c r="I23" s="60">
        <v>695582</v>
      </c>
      <c r="J23" s="60">
        <v>4227429</v>
      </c>
      <c r="K23" s="60">
        <v>691572</v>
      </c>
      <c r="L23" s="60">
        <v>2501454</v>
      </c>
      <c r="M23" s="60">
        <v>697309</v>
      </c>
      <c r="N23" s="60">
        <v>3890335</v>
      </c>
      <c r="O23" s="60">
        <v>697009</v>
      </c>
      <c r="P23" s="60">
        <v>698022</v>
      </c>
      <c r="Q23" s="60">
        <v>2165580</v>
      </c>
      <c r="R23" s="60">
        <v>3560611</v>
      </c>
      <c r="S23" s="60">
        <v>697995</v>
      </c>
      <c r="T23" s="60">
        <v>698281</v>
      </c>
      <c r="U23" s="60">
        <v>690976</v>
      </c>
      <c r="V23" s="60">
        <v>2087252</v>
      </c>
      <c r="W23" s="60">
        <v>13765627</v>
      </c>
      <c r="X23" s="60">
        <v>15612052</v>
      </c>
      <c r="Y23" s="60">
        <v>-1846425</v>
      </c>
      <c r="Z23" s="140">
        <v>-11.83</v>
      </c>
      <c r="AA23" s="155">
        <v>13842052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198285066</v>
      </c>
      <c r="D25" s="168">
        <f>+D5+D9+D15+D19+D24</f>
        <v>0</v>
      </c>
      <c r="E25" s="169">
        <f t="shared" si="4"/>
        <v>229440897</v>
      </c>
      <c r="F25" s="73">
        <f t="shared" si="4"/>
        <v>202600897</v>
      </c>
      <c r="G25" s="73">
        <f t="shared" si="4"/>
        <v>20505786</v>
      </c>
      <c r="H25" s="73">
        <f t="shared" si="4"/>
        <v>26245870</v>
      </c>
      <c r="I25" s="73">
        <f t="shared" si="4"/>
        <v>11358998</v>
      </c>
      <c r="J25" s="73">
        <f t="shared" si="4"/>
        <v>58110654</v>
      </c>
      <c r="K25" s="73">
        <f t="shared" si="4"/>
        <v>10939222</v>
      </c>
      <c r="L25" s="73">
        <f t="shared" si="4"/>
        <v>21439302</v>
      </c>
      <c r="M25" s="73">
        <f t="shared" si="4"/>
        <v>9824550</v>
      </c>
      <c r="N25" s="73">
        <f t="shared" si="4"/>
        <v>42203074</v>
      </c>
      <c r="O25" s="73">
        <f t="shared" si="4"/>
        <v>10796965</v>
      </c>
      <c r="P25" s="73">
        <f t="shared" si="4"/>
        <v>10647702</v>
      </c>
      <c r="Q25" s="73">
        <f t="shared" si="4"/>
        <v>19844216</v>
      </c>
      <c r="R25" s="73">
        <f t="shared" si="4"/>
        <v>41288883</v>
      </c>
      <c r="S25" s="73">
        <f t="shared" si="4"/>
        <v>9997387</v>
      </c>
      <c r="T25" s="73">
        <f t="shared" si="4"/>
        <v>12656813</v>
      </c>
      <c r="U25" s="73">
        <f t="shared" si="4"/>
        <v>13010224</v>
      </c>
      <c r="V25" s="73">
        <f t="shared" si="4"/>
        <v>35664424</v>
      </c>
      <c r="W25" s="73">
        <f t="shared" si="4"/>
        <v>177267035</v>
      </c>
      <c r="X25" s="73">
        <f t="shared" si="4"/>
        <v>229440895</v>
      </c>
      <c r="Y25" s="73">
        <f t="shared" si="4"/>
        <v>-52173860</v>
      </c>
      <c r="Z25" s="170">
        <f>+IF(X25&lt;&gt;0,+(Y25/X25)*100,0)</f>
        <v>-22.73956436580323</v>
      </c>
      <c r="AA25" s="168">
        <f>+AA5+AA9+AA15+AA19+AA24</f>
        <v>202600897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44888371</v>
      </c>
      <c r="D28" s="153">
        <f>SUM(D29:D31)</f>
        <v>0</v>
      </c>
      <c r="E28" s="154">
        <f t="shared" si="5"/>
        <v>43503419</v>
      </c>
      <c r="F28" s="100">
        <f t="shared" si="5"/>
        <v>43510419</v>
      </c>
      <c r="G28" s="100">
        <f t="shared" si="5"/>
        <v>4055199</v>
      </c>
      <c r="H28" s="100">
        <f t="shared" si="5"/>
        <v>2652283</v>
      </c>
      <c r="I28" s="100">
        <f t="shared" si="5"/>
        <v>2474021</v>
      </c>
      <c r="J28" s="100">
        <f t="shared" si="5"/>
        <v>9181503</v>
      </c>
      <c r="K28" s="100">
        <f t="shared" si="5"/>
        <v>3358588</v>
      </c>
      <c r="L28" s="100">
        <f t="shared" si="5"/>
        <v>2020574</v>
      </c>
      <c r="M28" s="100">
        <f t="shared" si="5"/>
        <v>3168585</v>
      </c>
      <c r="N28" s="100">
        <f t="shared" si="5"/>
        <v>8547747</v>
      </c>
      <c r="O28" s="100">
        <f t="shared" si="5"/>
        <v>2395321</v>
      </c>
      <c r="P28" s="100">
        <f t="shared" si="5"/>
        <v>2401432</v>
      </c>
      <c r="Q28" s="100">
        <f t="shared" si="5"/>
        <v>2833450</v>
      </c>
      <c r="R28" s="100">
        <f t="shared" si="5"/>
        <v>7630203</v>
      </c>
      <c r="S28" s="100">
        <f t="shared" si="5"/>
        <v>2394087</v>
      </c>
      <c r="T28" s="100">
        <f t="shared" si="5"/>
        <v>2507238</v>
      </c>
      <c r="U28" s="100">
        <f t="shared" si="5"/>
        <v>3799116</v>
      </c>
      <c r="V28" s="100">
        <f t="shared" si="5"/>
        <v>8700441</v>
      </c>
      <c r="W28" s="100">
        <f t="shared" si="5"/>
        <v>34059894</v>
      </c>
      <c r="X28" s="100">
        <f t="shared" si="5"/>
        <v>43503419</v>
      </c>
      <c r="Y28" s="100">
        <f t="shared" si="5"/>
        <v>-9443525</v>
      </c>
      <c r="Z28" s="137">
        <f>+IF(X28&lt;&gt;0,+(Y28/X28)*100,0)</f>
        <v>-21.707546710294196</v>
      </c>
      <c r="AA28" s="153">
        <f>SUM(AA29:AA31)</f>
        <v>43510419</v>
      </c>
    </row>
    <row r="29" spans="1:27" ht="13.5">
      <c r="A29" s="138" t="s">
        <v>75</v>
      </c>
      <c r="B29" s="136"/>
      <c r="C29" s="155">
        <v>15493594</v>
      </c>
      <c r="D29" s="155"/>
      <c r="E29" s="156">
        <v>12679680</v>
      </c>
      <c r="F29" s="60">
        <v>12897281</v>
      </c>
      <c r="G29" s="60">
        <v>1421906</v>
      </c>
      <c r="H29" s="60">
        <v>822720</v>
      </c>
      <c r="I29" s="60">
        <v>772341</v>
      </c>
      <c r="J29" s="60">
        <v>3016967</v>
      </c>
      <c r="K29" s="60">
        <v>813967</v>
      </c>
      <c r="L29" s="60">
        <v>706437</v>
      </c>
      <c r="M29" s="60">
        <v>990004</v>
      </c>
      <c r="N29" s="60">
        <v>2510408</v>
      </c>
      <c r="O29" s="60">
        <v>882802</v>
      </c>
      <c r="P29" s="60">
        <v>736874</v>
      </c>
      <c r="Q29" s="60">
        <v>779184</v>
      </c>
      <c r="R29" s="60">
        <v>2398860</v>
      </c>
      <c r="S29" s="60">
        <v>804688</v>
      </c>
      <c r="T29" s="60">
        <v>988897</v>
      </c>
      <c r="U29" s="60">
        <v>1159688</v>
      </c>
      <c r="V29" s="60">
        <v>2953273</v>
      </c>
      <c r="W29" s="60">
        <v>10879508</v>
      </c>
      <c r="X29" s="60">
        <v>12679680</v>
      </c>
      <c r="Y29" s="60">
        <v>-1800172</v>
      </c>
      <c r="Z29" s="140">
        <v>-14.2</v>
      </c>
      <c r="AA29" s="155">
        <v>12897281</v>
      </c>
    </row>
    <row r="30" spans="1:27" ht="13.5">
      <c r="A30" s="138" t="s">
        <v>76</v>
      </c>
      <c r="B30" s="136"/>
      <c r="C30" s="157">
        <v>18325324</v>
      </c>
      <c r="D30" s="157"/>
      <c r="E30" s="158">
        <v>18909692</v>
      </c>
      <c r="F30" s="159">
        <v>18489142</v>
      </c>
      <c r="G30" s="159">
        <v>1624916</v>
      </c>
      <c r="H30" s="159">
        <v>1058722</v>
      </c>
      <c r="I30" s="159">
        <v>881246</v>
      </c>
      <c r="J30" s="159">
        <v>3564884</v>
      </c>
      <c r="K30" s="159">
        <v>1333132</v>
      </c>
      <c r="L30" s="159">
        <v>849605</v>
      </c>
      <c r="M30" s="159">
        <v>941472</v>
      </c>
      <c r="N30" s="159">
        <v>3124209</v>
      </c>
      <c r="O30" s="159">
        <v>944179</v>
      </c>
      <c r="P30" s="159">
        <v>819440</v>
      </c>
      <c r="Q30" s="159">
        <v>999417</v>
      </c>
      <c r="R30" s="159">
        <v>2763036</v>
      </c>
      <c r="S30" s="159">
        <v>917100</v>
      </c>
      <c r="T30" s="159">
        <v>920345</v>
      </c>
      <c r="U30" s="159">
        <v>1161785</v>
      </c>
      <c r="V30" s="159">
        <v>2999230</v>
      </c>
      <c r="W30" s="159">
        <v>12451359</v>
      </c>
      <c r="X30" s="159">
        <v>18909692</v>
      </c>
      <c r="Y30" s="159">
        <v>-6458333</v>
      </c>
      <c r="Z30" s="141">
        <v>-34.15</v>
      </c>
      <c r="AA30" s="157">
        <v>18489142</v>
      </c>
    </row>
    <row r="31" spans="1:27" ht="13.5">
      <c r="A31" s="138" t="s">
        <v>77</v>
      </c>
      <c r="B31" s="136"/>
      <c r="C31" s="155">
        <v>11069453</v>
      </c>
      <c r="D31" s="155"/>
      <c r="E31" s="156">
        <v>11914047</v>
      </c>
      <c r="F31" s="60">
        <v>12123996</v>
      </c>
      <c r="G31" s="60">
        <v>1008377</v>
      </c>
      <c r="H31" s="60">
        <v>770841</v>
      </c>
      <c r="I31" s="60">
        <v>820434</v>
      </c>
      <c r="J31" s="60">
        <v>2599652</v>
      </c>
      <c r="K31" s="60">
        <v>1211489</v>
      </c>
      <c r="L31" s="60">
        <v>464532</v>
      </c>
      <c r="M31" s="60">
        <v>1237109</v>
      </c>
      <c r="N31" s="60">
        <v>2913130</v>
      </c>
      <c r="O31" s="60">
        <v>568340</v>
      </c>
      <c r="P31" s="60">
        <v>845118</v>
      </c>
      <c r="Q31" s="60">
        <v>1054849</v>
      </c>
      <c r="R31" s="60">
        <v>2468307</v>
      </c>
      <c r="S31" s="60">
        <v>672299</v>
      </c>
      <c r="T31" s="60">
        <v>597996</v>
      </c>
      <c r="U31" s="60">
        <v>1477643</v>
      </c>
      <c r="V31" s="60">
        <v>2747938</v>
      </c>
      <c r="W31" s="60">
        <v>10729027</v>
      </c>
      <c r="X31" s="60">
        <v>11914047</v>
      </c>
      <c r="Y31" s="60">
        <v>-1185020</v>
      </c>
      <c r="Z31" s="140">
        <v>-9.95</v>
      </c>
      <c r="AA31" s="155">
        <v>12123996</v>
      </c>
    </row>
    <row r="32" spans="1:27" ht="13.5">
      <c r="A32" s="135" t="s">
        <v>78</v>
      </c>
      <c r="B32" s="136"/>
      <c r="C32" s="153">
        <f aca="true" t="shared" si="6" ref="C32:Y32">SUM(C33:C37)</f>
        <v>35255998</v>
      </c>
      <c r="D32" s="153">
        <f>SUM(D33:D37)</f>
        <v>0</v>
      </c>
      <c r="E32" s="154">
        <f t="shared" si="6"/>
        <v>25763914</v>
      </c>
      <c r="F32" s="100">
        <f t="shared" si="6"/>
        <v>25966614</v>
      </c>
      <c r="G32" s="100">
        <f t="shared" si="6"/>
        <v>1643289</v>
      </c>
      <c r="H32" s="100">
        <f t="shared" si="6"/>
        <v>1692724</v>
      </c>
      <c r="I32" s="100">
        <f t="shared" si="6"/>
        <v>1658115</v>
      </c>
      <c r="J32" s="100">
        <f t="shared" si="6"/>
        <v>4994128</v>
      </c>
      <c r="K32" s="100">
        <f t="shared" si="6"/>
        <v>1767528</v>
      </c>
      <c r="L32" s="100">
        <f t="shared" si="6"/>
        <v>1770541</v>
      </c>
      <c r="M32" s="100">
        <f t="shared" si="6"/>
        <v>1789886</v>
      </c>
      <c r="N32" s="100">
        <f t="shared" si="6"/>
        <v>5327955</v>
      </c>
      <c r="O32" s="100">
        <f t="shared" si="6"/>
        <v>1899617</v>
      </c>
      <c r="P32" s="100">
        <f t="shared" si="6"/>
        <v>2089661</v>
      </c>
      <c r="Q32" s="100">
        <f t="shared" si="6"/>
        <v>1561138</v>
      </c>
      <c r="R32" s="100">
        <f t="shared" si="6"/>
        <v>5550416</v>
      </c>
      <c r="S32" s="100">
        <f t="shared" si="6"/>
        <v>1771425</v>
      </c>
      <c r="T32" s="100">
        <f t="shared" si="6"/>
        <v>1903332</v>
      </c>
      <c r="U32" s="100">
        <f t="shared" si="6"/>
        <v>1648036</v>
      </c>
      <c r="V32" s="100">
        <f t="shared" si="6"/>
        <v>5322793</v>
      </c>
      <c r="W32" s="100">
        <f t="shared" si="6"/>
        <v>21195292</v>
      </c>
      <c r="X32" s="100">
        <f t="shared" si="6"/>
        <v>25763914</v>
      </c>
      <c r="Y32" s="100">
        <f t="shared" si="6"/>
        <v>-4568622</v>
      </c>
      <c r="Z32" s="137">
        <f>+IF(X32&lt;&gt;0,+(Y32/X32)*100,0)</f>
        <v>-17.73263953605807</v>
      </c>
      <c r="AA32" s="153">
        <f>SUM(AA33:AA37)</f>
        <v>25966614</v>
      </c>
    </row>
    <row r="33" spans="1:27" ht="13.5">
      <c r="A33" s="138" t="s">
        <v>79</v>
      </c>
      <c r="B33" s="136"/>
      <c r="C33" s="155">
        <v>20439483</v>
      </c>
      <c r="D33" s="155"/>
      <c r="E33" s="156">
        <v>10558919</v>
      </c>
      <c r="F33" s="60">
        <v>10245619</v>
      </c>
      <c r="G33" s="60">
        <v>522046</v>
      </c>
      <c r="H33" s="60">
        <v>592445</v>
      </c>
      <c r="I33" s="60">
        <v>613405</v>
      </c>
      <c r="J33" s="60">
        <v>1727896</v>
      </c>
      <c r="K33" s="60">
        <v>689668</v>
      </c>
      <c r="L33" s="60">
        <v>606843</v>
      </c>
      <c r="M33" s="60">
        <v>722632</v>
      </c>
      <c r="N33" s="60">
        <v>2019143</v>
      </c>
      <c r="O33" s="60">
        <v>572170</v>
      </c>
      <c r="P33" s="60">
        <v>652089</v>
      </c>
      <c r="Q33" s="60">
        <v>500700</v>
      </c>
      <c r="R33" s="60">
        <v>1724959</v>
      </c>
      <c r="S33" s="60">
        <v>594570</v>
      </c>
      <c r="T33" s="60">
        <v>667684</v>
      </c>
      <c r="U33" s="60">
        <v>619016</v>
      </c>
      <c r="V33" s="60">
        <v>1881270</v>
      </c>
      <c r="W33" s="60">
        <v>7353268</v>
      </c>
      <c r="X33" s="60">
        <v>10558919</v>
      </c>
      <c r="Y33" s="60">
        <v>-3205651</v>
      </c>
      <c r="Z33" s="140">
        <v>-30.36</v>
      </c>
      <c r="AA33" s="155">
        <v>10245619</v>
      </c>
    </row>
    <row r="34" spans="1:27" ht="13.5">
      <c r="A34" s="138" t="s">
        <v>80</v>
      </c>
      <c r="B34" s="136"/>
      <c r="C34" s="155">
        <v>3341147</v>
      </c>
      <c r="D34" s="155"/>
      <c r="E34" s="156">
        <v>3948387</v>
      </c>
      <c r="F34" s="60">
        <v>4384387</v>
      </c>
      <c r="G34" s="60">
        <v>342455</v>
      </c>
      <c r="H34" s="60">
        <v>335261</v>
      </c>
      <c r="I34" s="60">
        <v>237385</v>
      </c>
      <c r="J34" s="60">
        <v>915101</v>
      </c>
      <c r="K34" s="60">
        <v>362304</v>
      </c>
      <c r="L34" s="60">
        <v>409389</v>
      </c>
      <c r="M34" s="60">
        <v>324730</v>
      </c>
      <c r="N34" s="60">
        <v>1096423</v>
      </c>
      <c r="O34" s="60">
        <v>445282</v>
      </c>
      <c r="P34" s="60">
        <v>329671</v>
      </c>
      <c r="Q34" s="60">
        <v>309678</v>
      </c>
      <c r="R34" s="60">
        <v>1084631</v>
      </c>
      <c r="S34" s="60">
        <v>312368</v>
      </c>
      <c r="T34" s="60">
        <v>255492</v>
      </c>
      <c r="U34" s="60">
        <v>270423</v>
      </c>
      <c r="V34" s="60">
        <v>838283</v>
      </c>
      <c r="W34" s="60">
        <v>3934438</v>
      </c>
      <c r="X34" s="60">
        <v>3948387</v>
      </c>
      <c r="Y34" s="60">
        <v>-13949</v>
      </c>
      <c r="Z34" s="140">
        <v>-0.35</v>
      </c>
      <c r="AA34" s="155">
        <v>4384387</v>
      </c>
    </row>
    <row r="35" spans="1:27" ht="13.5">
      <c r="A35" s="138" t="s">
        <v>81</v>
      </c>
      <c r="B35" s="136"/>
      <c r="C35" s="155">
        <v>6770517</v>
      </c>
      <c r="D35" s="155"/>
      <c r="E35" s="156">
        <v>9017987</v>
      </c>
      <c r="F35" s="60">
        <v>9057987</v>
      </c>
      <c r="G35" s="60">
        <v>611207</v>
      </c>
      <c r="H35" s="60">
        <v>582582</v>
      </c>
      <c r="I35" s="60">
        <v>633992</v>
      </c>
      <c r="J35" s="60">
        <v>1827781</v>
      </c>
      <c r="K35" s="60">
        <v>536640</v>
      </c>
      <c r="L35" s="60">
        <v>561913</v>
      </c>
      <c r="M35" s="60">
        <v>586790</v>
      </c>
      <c r="N35" s="60">
        <v>1685343</v>
      </c>
      <c r="O35" s="60">
        <v>696911</v>
      </c>
      <c r="P35" s="60">
        <v>959868</v>
      </c>
      <c r="Q35" s="60">
        <v>566646</v>
      </c>
      <c r="R35" s="60">
        <v>2223425</v>
      </c>
      <c r="S35" s="60">
        <v>662711</v>
      </c>
      <c r="T35" s="60">
        <v>780879</v>
      </c>
      <c r="U35" s="60">
        <v>560312</v>
      </c>
      <c r="V35" s="60">
        <v>2003902</v>
      </c>
      <c r="W35" s="60">
        <v>7740451</v>
      </c>
      <c r="X35" s="60">
        <v>9017987</v>
      </c>
      <c r="Y35" s="60">
        <v>-1277536</v>
      </c>
      <c r="Z35" s="140">
        <v>-14.17</v>
      </c>
      <c r="AA35" s="155">
        <v>9057987</v>
      </c>
    </row>
    <row r="36" spans="1:27" ht="13.5">
      <c r="A36" s="138" t="s">
        <v>82</v>
      </c>
      <c r="B36" s="136"/>
      <c r="C36" s="155">
        <v>4630122</v>
      </c>
      <c r="D36" s="155"/>
      <c r="E36" s="156">
        <v>2069402</v>
      </c>
      <c r="F36" s="60">
        <v>2109402</v>
      </c>
      <c r="G36" s="60">
        <v>167581</v>
      </c>
      <c r="H36" s="60">
        <v>182436</v>
      </c>
      <c r="I36" s="60">
        <v>173333</v>
      </c>
      <c r="J36" s="60">
        <v>523350</v>
      </c>
      <c r="K36" s="60">
        <v>177904</v>
      </c>
      <c r="L36" s="60">
        <v>192135</v>
      </c>
      <c r="M36" s="60">
        <v>155734</v>
      </c>
      <c r="N36" s="60">
        <v>525773</v>
      </c>
      <c r="O36" s="60">
        <v>185254</v>
      </c>
      <c r="P36" s="60">
        <v>148033</v>
      </c>
      <c r="Q36" s="60">
        <v>184114</v>
      </c>
      <c r="R36" s="60">
        <v>517401</v>
      </c>
      <c r="S36" s="60">
        <v>201495</v>
      </c>
      <c r="T36" s="60">
        <v>199277</v>
      </c>
      <c r="U36" s="60">
        <v>198209</v>
      </c>
      <c r="V36" s="60">
        <v>598981</v>
      </c>
      <c r="W36" s="60">
        <v>2165505</v>
      </c>
      <c r="X36" s="60">
        <v>2069402</v>
      </c>
      <c r="Y36" s="60">
        <v>96103</v>
      </c>
      <c r="Z36" s="140">
        <v>4.64</v>
      </c>
      <c r="AA36" s="155">
        <v>2109402</v>
      </c>
    </row>
    <row r="37" spans="1:27" ht="13.5">
      <c r="A37" s="138" t="s">
        <v>83</v>
      </c>
      <c r="B37" s="136"/>
      <c r="C37" s="157">
        <v>74729</v>
      </c>
      <c r="D37" s="157"/>
      <c r="E37" s="158">
        <v>169219</v>
      </c>
      <c r="F37" s="159">
        <v>169219</v>
      </c>
      <c r="G37" s="159"/>
      <c r="H37" s="159"/>
      <c r="I37" s="159"/>
      <c r="J37" s="159"/>
      <c r="K37" s="159">
        <v>1012</v>
      </c>
      <c r="L37" s="159">
        <v>261</v>
      </c>
      <c r="M37" s="159"/>
      <c r="N37" s="159">
        <v>1273</v>
      </c>
      <c r="O37" s="159"/>
      <c r="P37" s="159"/>
      <c r="Q37" s="159"/>
      <c r="R37" s="159"/>
      <c r="S37" s="159">
        <v>281</v>
      </c>
      <c r="T37" s="159"/>
      <c r="U37" s="159">
        <v>76</v>
      </c>
      <c r="V37" s="159">
        <v>357</v>
      </c>
      <c r="W37" s="159">
        <v>1630</v>
      </c>
      <c r="X37" s="159">
        <v>169219</v>
      </c>
      <c r="Y37" s="159">
        <v>-167589</v>
      </c>
      <c r="Z37" s="141">
        <v>-99.04</v>
      </c>
      <c r="AA37" s="157">
        <v>169219</v>
      </c>
    </row>
    <row r="38" spans="1:27" ht="13.5">
      <c r="A38" s="135" t="s">
        <v>84</v>
      </c>
      <c r="B38" s="142"/>
      <c r="C38" s="153">
        <f aca="true" t="shared" si="7" ref="C38:Y38">SUM(C39:C41)</f>
        <v>39053275</v>
      </c>
      <c r="D38" s="153">
        <f>SUM(D39:D41)</f>
        <v>0</v>
      </c>
      <c r="E38" s="154">
        <f t="shared" si="7"/>
        <v>24681256</v>
      </c>
      <c r="F38" s="100">
        <f t="shared" si="7"/>
        <v>24786256</v>
      </c>
      <c r="G38" s="100">
        <f t="shared" si="7"/>
        <v>1121393</v>
      </c>
      <c r="H38" s="100">
        <f t="shared" si="7"/>
        <v>1826096</v>
      </c>
      <c r="I38" s="100">
        <f t="shared" si="7"/>
        <v>1434861</v>
      </c>
      <c r="J38" s="100">
        <f t="shared" si="7"/>
        <v>4382350</v>
      </c>
      <c r="K38" s="100">
        <f t="shared" si="7"/>
        <v>1550947</v>
      </c>
      <c r="L38" s="100">
        <f t="shared" si="7"/>
        <v>1606199</v>
      </c>
      <c r="M38" s="100">
        <f t="shared" si="7"/>
        <v>1654477</v>
      </c>
      <c r="N38" s="100">
        <f t="shared" si="7"/>
        <v>4811623</v>
      </c>
      <c r="O38" s="100">
        <f t="shared" si="7"/>
        <v>1279823</v>
      </c>
      <c r="P38" s="100">
        <f t="shared" si="7"/>
        <v>1598643</v>
      </c>
      <c r="Q38" s="100">
        <f t="shared" si="7"/>
        <v>1801728</v>
      </c>
      <c r="R38" s="100">
        <f t="shared" si="7"/>
        <v>4680194</v>
      </c>
      <c r="S38" s="100">
        <f t="shared" si="7"/>
        <v>1901404</v>
      </c>
      <c r="T38" s="100">
        <f t="shared" si="7"/>
        <v>1847938</v>
      </c>
      <c r="U38" s="100">
        <f t="shared" si="7"/>
        <v>4267360</v>
      </c>
      <c r="V38" s="100">
        <f t="shared" si="7"/>
        <v>8016702</v>
      </c>
      <c r="W38" s="100">
        <f t="shared" si="7"/>
        <v>21890869</v>
      </c>
      <c r="X38" s="100">
        <f t="shared" si="7"/>
        <v>24681256</v>
      </c>
      <c r="Y38" s="100">
        <f t="shared" si="7"/>
        <v>-2790387</v>
      </c>
      <c r="Z38" s="137">
        <f>+IF(X38&lt;&gt;0,+(Y38/X38)*100,0)</f>
        <v>-11.305692870735589</v>
      </c>
      <c r="AA38" s="153">
        <f>SUM(AA39:AA41)</f>
        <v>24786256</v>
      </c>
    </row>
    <row r="39" spans="1:27" ht="13.5">
      <c r="A39" s="138" t="s">
        <v>85</v>
      </c>
      <c r="B39" s="136"/>
      <c r="C39" s="155">
        <v>18449763</v>
      </c>
      <c r="D39" s="155"/>
      <c r="E39" s="156">
        <v>9647249</v>
      </c>
      <c r="F39" s="60">
        <v>9752249</v>
      </c>
      <c r="G39" s="60">
        <v>528189</v>
      </c>
      <c r="H39" s="60">
        <v>701848</v>
      </c>
      <c r="I39" s="60">
        <v>651335</v>
      </c>
      <c r="J39" s="60">
        <v>1881372</v>
      </c>
      <c r="K39" s="60">
        <v>724496</v>
      </c>
      <c r="L39" s="60">
        <v>702021</v>
      </c>
      <c r="M39" s="60">
        <v>616856</v>
      </c>
      <c r="N39" s="60">
        <v>2043373</v>
      </c>
      <c r="O39" s="60">
        <v>538499</v>
      </c>
      <c r="P39" s="60">
        <v>624673</v>
      </c>
      <c r="Q39" s="60">
        <v>1070956</v>
      </c>
      <c r="R39" s="60">
        <v>2234128</v>
      </c>
      <c r="S39" s="60">
        <v>953431</v>
      </c>
      <c r="T39" s="60">
        <v>783634</v>
      </c>
      <c r="U39" s="60">
        <v>1046484</v>
      </c>
      <c r="V39" s="60">
        <v>2783549</v>
      </c>
      <c r="W39" s="60">
        <v>8942422</v>
      </c>
      <c r="X39" s="60">
        <v>9647249</v>
      </c>
      <c r="Y39" s="60">
        <v>-704827</v>
      </c>
      <c r="Z39" s="140">
        <v>-7.31</v>
      </c>
      <c r="AA39" s="155">
        <v>9752249</v>
      </c>
    </row>
    <row r="40" spans="1:27" ht="13.5">
      <c r="A40" s="138" t="s">
        <v>86</v>
      </c>
      <c r="B40" s="136"/>
      <c r="C40" s="155">
        <v>20603512</v>
      </c>
      <c r="D40" s="155"/>
      <c r="E40" s="156">
        <v>15034007</v>
      </c>
      <c r="F40" s="60">
        <v>15034007</v>
      </c>
      <c r="G40" s="60">
        <v>593204</v>
      </c>
      <c r="H40" s="60">
        <v>1124248</v>
      </c>
      <c r="I40" s="60">
        <v>783526</v>
      </c>
      <c r="J40" s="60">
        <v>2500978</v>
      </c>
      <c r="K40" s="60">
        <v>826451</v>
      </c>
      <c r="L40" s="60">
        <v>904178</v>
      </c>
      <c r="M40" s="60">
        <v>1037621</v>
      </c>
      <c r="N40" s="60">
        <v>2768250</v>
      </c>
      <c r="O40" s="60">
        <v>741324</v>
      </c>
      <c r="P40" s="60">
        <v>973970</v>
      </c>
      <c r="Q40" s="60">
        <v>730772</v>
      </c>
      <c r="R40" s="60">
        <v>2446066</v>
      </c>
      <c r="S40" s="60">
        <v>947973</v>
      </c>
      <c r="T40" s="60">
        <v>1064304</v>
      </c>
      <c r="U40" s="60">
        <v>3220876</v>
      </c>
      <c r="V40" s="60">
        <v>5233153</v>
      </c>
      <c r="W40" s="60">
        <v>12948447</v>
      </c>
      <c r="X40" s="60">
        <v>15034007</v>
      </c>
      <c r="Y40" s="60">
        <v>-2085560</v>
      </c>
      <c r="Z40" s="140">
        <v>-13.87</v>
      </c>
      <c r="AA40" s="155">
        <v>15034007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144246833</v>
      </c>
      <c r="D42" s="153">
        <f>SUM(D43:D46)</f>
        <v>0</v>
      </c>
      <c r="E42" s="154">
        <f t="shared" si="8"/>
        <v>106811239</v>
      </c>
      <c r="F42" s="100">
        <f t="shared" si="8"/>
        <v>106833405</v>
      </c>
      <c r="G42" s="100">
        <f t="shared" si="8"/>
        <v>9146101</v>
      </c>
      <c r="H42" s="100">
        <f t="shared" si="8"/>
        <v>8983809</v>
      </c>
      <c r="I42" s="100">
        <f t="shared" si="8"/>
        <v>7378016</v>
      </c>
      <c r="J42" s="100">
        <f t="shared" si="8"/>
        <v>25507926</v>
      </c>
      <c r="K42" s="100">
        <f t="shared" si="8"/>
        <v>6301269</v>
      </c>
      <c r="L42" s="100">
        <f t="shared" si="8"/>
        <v>7259937</v>
      </c>
      <c r="M42" s="100">
        <f t="shared" si="8"/>
        <v>5831463</v>
      </c>
      <c r="N42" s="100">
        <f t="shared" si="8"/>
        <v>19392669</v>
      </c>
      <c r="O42" s="100">
        <f t="shared" si="8"/>
        <v>7040802</v>
      </c>
      <c r="P42" s="100">
        <f t="shared" si="8"/>
        <v>6593054</v>
      </c>
      <c r="Q42" s="100">
        <f t="shared" si="8"/>
        <v>6672252</v>
      </c>
      <c r="R42" s="100">
        <f t="shared" si="8"/>
        <v>20306108</v>
      </c>
      <c r="S42" s="100">
        <f t="shared" si="8"/>
        <v>6170331</v>
      </c>
      <c r="T42" s="100">
        <f t="shared" si="8"/>
        <v>6169552</v>
      </c>
      <c r="U42" s="100">
        <f t="shared" si="8"/>
        <v>9047982</v>
      </c>
      <c r="V42" s="100">
        <f t="shared" si="8"/>
        <v>21387865</v>
      </c>
      <c r="W42" s="100">
        <f t="shared" si="8"/>
        <v>86594568</v>
      </c>
      <c r="X42" s="100">
        <f t="shared" si="8"/>
        <v>106811418</v>
      </c>
      <c r="Y42" s="100">
        <f t="shared" si="8"/>
        <v>-20216850</v>
      </c>
      <c r="Z42" s="137">
        <f>+IF(X42&lt;&gt;0,+(Y42/X42)*100,0)</f>
        <v>-18.9276112784122</v>
      </c>
      <c r="AA42" s="153">
        <f>SUM(AA43:AA46)</f>
        <v>106833405</v>
      </c>
    </row>
    <row r="43" spans="1:27" ht="13.5">
      <c r="A43" s="138" t="s">
        <v>89</v>
      </c>
      <c r="B43" s="136"/>
      <c r="C43" s="155">
        <v>82559386</v>
      </c>
      <c r="D43" s="155"/>
      <c r="E43" s="156">
        <v>64771277</v>
      </c>
      <c r="F43" s="60">
        <v>61956277</v>
      </c>
      <c r="G43" s="60">
        <v>6883680</v>
      </c>
      <c r="H43" s="60">
        <v>6550966</v>
      </c>
      <c r="I43" s="60">
        <v>4756224</v>
      </c>
      <c r="J43" s="60">
        <v>18190870</v>
      </c>
      <c r="K43" s="60">
        <v>4052780</v>
      </c>
      <c r="L43" s="60">
        <v>4375397</v>
      </c>
      <c r="M43" s="60">
        <v>3920507</v>
      </c>
      <c r="N43" s="60">
        <v>12348684</v>
      </c>
      <c r="O43" s="60">
        <v>4043178</v>
      </c>
      <c r="P43" s="60">
        <v>3979435</v>
      </c>
      <c r="Q43" s="60">
        <v>3625075</v>
      </c>
      <c r="R43" s="60">
        <v>11647688</v>
      </c>
      <c r="S43" s="60">
        <v>3663705</v>
      </c>
      <c r="T43" s="60">
        <v>3841456</v>
      </c>
      <c r="U43" s="60">
        <v>6053620</v>
      </c>
      <c r="V43" s="60">
        <v>13558781</v>
      </c>
      <c r="W43" s="60">
        <v>55746023</v>
      </c>
      <c r="X43" s="60">
        <v>64771276</v>
      </c>
      <c r="Y43" s="60">
        <v>-9025253</v>
      </c>
      <c r="Z43" s="140">
        <v>-13.93</v>
      </c>
      <c r="AA43" s="155">
        <v>61956277</v>
      </c>
    </row>
    <row r="44" spans="1:27" ht="13.5">
      <c r="A44" s="138" t="s">
        <v>90</v>
      </c>
      <c r="B44" s="136"/>
      <c r="C44" s="155">
        <v>32709812</v>
      </c>
      <c r="D44" s="155"/>
      <c r="E44" s="156">
        <v>14979380</v>
      </c>
      <c r="F44" s="60">
        <v>17091366</v>
      </c>
      <c r="G44" s="60">
        <v>612115</v>
      </c>
      <c r="H44" s="60">
        <v>706899</v>
      </c>
      <c r="I44" s="60">
        <v>837134</v>
      </c>
      <c r="J44" s="60">
        <v>2156148</v>
      </c>
      <c r="K44" s="60">
        <v>794054</v>
      </c>
      <c r="L44" s="60">
        <v>797734</v>
      </c>
      <c r="M44" s="60">
        <v>454559</v>
      </c>
      <c r="N44" s="60">
        <v>2046347</v>
      </c>
      <c r="O44" s="60">
        <v>972934</v>
      </c>
      <c r="P44" s="60">
        <v>774421</v>
      </c>
      <c r="Q44" s="60">
        <v>830622</v>
      </c>
      <c r="R44" s="60">
        <v>2577977</v>
      </c>
      <c r="S44" s="60">
        <v>778444</v>
      </c>
      <c r="T44" s="60">
        <v>738411</v>
      </c>
      <c r="U44" s="60">
        <v>788440</v>
      </c>
      <c r="V44" s="60">
        <v>2305295</v>
      </c>
      <c r="W44" s="60">
        <v>9085767</v>
      </c>
      <c r="X44" s="60">
        <v>14979380</v>
      </c>
      <c r="Y44" s="60">
        <v>-5893613</v>
      </c>
      <c r="Z44" s="140">
        <v>-39.34</v>
      </c>
      <c r="AA44" s="155">
        <v>17091366</v>
      </c>
    </row>
    <row r="45" spans="1:27" ht="13.5">
      <c r="A45" s="138" t="s">
        <v>91</v>
      </c>
      <c r="B45" s="136"/>
      <c r="C45" s="157">
        <v>15771268</v>
      </c>
      <c r="D45" s="157"/>
      <c r="E45" s="158">
        <v>12297448</v>
      </c>
      <c r="F45" s="159">
        <v>12622628</v>
      </c>
      <c r="G45" s="159">
        <v>705863</v>
      </c>
      <c r="H45" s="159">
        <v>769495</v>
      </c>
      <c r="I45" s="159">
        <v>682920</v>
      </c>
      <c r="J45" s="159">
        <v>2158278</v>
      </c>
      <c r="K45" s="159">
        <v>460353</v>
      </c>
      <c r="L45" s="159">
        <v>959559</v>
      </c>
      <c r="M45" s="159">
        <v>560003</v>
      </c>
      <c r="N45" s="159">
        <v>1979915</v>
      </c>
      <c r="O45" s="159">
        <v>722721</v>
      </c>
      <c r="P45" s="159">
        <v>825260</v>
      </c>
      <c r="Q45" s="159">
        <v>1236037</v>
      </c>
      <c r="R45" s="159">
        <v>2784018</v>
      </c>
      <c r="S45" s="159">
        <v>831197</v>
      </c>
      <c r="T45" s="159">
        <v>719759</v>
      </c>
      <c r="U45" s="159">
        <v>1269040</v>
      </c>
      <c r="V45" s="159">
        <v>2819996</v>
      </c>
      <c r="W45" s="159">
        <v>9742207</v>
      </c>
      <c r="X45" s="159">
        <v>12297628</v>
      </c>
      <c r="Y45" s="159">
        <v>-2555421</v>
      </c>
      <c r="Z45" s="141">
        <v>-20.78</v>
      </c>
      <c r="AA45" s="157">
        <v>12622628</v>
      </c>
    </row>
    <row r="46" spans="1:27" ht="13.5">
      <c r="A46" s="138" t="s">
        <v>92</v>
      </c>
      <c r="B46" s="136"/>
      <c r="C46" s="155">
        <v>13206367</v>
      </c>
      <c r="D46" s="155"/>
      <c r="E46" s="156">
        <v>14763134</v>
      </c>
      <c r="F46" s="60">
        <v>15163134</v>
      </c>
      <c r="G46" s="60">
        <v>944443</v>
      </c>
      <c r="H46" s="60">
        <v>956449</v>
      </c>
      <c r="I46" s="60">
        <v>1101738</v>
      </c>
      <c r="J46" s="60">
        <v>3002630</v>
      </c>
      <c r="K46" s="60">
        <v>994082</v>
      </c>
      <c r="L46" s="60">
        <v>1127247</v>
      </c>
      <c r="M46" s="60">
        <v>896394</v>
      </c>
      <c r="N46" s="60">
        <v>3017723</v>
      </c>
      <c r="O46" s="60">
        <v>1301969</v>
      </c>
      <c r="P46" s="60">
        <v>1013938</v>
      </c>
      <c r="Q46" s="60">
        <v>980518</v>
      </c>
      <c r="R46" s="60">
        <v>3296425</v>
      </c>
      <c r="S46" s="60">
        <v>896985</v>
      </c>
      <c r="T46" s="60">
        <v>869926</v>
      </c>
      <c r="U46" s="60">
        <v>936882</v>
      </c>
      <c r="V46" s="60">
        <v>2703793</v>
      </c>
      <c r="W46" s="60">
        <v>12020571</v>
      </c>
      <c r="X46" s="60">
        <v>14763134</v>
      </c>
      <c r="Y46" s="60">
        <v>-2742563</v>
      </c>
      <c r="Z46" s="140">
        <v>-18.58</v>
      </c>
      <c r="AA46" s="155">
        <v>15163134</v>
      </c>
    </row>
    <row r="47" spans="1:27" ht="13.5">
      <c r="A47" s="135" t="s">
        <v>93</v>
      </c>
      <c r="B47" s="142" t="s">
        <v>94</v>
      </c>
      <c r="C47" s="153">
        <v>1621366</v>
      </c>
      <c r="D47" s="153"/>
      <c r="E47" s="154">
        <v>907364</v>
      </c>
      <c r="F47" s="100">
        <v>907364</v>
      </c>
      <c r="G47" s="100">
        <v>128415</v>
      </c>
      <c r="H47" s="100">
        <v>131363</v>
      </c>
      <c r="I47" s="100">
        <v>150470</v>
      </c>
      <c r="J47" s="100">
        <v>410248</v>
      </c>
      <c r="K47" s="100">
        <v>142987</v>
      </c>
      <c r="L47" s="100">
        <v>130582</v>
      </c>
      <c r="M47" s="100">
        <v>141604</v>
      </c>
      <c r="N47" s="100">
        <v>415173</v>
      </c>
      <c r="O47" s="100">
        <v>126321</v>
      </c>
      <c r="P47" s="100">
        <v>123554</v>
      </c>
      <c r="Q47" s="100">
        <v>117955</v>
      </c>
      <c r="R47" s="100">
        <v>367830</v>
      </c>
      <c r="S47" s="100">
        <v>157017</v>
      </c>
      <c r="T47" s="100">
        <v>135224</v>
      </c>
      <c r="U47" s="100">
        <v>138861</v>
      </c>
      <c r="V47" s="100">
        <v>431102</v>
      </c>
      <c r="W47" s="100">
        <v>1624353</v>
      </c>
      <c r="X47" s="100">
        <v>907364</v>
      </c>
      <c r="Y47" s="100">
        <v>716989</v>
      </c>
      <c r="Z47" s="137">
        <v>79.02</v>
      </c>
      <c r="AA47" s="153">
        <v>907364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265065843</v>
      </c>
      <c r="D48" s="168">
        <f>+D28+D32+D38+D42+D47</f>
        <v>0</v>
      </c>
      <c r="E48" s="169">
        <f t="shared" si="9"/>
        <v>201667192</v>
      </c>
      <c r="F48" s="73">
        <f t="shared" si="9"/>
        <v>202004058</v>
      </c>
      <c r="G48" s="73">
        <f t="shared" si="9"/>
        <v>16094397</v>
      </c>
      <c r="H48" s="73">
        <f t="shared" si="9"/>
        <v>15286275</v>
      </c>
      <c r="I48" s="73">
        <f t="shared" si="9"/>
        <v>13095483</v>
      </c>
      <c r="J48" s="73">
        <f t="shared" si="9"/>
        <v>44476155</v>
      </c>
      <c r="K48" s="73">
        <f t="shared" si="9"/>
        <v>13121319</v>
      </c>
      <c r="L48" s="73">
        <f t="shared" si="9"/>
        <v>12787833</v>
      </c>
      <c r="M48" s="73">
        <f t="shared" si="9"/>
        <v>12586015</v>
      </c>
      <c r="N48" s="73">
        <f t="shared" si="9"/>
        <v>38495167</v>
      </c>
      <c r="O48" s="73">
        <f t="shared" si="9"/>
        <v>12741884</v>
      </c>
      <c r="P48" s="73">
        <f t="shared" si="9"/>
        <v>12806344</v>
      </c>
      <c r="Q48" s="73">
        <f t="shared" si="9"/>
        <v>12986523</v>
      </c>
      <c r="R48" s="73">
        <f t="shared" si="9"/>
        <v>38534751</v>
      </c>
      <c r="S48" s="73">
        <f t="shared" si="9"/>
        <v>12394264</v>
      </c>
      <c r="T48" s="73">
        <f t="shared" si="9"/>
        <v>12563284</v>
      </c>
      <c r="U48" s="73">
        <f t="shared" si="9"/>
        <v>18901355</v>
      </c>
      <c r="V48" s="73">
        <f t="shared" si="9"/>
        <v>43858903</v>
      </c>
      <c r="W48" s="73">
        <f t="shared" si="9"/>
        <v>165364976</v>
      </c>
      <c r="X48" s="73">
        <f t="shared" si="9"/>
        <v>201667371</v>
      </c>
      <c r="Y48" s="73">
        <f t="shared" si="9"/>
        <v>-36302395</v>
      </c>
      <c r="Z48" s="170">
        <f>+IF(X48&lt;&gt;0,+(Y48/X48)*100,0)</f>
        <v>-18.001124733261882</v>
      </c>
      <c r="AA48" s="168">
        <f>+AA28+AA32+AA38+AA42+AA47</f>
        <v>202004058</v>
      </c>
    </row>
    <row r="49" spans="1:27" ht="13.5">
      <c r="A49" s="148" t="s">
        <v>49</v>
      </c>
      <c r="B49" s="149"/>
      <c r="C49" s="171">
        <f aca="true" t="shared" si="10" ref="C49:Y49">+C25-C48</f>
        <v>-66780777</v>
      </c>
      <c r="D49" s="171">
        <f>+D25-D48</f>
        <v>0</v>
      </c>
      <c r="E49" s="172">
        <f t="shared" si="10"/>
        <v>27773705</v>
      </c>
      <c r="F49" s="173">
        <f t="shared" si="10"/>
        <v>596839</v>
      </c>
      <c r="G49" s="173">
        <f t="shared" si="10"/>
        <v>4411389</v>
      </c>
      <c r="H49" s="173">
        <f t="shared" si="10"/>
        <v>10959595</v>
      </c>
      <c r="I49" s="173">
        <f t="shared" si="10"/>
        <v>-1736485</v>
      </c>
      <c r="J49" s="173">
        <f t="shared" si="10"/>
        <v>13634499</v>
      </c>
      <c r="K49" s="173">
        <f t="shared" si="10"/>
        <v>-2182097</v>
      </c>
      <c r="L49" s="173">
        <f t="shared" si="10"/>
        <v>8651469</v>
      </c>
      <c r="M49" s="173">
        <f t="shared" si="10"/>
        <v>-2761465</v>
      </c>
      <c r="N49" s="173">
        <f t="shared" si="10"/>
        <v>3707907</v>
      </c>
      <c r="O49" s="173">
        <f t="shared" si="10"/>
        <v>-1944919</v>
      </c>
      <c r="P49" s="173">
        <f t="shared" si="10"/>
        <v>-2158642</v>
      </c>
      <c r="Q49" s="173">
        <f t="shared" si="10"/>
        <v>6857693</v>
      </c>
      <c r="R49" s="173">
        <f t="shared" si="10"/>
        <v>2754132</v>
      </c>
      <c r="S49" s="173">
        <f t="shared" si="10"/>
        <v>-2396877</v>
      </c>
      <c r="T49" s="173">
        <f t="shared" si="10"/>
        <v>93529</v>
      </c>
      <c r="U49" s="173">
        <f t="shared" si="10"/>
        <v>-5891131</v>
      </c>
      <c r="V49" s="173">
        <f t="shared" si="10"/>
        <v>-8194479</v>
      </c>
      <c r="W49" s="173">
        <f t="shared" si="10"/>
        <v>11902059</v>
      </c>
      <c r="X49" s="173">
        <f>IF(F25=F48,0,X25-X48)</f>
        <v>27773524</v>
      </c>
      <c r="Y49" s="173">
        <f t="shared" si="10"/>
        <v>-15871465</v>
      </c>
      <c r="Z49" s="174">
        <f>+IF(X49&lt;&gt;0,+(Y49/X49)*100,0)</f>
        <v>-57.14602511370182</v>
      </c>
      <c r="AA49" s="171">
        <f>+AA25-AA48</f>
        <v>596839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21035469</v>
      </c>
      <c r="D5" s="155">
        <v>0</v>
      </c>
      <c r="E5" s="156">
        <v>23784540</v>
      </c>
      <c r="F5" s="60">
        <v>23784540</v>
      </c>
      <c r="G5" s="60">
        <v>10495742</v>
      </c>
      <c r="H5" s="60">
        <v>1054603</v>
      </c>
      <c r="I5" s="60">
        <v>1054603</v>
      </c>
      <c r="J5" s="60">
        <v>12604948</v>
      </c>
      <c r="K5" s="60">
        <v>1054603</v>
      </c>
      <c r="L5" s="60">
        <v>1025843</v>
      </c>
      <c r="M5" s="60">
        <v>1052865</v>
      </c>
      <c r="N5" s="60">
        <v>3133311</v>
      </c>
      <c r="O5" s="60">
        <v>839212</v>
      </c>
      <c r="P5" s="60">
        <v>1034816</v>
      </c>
      <c r="Q5" s="60">
        <v>1052865</v>
      </c>
      <c r="R5" s="60">
        <v>2926893</v>
      </c>
      <c r="S5" s="60">
        <v>1042545</v>
      </c>
      <c r="T5" s="60">
        <v>1088550</v>
      </c>
      <c r="U5" s="60">
        <v>1108821</v>
      </c>
      <c r="V5" s="60">
        <v>3239916</v>
      </c>
      <c r="W5" s="60">
        <v>21905068</v>
      </c>
      <c r="X5" s="60">
        <v>23784540</v>
      </c>
      <c r="Y5" s="60">
        <v>-1879472</v>
      </c>
      <c r="Z5" s="140">
        <v>-7.9</v>
      </c>
      <c r="AA5" s="155">
        <v>23784540</v>
      </c>
    </row>
    <row r="6" spans="1:27" ht="13.5">
      <c r="A6" s="181" t="s">
        <v>102</v>
      </c>
      <c r="B6" s="182"/>
      <c r="C6" s="155">
        <v>149924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56487600</v>
      </c>
      <c r="D7" s="155">
        <v>0</v>
      </c>
      <c r="E7" s="156">
        <v>53613903</v>
      </c>
      <c r="F7" s="60">
        <v>50113903</v>
      </c>
      <c r="G7" s="60">
        <v>3946700</v>
      </c>
      <c r="H7" s="60">
        <v>4114017</v>
      </c>
      <c r="I7" s="60">
        <v>3825361</v>
      </c>
      <c r="J7" s="60">
        <v>11886078</v>
      </c>
      <c r="K7" s="60">
        <v>3077941</v>
      </c>
      <c r="L7" s="60">
        <v>3284895</v>
      </c>
      <c r="M7" s="60">
        <v>3216892</v>
      </c>
      <c r="N7" s="60">
        <v>9579728</v>
      </c>
      <c r="O7" s="60">
        <v>3510187</v>
      </c>
      <c r="P7" s="60">
        <v>3252508</v>
      </c>
      <c r="Q7" s="60">
        <v>3190477</v>
      </c>
      <c r="R7" s="60">
        <v>9953172</v>
      </c>
      <c r="S7" s="60">
        <v>3272465</v>
      </c>
      <c r="T7" s="60">
        <v>3261101</v>
      </c>
      <c r="U7" s="60">
        <v>3556122</v>
      </c>
      <c r="V7" s="60">
        <v>10089688</v>
      </c>
      <c r="W7" s="60">
        <v>41508666</v>
      </c>
      <c r="X7" s="60">
        <v>53613903</v>
      </c>
      <c r="Y7" s="60">
        <v>-12105237</v>
      </c>
      <c r="Z7" s="140">
        <v>-22.58</v>
      </c>
      <c r="AA7" s="155">
        <v>50113903</v>
      </c>
    </row>
    <row r="8" spans="1:27" ht="13.5">
      <c r="A8" s="183" t="s">
        <v>104</v>
      </c>
      <c r="B8" s="182"/>
      <c r="C8" s="155">
        <v>18745519</v>
      </c>
      <c r="D8" s="155">
        <v>0</v>
      </c>
      <c r="E8" s="156">
        <v>24575065</v>
      </c>
      <c r="F8" s="60">
        <v>23775065</v>
      </c>
      <c r="G8" s="60">
        <v>1674663</v>
      </c>
      <c r="H8" s="60">
        <v>1799651</v>
      </c>
      <c r="I8" s="60">
        <v>1707330</v>
      </c>
      <c r="J8" s="60">
        <v>5181644</v>
      </c>
      <c r="K8" s="60">
        <v>1595952</v>
      </c>
      <c r="L8" s="60">
        <v>2142478</v>
      </c>
      <c r="M8" s="60">
        <v>1713047</v>
      </c>
      <c r="N8" s="60">
        <v>5451477</v>
      </c>
      <c r="O8" s="60">
        <v>2478360</v>
      </c>
      <c r="P8" s="60">
        <v>1960564</v>
      </c>
      <c r="Q8" s="60">
        <v>1942831</v>
      </c>
      <c r="R8" s="60">
        <v>6381755</v>
      </c>
      <c r="S8" s="60">
        <v>2016331</v>
      </c>
      <c r="T8" s="60">
        <v>1506337</v>
      </c>
      <c r="U8" s="60">
        <v>1972725</v>
      </c>
      <c r="V8" s="60">
        <v>5495393</v>
      </c>
      <c r="W8" s="60">
        <v>22510269</v>
      </c>
      <c r="X8" s="60">
        <v>24575065</v>
      </c>
      <c r="Y8" s="60">
        <v>-2064796</v>
      </c>
      <c r="Z8" s="140">
        <v>-8.4</v>
      </c>
      <c r="AA8" s="155">
        <v>23775065</v>
      </c>
    </row>
    <row r="9" spans="1:27" ht="13.5">
      <c r="A9" s="183" t="s">
        <v>105</v>
      </c>
      <c r="B9" s="182"/>
      <c r="C9" s="155">
        <v>10301577</v>
      </c>
      <c r="D9" s="155">
        <v>0</v>
      </c>
      <c r="E9" s="156">
        <v>13906439</v>
      </c>
      <c r="F9" s="60">
        <v>13906439</v>
      </c>
      <c r="G9" s="60">
        <v>1194037</v>
      </c>
      <c r="H9" s="60">
        <v>1191795</v>
      </c>
      <c r="I9" s="60">
        <v>1190638</v>
      </c>
      <c r="J9" s="60">
        <v>3576470</v>
      </c>
      <c r="K9" s="60">
        <v>1184630</v>
      </c>
      <c r="L9" s="60">
        <v>1192092</v>
      </c>
      <c r="M9" s="60">
        <v>1191745</v>
      </c>
      <c r="N9" s="60">
        <v>3568467</v>
      </c>
      <c r="O9" s="60">
        <v>1192421</v>
      </c>
      <c r="P9" s="60">
        <v>1191911</v>
      </c>
      <c r="Q9" s="60">
        <v>1192226</v>
      </c>
      <c r="R9" s="60">
        <v>3576558</v>
      </c>
      <c r="S9" s="60">
        <v>1192065</v>
      </c>
      <c r="T9" s="60">
        <v>1193096</v>
      </c>
      <c r="U9" s="60">
        <v>1192983</v>
      </c>
      <c r="V9" s="60">
        <v>3578144</v>
      </c>
      <c r="W9" s="60">
        <v>14299639</v>
      </c>
      <c r="X9" s="60">
        <v>13906440</v>
      </c>
      <c r="Y9" s="60">
        <v>393199</v>
      </c>
      <c r="Z9" s="140">
        <v>2.83</v>
      </c>
      <c r="AA9" s="155">
        <v>13906439</v>
      </c>
    </row>
    <row r="10" spans="1:27" ht="13.5">
      <c r="A10" s="183" t="s">
        <v>106</v>
      </c>
      <c r="B10" s="182"/>
      <c r="C10" s="155">
        <v>5705360</v>
      </c>
      <c r="D10" s="155">
        <v>0</v>
      </c>
      <c r="E10" s="156">
        <v>8347396</v>
      </c>
      <c r="F10" s="54">
        <v>8347396</v>
      </c>
      <c r="G10" s="54">
        <v>686378</v>
      </c>
      <c r="H10" s="54">
        <v>686207</v>
      </c>
      <c r="I10" s="54">
        <v>687067</v>
      </c>
      <c r="J10" s="54">
        <v>2059652</v>
      </c>
      <c r="K10" s="54">
        <v>682634</v>
      </c>
      <c r="L10" s="54">
        <v>687234</v>
      </c>
      <c r="M10" s="54">
        <v>687733</v>
      </c>
      <c r="N10" s="54">
        <v>2057601</v>
      </c>
      <c r="O10" s="54">
        <v>687317</v>
      </c>
      <c r="P10" s="54">
        <v>687899</v>
      </c>
      <c r="Q10" s="54">
        <v>687983</v>
      </c>
      <c r="R10" s="54">
        <v>2063199</v>
      </c>
      <c r="S10" s="54">
        <v>687983</v>
      </c>
      <c r="T10" s="54">
        <v>688232</v>
      </c>
      <c r="U10" s="54">
        <v>688232</v>
      </c>
      <c r="V10" s="54">
        <v>2064447</v>
      </c>
      <c r="W10" s="54">
        <v>8244899</v>
      </c>
      <c r="X10" s="54">
        <v>8347400</v>
      </c>
      <c r="Y10" s="54">
        <v>-102501</v>
      </c>
      <c r="Z10" s="184">
        <v>-1.23</v>
      </c>
      <c r="AA10" s="130">
        <v>8347396</v>
      </c>
    </row>
    <row r="11" spans="1:27" ht="13.5">
      <c r="A11" s="183" t="s">
        <v>107</v>
      </c>
      <c r="B11" s="185"/>
      <c r="C11" s="155">
        <v>414760</v>
      </c>
      <c r="D11" s="155">
        <v>0</v>
      </c>
      <c r="E11" s="156">
        <v>69100</v>
      </c>
      <c r="F11" s="60">
        <v>221785</v>
      </c>
      <c r="G11" s="60">
        <v>32649</v>
      </c>
      <c r="H11" s="60">
        <v>35626</v>
      </c>
      <c r="I11" s="60">
        <v>37666</v>
      </c>
      <c r="J11" s="60">
        <v>105941</v>
      </c>
      <c r="K11" s="60">
        <v>32778</v>
      </c>
      <c r="L11" s="60">
        <v>32906</v>
      </c>
      <c r="M11" s="60">
        <v>3722</v>
      </c>
      <c r="N11" s="60">
        <v>69406</v>
      </c>
      <c r="O11" s="60">
        <v>33385</v>
      </c>
      <c r="P11" s="60">
        <v>32256</v>
      </c>
      <c r="Q11" s="60">
        <v>37666</v>
      </c>
      <c r="R11" s="60">
        <v>103307</v>
      </c>
      <c r="S11" s="60">
        <v>33333</v>
      </c>
      <c r="T11" s="60">
        <v>30929</v>
      </c>
      <c r="U11" s="60">
        <v>32242</v>
      </c>
      <c r="V11" s="60">
        <v>96504</v>
      </c>
      <c r="W11" s="60">
        <v>375158</v>
      </c>
      <c r="X11" s="60">
        <v>69104</v>
      </c>
      <c r="Y11" s="60">
        <v>306054</v>
      </c>
      <c r="Z11" s="140">
        <v>442.89</v>
      </c>
      <c r="AA11" s="155">
        <v>221785</v>
      </c>
    </row>
    <row r="12" spans="1:27" ht="13.5">
      <c r="A12" s="183" t="s">
        <v>108</v>
      </c>
      <c r="B12" s="185"/>
      <c r="C12" s="155">
        <v>721563</v>
      </c>
      <c r="D12" s="155">
        <v>0</v>
      </c>
      <c r="E12" s="156">
        <v>755229</v>
      </c>
      <c r="F12" s="60">
        <v>602544</v>
      </c>
      <c r="G12" s="60">
        <v>58794</v>
      </c>
      <c r="H12" s="60">
        <v>59132</v>
      </c>
      <c r="I12" s="60">
        <v>66852</v>
      </c>
      <c r="J12" s="60">
        <v>184778</v>
      </c>
      <c r="K12" s="60">
        <v>62877</v>
      </c>
      <c r="L12" s="60">
        <v>61937</v>
      </c>
      <c r="M12" s="60">
        <v>88364</v>
      </c>
      <c r="N12" s="60">
        <v>213178</v>
      </c>
      <c r="O12" s="60">
        <v>75386</v>
      </c>
      <c r="P12" s="60">
        <v>60352</v>
      </c>
      <c r="Q12" s="60">
        <v>520507</v>
      </c>
      <c r="R12" s="60">
        <v>656245</v>
      </c>
      <c r="S12" s="60">
        <v>58322</v>
      </c>
      <c r="T12" s="60">
        <v>63705</v>
      </c>
      <c r="U12" s="60">
        <v>42870</v>
      </c>
      <c r="V12" s="60">
        <v>164897</v>
      </c>
      <c r="W12" s="60">
        <v>1219098</v>
      </c>
      <c r="X12" s="60">
        <v>755229</v>
      </c>
      <c r="Y12" s="60">
        <v>463869</v>
      </c>
      <c r="Z12" s="140">
        <v>61.42</v>
      </c>
      <c r="AA12" s="155">
        <v>602544</v>
      </c>
    </row>
    <row r="13" spans="1:27" ht="13.5">
      <c r="A13" s="181" t="s">
        <v>109</v>
      </c>
      <c r="B13" s="185"/>
      <c r="C13" s="155">
        <v>1030475</v>
      </c>
      <c r="D13" s="155">
        <v>0</v>
      </c>
      <c r="E13" s="156">
        <v>940000</v>
      </c>
      <c r="F13" s="60">
        <v>940000</v>
      </c>
      <c r="G13" s="60">
        <v>17929</v>
      </c>
      <c r="H13" s="60">
        <v>19777</v>
      </c>
      <c r="I13" s="60">
        <v>0</v>
      </c>
      <c r="J13" s="60">
        <v>37706</v>
      </c>
      <c r="K13" s="60">
        <v>9698</v>
      </c>
      <c r="L13" s="60">
        <v>3510</v>
      </c>
      <c r="M13" s="60">
        <v>0</v>
      </c>
      <c r="N13" s="60">
        <v>13208</v>
      </c>
      <c r="O13" s="60">
        <v>30196</v>
      </c>
      <c r="P13" s="60">
        <v>0</v>
      </c>
      <c r="Q13" s="60">
        <v>9276</v>
      </c>
      <c r="R13" s="60">
        <v>39472</v>
      </c>
      <c r="S13" s="60">
        <v>5630</v>
      </c>
      <c r="T13" s="60">
        <v>452</v>
      </c>
      <c r="U13" s="60">
        <v>853652</v>
      </c>
      <c r="V13" s="60">
        <v>859734</v>
      </c>
      <c r="W13" s="60">
        <v>950120</v>
      </c>
      <c r="X13" s="60">
        <v>940001</v>
      </c>
      <c r="Y13" s="60">
        <v>10119</v>
      </c>
      <c r="Z13" s="140">
        <v>1.08</v>
      </c>
      <c r="AA13" s="155">
        <v>940000</v>
      </c>
    </row>
    <row r="14" spans="1:27" ht="13.5">
      <c r="A14" s="181" t="s">
        <v>110</v>
      </c>
      <c r="B14" s="185"/>
      <c r="C14" s="155">
        <v>625352</v>
      </c>
      <c r="D14" s="155">
        <v>0</v>
      </c>
      <c r="E14" s="156">
        <v>819350</v>
      </c>
      <c r="F14" s="60">
        <v>819350</v>
      </c>
      <c r="G14" s="60">
        <v>72495</v>
      </c>
      <c r="H14" s="60">
        <v>75783</v>
      </c>
      <c r="I14" s="60">
        <v>80203</v>
      </c>
      <c r="J14" s="60">
        <v>228481</v>
      </c>
      <c r="K14" s="60">
        <v>84099</v>
      </c>
      <c r="L14" s="60">
        <v>96728</v>
      </c>
      <c r="M14" s="60">
        <v>-63622</v>
      </c>
      <c r="N14" s="60">
        <v>117205</v>
      </c>
      <c r="O14" s="60">
        <v>84565</v>
      </c>
      <c r="P14" s="60">
        <v>88463</v>
      </c>
      <c r="Q14" s="60">
        <v>89767</v>
      </c>
      <c r="R14" s="60">
        <v>262795</v>
      </c>
      <c r="S14" s="60">
        <v>89472</v>
      </c>
      <c r="T14" s="60">
        <v>92800</v>
      </c>
      <c r="U14" s="60">
        <v>25250</v>
      </c>
      <c r="V14" s="60">
        <v>207522</v>
      </c>
      <c r="W14" s="60">
        <v>816003</v>
      </c>
      <c r="X14" s="60">
        <v>819350</v>
      </c>
      <c r="Y14" s="60">
        <v>-3347</v>
      </c>
      <c r="Z14" s="140">
        <v>-0.41</v>
      </c>
      <c r="AA14" s="155">
        <v>819350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19521175</v>
      </c>
      <c r="D16" s="155">
        <v>0</v>
      </c>
      <c r="E16" s="156">
        <v>6623680</v>
      </c>
      <c r="F16" s="60">
        <v>6623680</v>
      </c>
      <c r="G16" s="60">
        <v>25090</v>
      </c>
      <c r="H16" s="60">
        <v>41379</v>
      </c>
      <c r="I16" s="60">
        <v>28131</v>
      </c>
      <c r="J16" s="60">
        <v>94600</v>
      </c>
      <c r="K16" s="60">
        <v>765055</v>
      </c>
      <c r="L16" s="60">
        <v>12776</v>
      </c>
      <c r="M16" s="60">
        <v>295894</v>
      </c>
      <c r="N16" s="60">
        <v>1073725</v>
      </c>
      <c r="O16" s="60">
        <v>189779</v>
      </c>
      <c r="P16" s="60">
        <v>39138</v>
      </c>
      <c r="Q16" s="60">
        <v>42262</v>
      </c>
      <c r="R16" s="60">
        <v>271179</v>
      </c>
      <c r="S16" s="60">
        <v>20708</v>
      </c>
      <c r="T16" s="60">
        <v>2048878</v>
      </c>
      <c r="U16" s="60">
        <v>521415</v>
      </c>
      <c r="V16" s="60">
        <v>2591001</v>
      </c>
      <c r="W16" s="60">
        <v>4030505</v>
      </c>
      <c r="X16" s="60">
        <v>6623680</v>
      </c>
      <c r="Y16" s="60">
        <v>-2593175</v>
      </c>
      <c r="Z16" s="140">
        <v>-39.15</v>
      </c>
      <c r="AA16" s="155">
        <v>6623680</v>
      </c>
    </row>
    <row r="17" spans="1:27" ht="13.5">
      <c r="A17" s="181" t="s">
        <v>113</v>
      </c>
      <c r="B17" s="185"/>
      <c r="C17" s="155">
        <v>1304582</v>
      </c>
      <c r="D17" s="155">
        <v>0</v>
      </c>
      <c r="E17" s="156">
        <v>1874316</v>
      </c>
      <c r="F17" s="60">
        <v>1874316</v>
      </c>
      <c r="G17" s="60">
        <v>47550</v>
      </c>
      <c r="H17" s="60">
        <v>27466</v>
      </c>
      <c r="I17" s="60">
        <v>20261</v>
      </c>
      <c r="J17" s="60">
        <v>95277</v>
      </c>
      <c r="K17" s="60">
        <v>31471</v>
      </c>
      <c r="L17" s="60">
        <v>40400</v>
      </c>
      <c r="M17" s="60">
        <v>12082</v>
      </c>
      <c r="N17" s="60">
        <v>83953</v>
      </c>
      <c r="O17" s="60">
        <v>4026</v>
      </c>
      <c r="P17" s="60">
        <v>44111</v>
      </c>
      <c r="Q17" s="60">
        <v>30287</v>
      </c>
      <c r="R17" s="60">
        <v>78424</v>
      </c>
      <c r="S17" s="60">
        <v>34374</v>
      </c>
      <c r="T17" s="60">
        <v>23239</v>
      </c>
      <c r="U17" s="60">
        <v>32261</v>
      </c>
      <c r="V17" s="60">
        <v>89874</v>
      </c>
      <c r="W17" s="60">
        <v>347528</v>
      </c>
      <c r="X17" s="60">
        <v>1874316</v>
      </c>
      <c r="Y17" s="60">
        <v>-1526788</v>
      </c>
      <c r="Z17" s="140">
        <v>-81.46</v>
      </c>
      <c r="AA17" s="155">
        <v>1874316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45752312</v>
      </c>
      <c r="D19" s="155">
        <v>0</v>
      </c>
      <c r="E19" s="156">
        <v>39633000</v>
      </c>
      <c r="F19" s="60">
        <v>39633000</v>
      </c>
      <c r="G19" s="60">
        <v>348967</v>
      </c>
      <c r="H19" s="60">
        <v>15460519</v>
      </c>
      <c r="I19" s="60">
        <v>127112</v>
      </c>
      <c r="J19" s="60">
        <v>15936598</v>
      </c>
      <c r="K19" s="60">
        <v>501555</v>
      </c>
      <c r="L19" s="60">
        <v>12081000</v>
      </c>
      <c r="M19" s="60">
        <v>265854</v>
      </c>
      <c r="N19" s="60">
        <v>12848409</v>
      </c>
      <c r="O19" s="60">
        <v>223438</v>
      </c>
      <c r="P19" s="60">
        <v>506091</v>
      </c>
      <c r="Q19" s="60">
        <v>9685896</v>
      </c>
      <c r="R19" s="60">
        <v>10415425</v>
      </c>
      <c r="S19" s="60">
        <v>138171</v>
      </c>
      <c r="T19" s="60">
        <v>-5112</v>
      </c>
      <c r="U19" s="60">
        <v>0</v>
      </c>
      <c r="V19" s="60">
        <v>133059</v>
      </c>
      <c r="W19" s="60">
        <v>39333491</v>
      </c>
      <c r="X19" s="60">
        <v>39633000</v>
      </c>
      <c r="Y19" s="60">
        <v>-299509</v>
      </c>
      <c r="Z19" s="140">
        <v>-0.76</v>
      </c>
      <c r="AA19" s="155">
        <v>39633000</v>
      </c>
    </row>
    <row r="20" spans="1:27" ht="13.5">
      <c r="A20" s="181" t="s">
        <v>35</v>
      </c>
      <c r="B20" s="185"/>
      <c r="C20" s="155">
        <v>3223461</v>
      </c>
      <c r="D20" s="155">
        <v>0</v>
      </c>
      <c r="E20" s="156">
        <v>25130879</v>
      </c>
      <c r="F20" s="54">
        <v>19130879</v>
      </c>
      <c r="G20" s="54">
        <v>1902217</v>
      </c>
      <c r="H20" s="54">
        <v>1672434</v>
      </c>
      <c r="I20" s="54">
        <v>1498592</v>
      </c>
      <c r="J20" s="54">
        <v>5073243</v>
      </c>
      <c r="K20" s="54">
        <v>1882966</v>
      </c>
      <c r="L20" s="54">
        <v>724071</v>
      </c>
      <c r="M20" s="54">
        <v>1359973</v>
      </c>
      <c r="N20" s="54">
        <v>3967010</v>
      </c>
      <c r="O20" s="54">
        <v>1445761</v>
      </c>
      <c r="P20" s="54">
        <v>1749593</v>
      </c>
      <c r="Q20" s="54">
        <v>1352551</v>
      </c>
      <c r="R20" s="54">
        <v>4547905</v>
      </c>
      <c r="S20" s="54">
        <v>1400988</v>
      </c>
      <c r="T20" s="54">
        <v>2019606</v>
      </c>
      <c r="U20" s="54">
        <v>2978376</v>
      </c>
      <c r="V20" s="54">
        <v>6398970</v>
      </c>
      <c r="W20" s="54">
        <v>19987128</v>
      </c>
      <c r="X20" s="54">
        <v>25130879</v>
      </c>
      <c r="Y20" s="54">
        <v>-5143751</v>
      </c>
      <c r="Z20" s="184">
        <v>-20.47</v>
      </c>
      <c r="AA20" s="130">
        <v>19130879</v>
      </c>
    </row>
    <row r="21" spans="1:27" ht="13.5">
      <c r="A21" s="181" t="s">
        <v>115</v>
      </c>
      <c r="B21" s="185"/>
      <c r="C21" s="155">
        <v>164093</v>
      </c>
      <c r="D21" s="155">
        <v>0</v>
      </c>
      <c r="E21" s="156">
        <v>120000</v>
      </c>
      <c r="F21" s="60">
        <v>120000</v>
      </c>
      <c r="G21" s="60">
        <v>2575</v>
      </c>
      <c r="H21" s="60">
        <v>7481</v>
      </c>
      <c r="I21" s="82">
        <v>1035182</v>
      </c>
      <c r="J21" s="60">
        <v>1045238</v>
      </c>
      <c r="K21" s="60">
        <v>-27037</v>
      </c>
      <c r="L21" s="60">
        <v>53432</v>
      </c>
      <c r="M21" s="60">
        <v>1</v>
      </c>
      <c r="N21" s="60">
        <v>26396</v>
      </c>
      <c r="O21" s="60">
        <v>2932</v>
      </c>
      <c r="P21" s="82">
        <v>0</v>
      </c>
      <c r="Q21" s="60">
        <v>9622</v>
      </c>
      <c r="R21" s="60">
        <v>12554</v>
      </c>
      <c r="S21" s="60">
        <v>5000</v>
      </c>
      <c r="T21" s="60">
        <v>0</v>
      </c>
      <c r="U21" s="60">
        <v>5275</v>
      </c>
      <c r="V21" s="60">
        <v>10275</v>
      </c>
      <c r="W21" s="82">
        <v>1094463</v>
      </c>
      <c r="X21" s="60">
        <v>120000</v>
      </c>
      <c r="Y21" s="60">
        <v>974463</v>
      </c>
      <c r="Z21" s="140">
        <v>812.05</v>
      </c>
      <c r="AA21" s="155">
        <v>120000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185183222</v>
      </c>
      <c r="D22" s="188">
        <f>SUM(D5:D21)</f>
        <v>0</v>
      </c>
      <c r="E22" s="189">
        <f t="shared" si="0"/>
        <v>200192897</v>
      </c>
      <c r="F22" s="190">
        <f t="shared" si="0"/>
        <v>189892897</v>
      </c>
      <c r="G22" s="190">
        <f t="shared" si="0"/>
        <v>20505786</v>
      </c>
      <c r="H22" s="190">
        <f t="shared" si="0"/>
        <v>26245870</v>
      </c>
      <c r="I22" s="190">
        <f t="shared" si="0"/>
        <v>11358998</v>
      </c>
      <c r="J22" s="190">
        <f t="shared" si="0"/>
        <v>58110654</v>
      </c>
      <c r="K22" s="190">
        <f t="shared" si="0"/>
        <v>10939222</v>
      </c>
      <c r="L22" s="190">
        <f t="shared" si="0"/>
        <v>21439302</v>
      </c>
      <c r="M22" s="190">
        <f t="shared" si="0"/>
        <v>9824550</v>
      </c>
      <c r="N22" s="190">
        <f t="shared" si="0"/>
        <v>42203074</v>
      </c>
      <c r="O22" s="190">
        <f t="shared" si="0"/>
        <v>10796965</v>
      </c>
      <c r="P22" s="190">
        <f t="shared" si="0"/>
        <v>10647702</v>
      </c>
      <c r="Q22" s="190">
        <f t="shared" si="0"/>
        <v>19844216</v>
      </c>
      <c r="R22" s="190">
        <f t="shared" si="0"/>
        <v>41288883</v>
      </c>
      <c r="S22" s="190">
        <f t="shared" si="0"/>
        <v>9997387</v>
      </c>
      <c r="T22" s="190">
        <f t="shared" si="0"/>
        <v>12011813</v>
      </c>
      <c r="U22" s="190">
        <f t="shared" si="0"/>
        <v>13010224</v>
      </c>
      <c r="V22" s="190">
        <f t="shared" si="0"/>
        <v>35019424</v>
      </c>
      <c r="W22" s="190">
        <f t="shared" si="0"/>
        <v>176622035</v>
      </c>
      <c r="X22" s="190">
        <f t="shared" si="0"/>
        <v>200192907</v>
      </c>
      <c r="Y22" s="190">
        <f t="shared" si="0"/>
        <v>-23570872</v>
      </c>
      <c r="Z22" s="191">
        <f>+IF(X22&lt;&gt;0,+(Y22/X22)*100,0)</f>
        <v>-11.77407948824081</v>
      </c>
      <c r="AA22" s="188">
        <f>SUM(AA5:AA21)</f>
        <v>189892897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59893633</v>
      </c>
      <c r="D25" s="155">
        <v>0</v>
      </c>
      <c r="E25" s="156">
        <v>62979514</v>
      </c>
      <c r="F25" s="60">
        <v>62965013</v>
      </c>
      <c r="G25" s="60">
        <v>4977018</v>
      </c>
      <c r="H25" s="60">
        <v>4936831</v>
      </c>
      <c r="I25" s="60">
        <v>5037604</v>
      </c>
      <c r="J25" s="60">
        <v>14951453</v>
      </c>
      <c r="K25" s="60">
        <v>5356699</v>
      </c>
      <c r="L25" s="60">
        <v>5258014</v>
      </c>
      <c r="M25" s="60">
        <v>5677691</v>
      </c>
      <c r="N25" s="60">
        <v>16292404</v>
      </c>
      <c r="O25" s="60">
        <v>5111655</v>
      </c>
      <c r="P25" s="60">
        <v>5127330</v>
      </c>
      <c r="Q25" s="60">
        <v>4976456</v>
      </c>
      <c r="R25" s="60">
        <v>15215441</v>
      </c>
      <c r="S25" s="60">
        <v>5101990</v>
      </c>
      <c r="T25" s="60">
        <v>5088256</v>
      </c>
      <c r="U25" s="60">
        <v>5241965</v>
      </c>
      <c r="V25" s="60">
        <v>15432211</v>
      </c>
      <c r="W25" s="60">
        <v>61891509</v>
      </c>
      <c r="X25" s="60">
        <v>62979514</v>
      </c>
      <c r="Y25" s="60">
        <v>-1088005</v>
      </c>
      <c r="Z25" s="140">
        <v>-1.73</v>
      </c>
      <c r="AA25" s="155">
        <v>62965013</v>
      </c>
    </row>
    <row r="26" spans="1:27" ht="13.5">
      <c r="A26" s="183" t="s">
        <v>38</v>
      </c>
      <c r="B26" s="182"/>
      <c r="C26" s="155">
        <v>4157184</v>
      </c>
      <c r="D26" s="155">
        <v>0</v>
      </c>
      <c r="E26" s="156">
        <v>4308243</v>
      </c>
      <c r="F26" s="60">
        <v>4260840</v>
      </c>
      <c r="G26" s="60">
        <v>319143</v>
      </c>
      <c r="H26" s="60">
        <v>325227</v>
      </c>
      <c r="I26" s="60">
        <v>325227</v>
      </c>
      <c r="J26" s="60">
        <v>969597</v>
      </c>
      <c r="K26" s="60">
        <v>319143</v>
      </c>
      <c r="L26" s="60">
        <v>325227</v>
      </c>
      <c r="M26" s="60">
        <v>325227</v>
      </c>
      <c r="N26" s="60">
        <v>969597</v>
      </c>
      <c r="O26" s="60">
        <v>326024</v>
      </c>
      <c r="P26" s="60">
        <v>325390</v>
      </c>
      <c r="Q26" s="60">
        <v>325390</v>
      </c>
      <c r="R26" s="60">
        <v>976804</v>
      </c>
      <c r="S26" s="60">
        <v>325390</v>
      </c>
      <c r="T26" s="60">
        <v>503198</v>
      </c>
      <c r="U26" s="60">
        <v>338010</v>
      </c>
      <c r="V26" s="60">
        <v>1166598</v>
      </c>
      <c r="W26" s="60">
        <v>4082596</v>
      </c>
      <c r="X26" s="60">
        <v>4308240</v>
      </c>
      <c r="Y26" s="60">
        <v>-225644</v>
      </c>
      <c r="Z26" s="140">
        <v>-5.24</v>
      </c>
      <c r="AA26" s="155">
        <v>4260840</v>
      </c>
    </row>
    <row r="27" spans="1:27" ht="13.5">
      <c r="A27" s="183" t="s">
        <v>118</v>
      </c>
      <c r="B27" s="182"/>
      <c r="C27" s="155">
        <v>47931544</v>
      </c>
      <c r="D27" s="155">
        <v>0</v>
      </c>
      <c r="E27" s="156">
        <v>10826537</v>
      </c>
      <c r="F27" s="60">
        <v>10502523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10826537</v>
      </c>
      <c r="Y27" s="60">
        <v>-10826537</v>
      </c>
      <c r="Z27" s="140">
        <v>-100</v>
      </c>
      <c r="AA27" s="155">
        <v>10502523</v>
      </c>
    </row>
    <row r="28" spans="1:27" ht="13.5">
      <c r="A28" s="183" t="s">
        <v>39</v>
      </c>
      <c r="B28" s="182"/>
      <c r="C28" s="155">
        <v>68084142</v>
      </c>
      <c r="D28" s="155">
        <v>0</v>
      </c>
      <c r="E28" s="156">
        <v>8680580</v>
      </c>
      <c r="F28" s="60">
        <v>8680760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1220</v>
      </c>
      <c r="V28" s="60">
        <v>1220</v>
      </c>
      <c r="W28" s="60">
        <v>1220</v>
      </c>
      <c r="X28" s="60">
        <v>8680760</v>
      </c>
      <c r="Y28" s="60">
        <v>-8679540</v>
      </c>
      <c r="Z28" s="140">
        <v>-99.99</v>
      </c>
      <c r="AA28" s="155">
        <v>8680760</v>
      </c>
    </row>
    <row r="29" spans="1:27" ht="13.5">
      <c r="A29" s="183" t="s">
        <v>40</v>
      </c>
      <c r="B29" s="182"/>
      <c r="C29" s="155">
        <v>1607928</v>
      </c>
      <c r="D29" s="155">
        <v>0</v>
      </c>
      <c r="E29" s="156">
        <v>1700309</v>
      </c>
      <c r="F29" s="60">
        <v>2530309</v>
      </c>
      <c r="G29" s="60">
        <v>34054</v>
      </c>
      <c r="H29" s="60">
        <v>32618</v>
      </c>
      <c r="I29" s="60">
        <v>161518</v>
      </c>
      <c r="J29" s="60">
        <v>228190</v>
      </c>
      <c r="K29" s="60">
        <v>32523</v>
      </c>
      <c r="L29" s="60">
        <v>29207</v>
      </c>
      <c r="M29" s="60">
        <v>640</v>
      </c>
      <c r="N29" s="60">
        <v>62370</v>
      </c>
      <c r="O29" s="60">
        <v>55154</v>
      </c>
      <c r="P29" s="60">
        <v>24903</v>
      </c>
      <c r="Q29" s="60">
        <v>154855</v>
      </c>
      <c r="R29" s="60">
        <v>234912</v>
      </c>
      <c r="S29" s="60">
        <v>20909</v>
      </c>
      <c r="T29" s="60">
        <v>21990</v>
      </c>
      <c r="U29" s="60">
        <v>19831</v>
      </c>
      <c r="V29" s="60">
        <v>62730</v>
      </c>
      <c r="W29" s="60">
        <v>588202</v>
      </c>
      <c r="X29" s="60">
        <v>1700309</v>
      </c>
      <c r="Y29" s="60">
        <v>-1112107</v>
      </c>
      <c r="Z29" s="140">
        <v>-65.41</v>
      </c>
      <c r="AA29" s="155">
        <v>2530309</v>
      </c>
    </row>
    <row r="30" spans="1:27" ht="13.5">
      <c r="A30" s="183" t="s">
        <v>119</v>
      </c>
      <c r="B30" s="182"/>
      <c r="C30" s="155">
        <v>43535580</v>
      </c>
      <c r="D30" s="155">
        <v>0</v>
      </c>
      <c r="E30" s="156">
        <v>47529004</v>
      </c>
      <c r="F30" s="60">
        <v>47529004</v>
      </c>
      <c r="G30" s="60">
        <v>6291715</v>
      </c>
      <c r="H30" s="60">
        <v>3150502</v>
      </c>
      <c r="I30" s="60">
        <v>4295836</v>
      </c>
      <c r="J30" s="60">
        <v>13738053</v>
      </c>
      <c r="K30" s="60">
        <v>3265561</v>
      </c>
      <c r="L30" s="60">
        <v>3188825</v>
      </c>
      <c r="M30" s="60">
        <v>3083476</v>
      </c>
      <c r="N30" s="60">
        <v>9537862</v>
      </c>
      <c r="O30" s="60">
        <v>3089338</v>
      </c>
      <c r="P30" s="60">
        <v>6144235</v>
      </c>
      <c r="Q30" s="60">
        <v>3018093</v>
      </c>
      <c r="R30" s="60">
        <v>12251666</v>
      </c>
      <c r="S30" s="60">
        <v>3144873</v>
      </c>
      <c r="T30" s="60">
        <v>3092642</v>
      </c>
      <c r="U30" s="60">
        <v>5271222</v>
      </c>
      <c r="V30" s="60">
        <v>11508737</v>
      </c>
      <c r="W30" s="60">
        <v>47036318</v>
      </c>
      <c r="X30" s="60">
        <v>47529004</v>
      </c>
      <c r="Y30" s="60">
        <v>-492686</v>
      </c>
      <c r="Z30" s="140">
        <v>-1.04</v>
      </c>
      <c r="AA30" s="155">
        <v>47529004</v>
      </c>
    </row>
    <row r="31" spans="1:27" ht="13.5">
      <c r="A31" s="183" t="s">
        <v>120</v>
      </c>
      <c r="B31" s="182"/>
      <c r="C31" s="155">
        <v>5587721</v>
      </c>
      <c r="D31" s="155">
        <v>0</v>
      </c>
      <c r="E31" s="156">
        <v>8350214</v>
      </c>
      <c r="F31" s="60">
        <v>8350214</v>
      </c>
      <c r="G31" s="60">
        <v>203874</v>
      </c>
      <c r="H31" s="60">
        <v>697242</v>
      </c>
      <c r="I31" s="60">
        <v>99713</v>
      </c>
      <c r="J31" s="60">
        <v>1000829</v>
      </c>
      <c r="K31" s="60">
        <v>656954</v>
      </c>
      <c r="L31" s="60">
        <v>346366</v>
      </c>
      <c r="M31" s="60">
        <v>227792</v>
      </c>
      <c r="N31" s="60">
        <v>1231112</v>
      </c>
      <c r="O31" s="60">
        <v>343686</v>
      </c>
      <c r="P31" s="60">
        <v>677044</v>
      </c>
      <c r="Q31" s="60">
        <v>693190</v>
      </c>
      <c r="R31" s="60">
        <v>1713920</v>
      </c>
      <c r="S31" s="60">
        <v>576907</v>
      </c>
      <c r="T31" s="60">
        <v>617304</v>
      </c>
      <c r="U31" s="60">
        <v>817390</v>
      </c>
      <c r="V31" s="60">
        <v>2011601</v>
      </c>
      <c r="W31" s="60">
        <v>5957462</v>
      </c>
      <c r="X31" s="60">
        <v>8350214</v>
      </c>
      <c r="Y31" s="60">
        <v>-2392752</v>
      </c>
      <c r="Z31" s="140">
        <v>-28.65</v>
      </c>
      <c r="AA31" s="155">
        <v>8350214</v>
      </c>
    </row>
    <row r="32" spans="1:27" ht="13.5">
      <c r="A32" s="183" t="s">
        <v>121</v>
      </c>
      <c r="B32" s="182"/>
      <c r="C32" s="155">
        <v>7227685</v>
      </c>
      <c r="D32" s="155">
        <v>0</v>
      </c>
      <c r="E32" s="156">
        <v>8830182</v>
      </c>
      <c r="F32" s="60">
        <v>8238182</v>
      </c>
      <c r="G32" s="60">
        <v>596496</v>
      </c>
      <c r="H32" s="60">
        <v>338467</v>
      </c>
      <c r="I32" s="60">
        <v>511935</v>
      </c>
      <c r="J32" s="60">
        <v>1446898</v>
      </c>
      <c r="K32" s="60">
        <v>407789</v>
      </c>
      <c r="L32" s="60">
        <v>171996</v>
      </c>
      <c r="M32" s="60">
        <v>1093852</v>
      </c>
      <c r="N32" s="60">
        <v>1673637</v>
      </c>
      <c r="O32" s="60">
        <v>262418</v>
      </c>
      <c r="P32" s="60">
        <v>602924</v>
      </c>
      <c r="Q32" s="60">
        <v>664983</v>
      </c>
      <c r="R32" s="60">
        <v>1530325</v>
      </c>
      <c r="S32" s="60">
        <v>323845</v>
      </c>
      <c r="T32" s="60">
        <v>388664</v>
      </c>
      <c r="U32" s="60">
        <v>928041</v>
      </c>
      <c r="V32" s="60">
        <v>1640550</v>
      </c>
      <c r="W32" s="60">
        <v>6291410</v>
      </c>
      <c r="X32" s="60">
        <v>8830182</v>
      </c>
      <c r="Y32" s="60">
        <v>-2538772</v>
      </c>
      <c r="Z32" s="140">
        <v>-28.75</v>
      </c>
      <c r="AA32" s="155">
        <v>8238182</v>
      </c>
    </row>
    <row r="33" spans="1:27" ht="13.5">
      <c r="A33" s="183" t="s">
        <v>42</v>
      </c>
      <c r="B33" s="182"/>
      <c r="C33" s="155">
        <v>750004</v>
      </c>
      <c r="D33" s="155">
        <v>0</v>
      </c>
      <c r="E33" s="156">
        <v>13669128</v>
      </c>
      <c r="F33" s="60">
        <v>13669128</v>
      </c>
      <c r="G33" s="60">
        <v>1462837</v>
      </c>
      <c r="H33" s="60">
        <v>903984</v>
      </c>
      <c r="I33" s="60">
        <v>533861</v>
      </c>
      <c r="J33" s="60">
        <v>2900682</v>
      </c>
      <c r="K33" s="60">
        <v>437382</v>
      </c>
      <c r="L33" s="60">
        <v>1424112</v>
      </c>
      <c r="M33" s="60">
        <v>1030772</v>
      </c>
      <c r="N33" s="60">
        <v>2892266</v>
      </c>
      <c r="O33" s="60">
        <v>765806</v>
      </c>
      <c r="P33" s="60">
        <v>715721</v>
      </c>
      <c r="Q33" s="60">
        <v>863019</v>
      </c>
      <c r="R33" s="60">
        <v>2344546</v>
      </c>
      <c r="S33" s="60">
        <v>843178</v>
      </c>
      <c r="T33" s="60">
        <v>847711</v>
      </c>
      <c r="U33" s="60">
        <v>3664155</v>
      </c>
      <c r="V33" s="60">
        <v>5355044</v>
      </c>
      <c r="W33" s="60">
        <v>13492538</v>
      </c>
      <c r="X33" s="60">
        <v>13669128</v>
      </c>
      <c r="Y33" s="60">
        <v>-176590</v>
      </c>
      <c r="Z33" s="140">
        <v>-1.29</v>
      </c>
      <c r="AA33" s="155">
        <v>13669128</v>
      </c>
    </row>
    <row r="34" spans="1:27" ht="13.5">
      <c r="A34" s="183" t="s">
        <v>43</v>
      </c>
      <c r="B34" s="182"/>
      <c r="C34" s="155">
        <v>26086966</v>
      </c>
      <c r="D34" s="155">
        <v>0</v>
      </c>
      <c r="E34" s="156">
        <v>34793481</v>
      </c>
      <c r="F34" s="60">
        <v>35278085</v>
      </c>
      <c r="G34" s="60">
        <v>2209260</v>
      </c>
      <c r="H34" s="60">
        <v>4901404</v>
      </c>
      <c r="I34" s="60">
        <v>2129789</v>
      </c>
      <c r="J34" s="60">
        <v>9240453</v>
      </c>
      <c r="K34" s="60">
        <v>2645268</v>
      </c>
      <c r="L34" s="60">
        <v>2044086</v>
      </c>
      <c r="M34" s="60">
        <v>1146565</v>
      </c>
      <c r="N34" s="60">
        <v>5835919</v>
      </c>
      <c r="O34" s="60">
        <v>2787803</v>
      </c>
      <c r="P34" s="60">
        <v>-811203</v>
      </c>
      <c r="Q34" s="60">
        <v>2290537</v>
      </c>
      <c r="R34" s="60">
        <v>4267137</v>
      </c>
      <c r="S34" s="60">
        <v>2057172</v>
      </c>
      <c r="T34" s="60">
        <v>2003519</v>
      </c>
      <c r="U34" s="60">
        <v>2619521</v>
      </c>
      <c r="V34" s="60">
        <v>6680212</v>
      </c>
      <c r="W34" s="60">
        <v>26023721</v>
      </c>
      <c r="X34" s="60">
        <v>34793481</v>
      </c>
      <c r="Y34" s="60">
        <v>-8769760</v>
      </c>
      <c r="Z34" s="140">
        <v>-25.21</v>
      </c>
      <c r="AA34" s="155">
        <v>35278085</v>
      </c>
    </row>
    <row r="35" spans="1:27" ht="13.5">
      <c r="A35" s="181" t="s">
        <v>122</v>
      </c>
      <c r="B35" s="185"/>
      <c r="C35" s="155">
        <v>203456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265065843</v>
      </c>
      <c r="D36" s="188">
        <f>SUM(D25:D35)</f>
        <v>0</v>
      </c>
      <c r="E36" s="189">
        <f t="shared" si="1"/>
        <v>201667192</v>
      </c>
      <c r="F36" s="190">
        <f t="shared" si="1"/>
        <v>202004058</v>
      </c>
      <c r="G36" s="190">
        <f t="shared" si="1"/>
        <v>16094397</v>
      </c>
      <c r="H36" s="190">
        <f t="shared" si="1"/>
        <v>15286275</v>
      </c>
      <c r="I36" s="190">
        <f t="shared" si="1"/>
        <v>13095483</v>
      </c>
      <c r="J36" s="190">
        <f t="shared" si="1"/>
        <v>44476155</v>
      </c>
      <c r="K36" s="190">
        <f t="shared" si="1"/>
        <v>13121319</v>
      </c>
      <c r="L36" s="190">
        <f t="shared" si="1"/>
        <v>12787833</v>
      </c>
      <c r="M36" s="190">
        <f t="shared" si="1"/>
        <v>12586015</v>
      </c>
      <c r="N36" s="190">
        <f t="shared" si="1"/>
        <v>38495167</v>
      </c>
      <c r="O36" s="190">
        <f t="shared" si="1"/>
        <v>12741884</v>
      </c>
      <c r="P36" s="190">
        <f t="shared" si="1"/>
        <v>12806344</v>
      </c>
      <c r="Q36" s="190">
        <f t="shared" si="1"/>
        <v>12986523</v>
      </c>
      <c r="R36" s="190">
        <f t="shared" si="1"/>
        <v>38534751</v>
      </c>
      <c r="S36" s="190">
        <f t="shared" si="1"/>
        <v>12394264</v>
      </c>
      <c r="T36" s="190">
        <f t="shared" si="1"/>
        <v>12563284</v>
      </c>
      <c r="U36" s="190">
        <f t="shared" si="1"/>
        <v>18901355</v>
      </c>
      <c r="V36" s="190">
        <f t="shared" si="1"/>
        <v>43858903</v>
      </c>
      <c r="W36" s="190">
        <f t="shared" si="1"/>
        <v>165364976</v>
      </c>
      <c r="X36" s="190">
        <f t="shared" si="1"/>
        <v>201667369</v>
      </c>
      <c r="Y36" s="190">
        <f t="shared" si="1"/>
        <v>-36302393</v>
      </c>
      <c r="Z36" s="191">
        <f>+IF(X36&lt;&gt;0,+(Y36/X36)*100,0)</f>
        <v>-18.001123920052727</v>
      </c>
      <c r="AA36" s="188">
        <f>SUM(AA25:AA35)</f>
        <v>202004058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-79882621</v>
      </c>
      <c r="D38" s="199">
        <f>+D22-D36</f>
        <v>0</v>
      </c>
      <c r="E38" s="200">
        <f t="shared" si="2"/>
        <v>-1474295</v>
      </c>
      <c r="F38" s="106">
        <f t="shared" si="2"/>
        <v>-12111161</v>
      </c>
      <c r="G38" s="106">
        <f t="shared" si="2"/>
        <v>4411389</v>
      </c>
      <c r="H38" s="106">
        <f t="shared" si="2"/>
        <v>10959595</v>
      </c>
      <c r="I38" s="106">
        <f t="shared" si="2"/>
        <v>-1736485</v>
      </c>
      <c r="J38" s="106">
        <f t="shared" si="2"/>
        <v>13634499</v>
      </c>
      <c r="K38" s="106">
        <f t="shared" si="2"/>
        <v>-2182097</v>
      </c>
      <c r="L38" s="106">
        <f t="shared" si="2"/>
        <v>8651469</v>
      </c>
      <c r="M38" s="106">
        <f t="shared" si="2"/>
        <v>-2761465</v>
      </c>
      <c r="N38" s="106">
        <f t="shared" si="2"/>
        <v>3707907</v>
      </c>
      <c r="O38" s="106">
        <f t="shared" si="2"/>
        <v>-1944919</v>
      </c>
      <c r="P38" s="106">
        <f t="shared" si="2"/>
        <v>-2158642</v>
      </c>
      <c r="Q38" s="106">
        <f t="shared" si="2"/>
        <v>6857693</v>
      </c>
      <c r="R38" s="106">
        <f t="shared" si="2"/>
        <v>2754132</v>
      </c>
      <c r="S38" s="106">
        <f t="shared" si="2"/>
        <v>-2396877</v>
      </c>
      <c r="T38" s="106">
        <f t="shared" si="2"/>
        <v>-551471</v>
      </c>
      <c r="U38" s="106">
        <f t="shared" si="2"/>
        <v>-5891131</v>
      </c>
      <c r="V38" s="106">
        <f t="shared" si="2"/>
        <v>-8839479</v>
      </c>
      <c r="W38" s="106">
        <f t="shared" si="2"/>
        <v>11257059</v>
      </c>
      <c r="X38" s="106">
        <f>IF(F22=F36,0,X22-X36)</f>
        <v>-1474462</v>
      </c>
      <c r="Y38" s="106">
        <f t="shared" si="2"/>
        <v>12731521</v>
      </c>
      <c r="Z38" s="201">
        <f>+IF(X38&lt;&gt;0,+(Y38/X38)*100,0)</f>
        <v>-863.4689127288462</v>
      </c>
      <c r="AA38" s="199">
        <f>+AA22-AA36</f>
        <v>-12111161</v>
      </c>
    </row>
    <row r="39" spans="1:27" ht="13.5">
      <c r="A39" s="181" t="s">
        <v>46</v>
      </c>
      <c r="B39" s="185"/>
      <c r="C39" s="155">
        <v>13101844</v>
      </c>
      <c r="D39" s="155">
        <v>0</v>
      </c>
      <c r="E39" s="156">
        <v>29248000</v>
      </c>
      <c r="F39" s="60">
        <v>12708000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645000</v>
      </c>
      <c r="U39" s="60">
        <v>0</v>
      </c>
      <c r="V39" s="60">
        <v>645000</v>
      </c>
      <c r="W39" s="60">
        <v>645000</v>
      </c>
      <c r="X39" s="60">
        <v>29248000</v>
      </c>
      <c r="Y39" s="60">
        <v>-28603000</v>
      </c>
      <c r="Z39" s="140">
        <v>-97.79</v>
      </c>
      <c r="AA39" s="155">
        <v>12708000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-66780777</v>
      </c>
      <c r="D42" s="206">
        <f>SUM(D38:D41)</f>
        <v>0</v>
      </c>
      <c r="E42" s="207">
        <f t="shared" si="3"/>
        <v>27773705</v>
      </c>
      <c r="F42" s="88">
        <f t="shared" si="3"/>
        <v>596839</v>
      </c>
      <c r="G42" s="88">
        <f t="shared" si="3"/>
        <v>4411389</v>
      </c>
      <c r="H42" s="88">
        <f t="shared" si="3"/>
        <v>10959595</v>
      </c>
      <c r="I42" s="88">
        <f t="shared" si="3"/>
        <v>-1736485</v>
      </c>
      <c r="J42" s="88">
        <f t="shared" si="3"/>
        <v>13634499</v>
      </c>
      <c r="K42" s="88">
        <f t="shared" si="3"/>
        <v>-2182097</v>
      </c>
      <c r="L42" s="88">
        <f t="shared" si="3"/>
        <v>8651469</v>
      </c>
      <c r="M42" s="88">
        <f t="shared" si="3"/>
        <v>-2761465</v>
      </c>
      <c r="N42" s="88">
        <f t="shared" si="3"/>
        <v>3707907</v>
      </c>
      <c r="O42" s="88">
        <f t="shared" si="3"/>
        <v>-1944919</v>
      </c>
      <c r="P42" s="88">
        <f t="shared" si="3"/>
        <v>-2158642</v>
      </c>
      <c r="Q42" s="88">
        <f t="shared" si="3"/>
        <v>6857693</v>
      </c>
      <c r="R42" s="88">
        <f t="shared" si="3"/>
        <v>2754132</v>
      </c>
      <c r="S42" s="88">
        <f t="shared" si="3"/>
        <v>-2396877</v>
      </c>
      <c r="T42" s="88">
        <f t="shared" si="3"/>
        <v>93529</v>
      </c>
      <c r="U42" s="88">
        <f t="shared" si="3"/>
        <v>-5891131</v>
      </c>
      <c r="V42" s="88">
        <f t="shared" si="3"/>
        <v>-8194479</v>
      </c>
      <c r="W42" s="88">
        <f t="shared" si="3"/>
        <v>11902059</v>
      </c>
      <c r="X42" s="88">
        <f t="shared" si="3"/>
        <v>27773538</v>
      </c>
      <c r="Y42" s="88">
        <f t="shared" si="3"/>
        <v>-15871479</v>
      </c>
      <c r="Z42" s="208">
        <f>+IF(X42&lt;&gt;0,+(Y42/X42)*100,0)</f>
        <v>-57.146046715402264</v>
      </c>
      <c r="AA42" s="206">
        <f>SUM(AA38:AA41)</f>
        <v>596839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-66780777</v>
      </c>
      <c r="D44" s="210">
        <f>+D42-D43</f>
        <v>0</v>
      </c>
      <c r="E44" s="211">
        <f t="shared" si="4"/>
        <v>27773705</v>
      </c>
      <c r="F44" s="77">
        <f t="shared" si="4"/>
        <v>596839</v>
      </c>
      <c r="G44" s="77">
        <f t="shared" si="4"/>
        <v>4411389</v>
      </c>
      <c r="H44" s="77">
        <f t="shared" si="4"/>
        <v>10959595</v>
      </c>
      <c r="I44" s="77">
        <f t="shared" si="4"/>
        <v>-1736485</v>
      </c>
      <c r="J44" s="77">
        <f t="shared" si="4"/>
        <v>13634499</v>
      </c>
      <c r="K44" s="77">
        <f t="shared" si="4"/>
        <v>-2182097</v>
      </c>
      <c r="L44" s="77">
        <f t="shared" si="4"/>
        <v>8651469</v>
      </c>
      <c r="M44" s="77">
        <f t="shared" si="4"/>
        <v>-2761465</v>
      </c>
      <c r="N44" s="77">
        <f t="shared" si="4"/>
        <v>3707907</v>
      </c>
      <c r="O44" s="77">
        <f t="shared" si="4"/>
        <v>-1944919</v>
      </c>
      <c r="P44" s="77">
        <f t="shared" si="4"/>
        <v>-2158642</v>
      </c>
      <c r="Q44" s="77">
        <f t="shared" si="4"/>
        <v>6857693</v>
      </c>
      <c r="R44" s="77">
        <f t="shared" si="4"/>
        <v>2754132</v>
      </c>
      <c r="S44" s="77">
        <f t="shared" si="4"/>
        <v>-2396877</v>
      </c>
      <c r="T44" s="77">
        <f t="shared" si="4"/>
        <v>93529</v>
      </c>
      <c r="U44" s="77">
        <f t="shared" si="4"/>
        <v>-5891131</v>
      </c>
      <c r="V44" s="77">
        <f t="shared" si="4"/>
        <v>-8194479</v>
      </c>
      <c r="W44" s="77">
        <f t="shared" si="4"/>
        <v>11902059</v>
      </c>
      <c r="X44" s="77">
        <f t="shared" si="4"/>
        <v>27773538</v>
      </c>
      <c r="Y44" s="77">
        <f t="shared" si="4"/>
        <v>-15871479</v>
      </c>
      <c r="Z44" s="212">
        <f>+IF(X44&lt;&gt;0,+(Y44/X44)*100,0)</f>
        <v>-57.146046715402264</v>
      </c>
      <c r="AA44" s="210">
        <f>+AA42-AA43</f>
        <v>596839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-66780777</v>
      </c>
      <c r="D46" s="206">
        <f>SUM(D44:D45)</f>
        <v>0</v>
      </c>
      <c r="E46" s="207">
        <f t="shared" si="5"/>
        <v>27773705</v>
      </c>
      <c r="F46" s="88">
        <f t="shared" si="5"/>
        <v>596839</v>
      </c>
      <c r="G46" s="88">
        <f t="shared" si="5"/>
        <v>4411389</v>
      </c>
      <c r="H46" s="88">
        <f t="shared" si="5"/>
        <v>10959595</v>
      </c>
      <c r="I46" s="88">
        <f t="shared" si="5"/>
        <v>-1736485</v>
      </c>
      <c r="J46" s="88">
        <f t="shared" si="5"/>
        <v>13634499</v>
      </c>
      <c r="K46" s="88">
        <f t="shared" si="5"/>
        <v>-2182097</v>
      </c>
      <c r="L46" s="88">
        <f t="shared" si="5"/>
        <v>8651469</v>
      </c>
      <c r="M46" s="88">
        <f t="shared" si="5"/>
        <v>-2761465</v>
      </c>
      <c r="N46" s="88">
        <f t="shared" si="5"/>
        <v>3707907</v>
      </c>
      <c r="O46" s="88">
        <f t="shared" si="5"/>
        <v>-1944919</v>
      </c>
      <c r="P46" s="88">
        <f t="shared" si="5"/>
        <v>-2158642</v>
      </c>
      <c r="Q46" s="88">
        <f t="shared" si="5"/>
        <v>6857693</v>
      </c>
      <c r="R46" s="88">
        <f t="shared" si="5"/>
        <v>2754132</v>
      </c>
      <c r="S46" s="88">
        <f t="shared" si="5"/>
        <v>-2396877</v>
      </c>
      <c r="T46" s="88">
        <f t="shared" si="5"/>
        <v>93529</v>
      </c>
      <c r="U46" s="88">
        <f t="shared" si="5"/>
        <v>-5891131</v>
      </c>
      <c r="V46" s="88">
        <f t="shared" si="5"/>
        <v>-8194479</v>
      </c>
      <c r="W46" s="88">
        <f t="shared" si="5"/>
        <v>11902059</v>
      </c>
      <c r="X46" s="88">
        <f t="shared" si="5"/>
        <v>27773538</v>
      </c>
      <c r="Y46" s="88">
        <f t="shared" si="5"/>
        <v>-15871479</v>
      </c>
      <c r="Z46" s="208">
        <f>+IF(X46&lt;&gt;0,+(Y46/X46)*100,0)</f>
        <v>-57.146046715402264</v>
      </c>
      <c r="AA46" s="206">
        <f>SUM(AA44:AA45)</f>
        <v>596839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-66780777</v>
      </c>
      <c r="D48" s="217">
        <f>SUM(D46:D47)</f>
        <v>0</v>
      </c>
      <c r="E48" s="218">
        <f t="shared" si="6"/>
        <v>27773705</v>
      </c>
      <c r="F48" s="219">
        <f t="shared" si="6"/>
        <v>596839</v>
      </c>
      <c r="G48" s="219">
        <f t="shared" si="6"/>
        <v>4411389</v>
      </c>
      <c r="H48" s="220">
        <f t="shared" si="6"/>
        <v>10959595</v>
      </c>
      <c r="I48" s="220">
        <f t="shared" si="6"/>
        <v>-1736485</v>
      </c>
      <c r="J48" s="220">
        <f t="shared" si="6"/>
        <v>13634499</v>
      </c>
      <c r="K48" s="220">
        <f t="shared" si="6"/>
        <v>-2182097</v>
      </c>
      <c r="L48" s="220">
        <f t="shared" si="6"/>
        <v>8651469</v>
      </c>
      <c r="M48" s="219">
        <f t="shared" si="6"/>
        <v>-2761465</v>
      </c>
      <c r="N48" s="219">
        <f t="shared" si="6"/>
        <v>3707907</v>
      </c>
      <c r="O48" s="220">
        <f t="shared" si="6"/>
        <v>-1944919</v>
      </c>
      <c r="P48" s="220">
        <f t="shared" si="6"/>
        <v>-2158642</v>
      </c>
      <c r="Q48" s="220">
        <f t="shared" si="6"/>
        <v>6857693</v>
      </c>
      <c r="R48" s="220">
        <f t="shared" si="6"/>
        <v>2754132</v>
      </c>
      <c r="S48" s="220">
        <f t="shared" si="6"/>
        <v>-2396877</v>
      </c>
      <c r="T48" s="219">
        <f t="shared" si="6"/>
        <v>93529</v>
      </c>
      <c r="U48" s="219">
        <f t="shared" si="6"/>
        <v>-5891131</v>
      </c>
      <c r="V48" s="220">
        <f t="shared" si="6"/>
        <v>-8194479</v>
      </c>
      <c r="W48" s="220">
        <f t="shared" si="6"/>
        <v>11902059</v>
      </c>
      <c r="X48" s="220">
        <f t="shared" si="6"/>
        <v>27773538</v>
      </c>
      <c r="Y48" s="220">
        <f t="shared" si="6"/>
        <v>-15871479</v>
      </c>
      <c r="Z48" s="221">
        <f>+IF(X48&lt;&gt;0,+(Y48/X48)*100,0)</f>
        <v>-57.146046715402264</v>
      </c>
      <c r="AA48" s="222">
        <f>SUM(AA46:AA47)</f>
        <v>596839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784939</v>
      </c>
      <c r="D5" s="153">
        <f>SUM(D6:D8)</f>
        <v>0</v>
      </c>
      <c r="E5" s="154">
        <f t="shared" si="0"/>
        <v>1839600</v>
      </c>
      <c r="F5" s="100">
        <f t="shared" si="0"/>
        <v>1839600</v>
      </c>
      <c r="G5" s="100">
        <f t="shared" si="0"/>
        <v>43151</v>
      </c>
      <c r="H5" s="100">
        <f t="shared" si="0"/>
        <v>58774</v>
      </c>
      <c r="I5" s="100">
        <f t="shared" si="0"/>
        <v>950</v>
      </c>
      <c r="J5" s="100">
        <f t="shared" si="0"/>
        <v>102875</v>
      </c>
      <c r="K5" s="100">
        <f t="shared" si="0"/>
        <v>20899</v>
      </c>
      <c r="L5" s="100">
        <f t="shared" si="0"/>
        <v>10812</v>
      </c>
      <c r="M5" s="100">
        <f t="shared" si="0"/>
        <v>42891</v>
      </c>
      <c r="N5" s="100">
        <f t="shared" si="0"/>
        <v>74602</v>
      </c>
      <c r="O5" s="100">
        <f t="shared" si="0"/>
        <v>0</v>
      </c>
      <c r="P5" s="100">
        <f t="shared" si="0"/>
        <v>14733</v>
      </c>
      <c r="Q5" s="100">
        <f t="shared" si="0"/>
        <v>0</v>
      </c>
      <c r="R5" s="100">
        <f t="shared" si="0"/>
        <v>14733</v>
      </c>
      <c r="S5" s="100">
        <f t="shared" si="0"/>
        <v>0</v>
      </c>
      <c r="T5" s="100">
        <f t="shared" si="0"/>
        <v>23825</v>
      </c>
      <c r="U5" s="100">
        <f t="shared" si="0"/>
        <v>59780</v>
      </c>
      <c r="V5" s="100">
        <f t="shared" si="0"/>
        <v>83605</v>
      </c>
      <c r="W5" s="100">
        <f t="shared" si="0"/>
        <v>275815</v>
      </c>
      <c r="X5" s="100">
        <f t="shared" si="0"/>
        <v>1839600</v>
      </c>
      <c r="Y5" s="100">
        <f t="shared" si="0"/>
        <v>-1563785</v>
      </c>
      <c r="Z5" s="137">
        <f>+IF(X5&lt;&gt;0,+(Y5/X5)*100,0)</f>
        <v>-85.0067949554251</v>
      </c>
      <c r="AA5" s="153">
        <f>SUM(AA6:AA8)</f>
        <v>1839600</v>
      </c>
    </row>
    <row r="6" spans="1:27" ht="13.5">
      <c r="A6" s="138" t="s">
        <v>75</v>
      </c>
      <c r="B6" s="136"/>
      <c r="C6" s="155">
        <v>585487</v>
      </c>
      <c r="D6" s="155"/>
      <c r="E6" s="156">
        <v>153100</v>
      </c>
      <c r="F6" s="60">
        <v>153100</v>
      </c>
      <c r="G6" s="60">
        <v>14779</v>
      </c>
      <c r="H6" s="60"/>
      <c r="I6" s="60">
        <v>950</v>
      </c>
      <c r="J6" s="60">
        <v>15729</v>
      </c>
      <c r="K6" s="60"/>
      <c r="L6" s="60"/>
      <c r="M6" s="60">
        <v>3900</v>
      </c>
      <c r="N6" s="60">
        <v>3900</v>
      </c>
      <c r="O6" s="60"/>
      <c r="P6" s="60"/>
      <c r="Q6" s="60"/>
      <c r="R6" s="60"/>
      <c r="S6" s="60"/>
      <c r="T6" s="60"/>
      <c r="U6" s="60"/>
      <c r="V6" s="60"/>
      <c r="W6" s="60">
        <v>19629</v>
      </c>
      <c r="X6" s="60">
        <v>153100</v>
      </c>
      <c r="Y6" s="60">
        <v>-133471</v>
      </c>
      <c r="Z6" s="140">
        <v>-87.18</v>
      </c>
      <c r="AA6" s="62">
        <v>153100</v>
      </c>
    </row>
    <row r="7" spans="1:27" ht="13.5">
      <c r="A7" s="138" t="s">
        <v>76</v>
      </c>
      <c r="B7" s="136"/>
      <c r="C7" s="157">
        <v>79331</v>
      </c>
      <c r="D7" s="157"/>
      <c r="E7" s="158">
        <v>1316500</v>
      </c>
      <c r="F7" s="159">
        <v>1316500</v>
      </c>
      <c r="G7" s="159"/>
      <c r="H7" s="159"/>
      <c r="I7" s="159"/>
      <c r="J7" s="159"/>
      <c r="K7" s="159"/>
      <c r="L7" s="159">
        <v>10812</v>
      </c>
      <c r="M7" s="159">
        <v>9961</v>
      </c>
      <c r="N7" s="159">
        <v>20773</v>
      </c>
      <c r="O7" s="159"/>
      <c r="P7" s="159">
        <v>14733</v>
      </c>
      <c r="Q7" s="159"/>
      <c r="R7" s="159">
        <v>14733</v>
      </c>
      <c r="S7" s="159"/>
      <c r="T7" s="159">
        <v>22460</v>
      </c>
      <c r="U7" s="159">
        <v>58395</v>
      </c>
      <c r="V7" s="159">
        <v>80855</v>
      </c>
      <c r="W7" s="159">
        <v>116361</v>
      </c>
      <c r="X7" s="159">
        <v>1316500</v>
      </c>
      <c r="Y7" s="159">
        <v>-1200139</v>
      </c>
      <c r="Z7" s="141">
        <v>-91.16</v>
      </c>
      <c r="AA7" s="225">
        <v>1316500</v>
      </c>
    </row>
    <row r="8" spans="1:27" ht="13.5">
      <c r="A8" s="138" t="s">
        <v>77</v>
      </c>
      <c r="B8" s="136"/>
      <c r="C8" s="155">
        <v>120121</v>
      </c>
      <c r="D8" s="155"/>
      <c r="E8" s="156">
        <v>370000</v>
      </c>
      <c r="F8" s="60">
        <v>370000</v>
      </c>
      <c r="G8" s="60">
        <v>28372</v>
      </c>
      <c r="H8" s="60">
        <v>58774</v>
      </c>
      <c r="I8" s="60"/>
      <c r="J8" s="60">
        <v>87146</v>
      </c>
      <c r="K8" s="60">
        <v>20899</v>
      </c>
      <c r="L8" s="60"/>
      <c r="M8" s="60">
        <v>29030</v>
      </c>
      <c r="N8" s="60">
        <v>49929</v>
      </c>
      <c r="O8" s="60"/>
      <c r="P8" s="60"/>
      <c r="Q8" s="60"/>
      <c r="R8" s="60"/>
      <c r="S8" s="60"/>
      <c r="T8" s="60">
        <v>1365</v>
      </c>
      <c r="U8" s="60">
        <v>1385</v>
      </c>
      <c r="V8" s="60">
        <v>2750</v>
      </c>
      <c r="W8" s="60">
        <v>139825</v>
      </c>
      <c r="X8" s="60">
        <v>370000</v>
      </c>
      <c r="Y8" s="60">
        <v>-230175</v>
      </c>
      <c r="Z8" s="140">
        <v>-62.21</v>
      </c>
      <c r="AA8" s="62">
        <v>370000</v>
      </c>
    </row>
    <row r="9" spans="1:27" ht="13.5">
      <c r="A9" s="135" t="s">
        <v>78</v>
      </c>
      <c r="B9" s="136"/>
      <c r="C9" s="153">
        <f aca="true" t="shared" si="1" ref="C9:Y9">SUM(C10:C14)</f>
        <v>776672</v>
      </c>
      <c r="D9" s="153">
        <f>SUM(D10:D14)</f>
        <v>0</v>
      </c>
      <c r="E9" s="154">
        <f t="shared" si="1"/>
        <v>631400</v>
      </c>
      <c r="F9" s="100">
        <f t="shared" si="1"/>
        <v>631400</v>
      </c>
      <c r="G9" s="100">
        <f t="shared" si="1"/>
        <v>87500</v>
      </c>
      <c r="H9" s="100">
        <f t="shared" si="1"/>
        <v>0</v>
      </c>
      <c r="I9" s="100">
        <f t="shared" si="1"/>
        <v>0</v>
      </c>
      <c r="J9" s="100">
        <f t="shared" si="1"/>
        <v>87500</v>
      </c>
      <c r="K9" s="100">
        <f t="shared" si="1"/>
        <v>0</v>
      </c>
      <c r="L9" s="100">
        <f t="shared" si="1"/>
        <v>9374</v>
      </c>
      <c r="M9" s="100">
        <f t="shared" si="1"/>
        <v>0</v>
      </c>
      <c r="N9" s="100">
        <f t="shared" si="1"/>
        <v>9374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96874</v>
      </c>
      <c r="X9" s="100">
        <f t="shared" si="1"/>
        <v>631400</v>
      </c>
      <c r="Y9" s="100">
        <f t="shared" si="1"/>
        <v>-534526</v>
      </c>
      <c r="Z9" s="137">
        <f>+IF(X9&lt;&gt;0,+(Y9/X9)*100,0)</f>
        <v>-84.65726955970858</v>
      </c>
      <c r="AA9" s="102">
        <f>SUM(AA10:AA14)</f>
        <v>631400</v>
      </c>
    </row>
    <row r="10" spans="1:27" ht="13.5">
      <c r="A10" s="138" t="s">
        <v>79</v>
      </c>
      <c r="B10" s="136"/>
      <c r="C10" s="155">
        <v>62903</v>
      </c>
      <c r="D10" s="155"/>
      <c r="E10" s="156">
        <v>295000</v>
      </c>
      <c r="F10" s="60">
        <v>295000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295000</v>
      </c>
      <c r="Y10" s="60">
        <v>-295000</v>
      </c>
      <c r="Z10" s="140">
        <v>-100</v>
      </c>
      <c r="AA10" s="62">
        <v>295000</v>
      </c>
    </row>
    <row r="11" spans="1:27" ht="13.5">
      <c r="A11" s="138" t="s">
        <v>80</v>
      </c>
      <c r="B11" s="136"/>
      <c r="C11" s="155"/>
      <c r="D11" s="155"/>
      <c r="E11" s="156">
        <v>251400</v>
      </c>
      <c r="F11" s="60">
        <v>251400</v>
      </c>
      <c r="G11" s="60">
        <v>87500</v>
      </c>
      <c r="H11" s="60"/>
      <c r="I11" s="60"/>
      <c r="J11" s="60">
        <v>87500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87500</v>
      </c>
      <c r="X11" s="60">
        <v>251400</v>
      </c>
      <c r="Y11" s="60">
        <v>-163900</v>
      </c>
      <c r="Z11" s="140">
        <v>-65.19</v>
      </c>
      <c r="AA11" s="62">
        <v>251400</v>
      </c>
    </row>
    <row r="12" spans="1:27" ht="13.5">
      <c r="A12" s="138" t="s">
        <v>81</v>
      </c>
      <c r="B12" s="136"/>
      <c r="C12" s="155"/>
      <c r="D12" s="155"/>
      <c r="E12" s="156">
        <v>85000</v>
      </c>
      <c r="F12" s="60">
        <v>85000</v>
      </c>
      <c r="G12" s="60"/>
      <c r="H12" s="60"/>
      <c r="I12" s="60"/>
      <c r="J12" s="60"/>
      <c r="K12" s="60"/>
      <c r="L12" s="60">
        <v>9374</v>
      </c>
      <c r="M12" s="60"/>
      <c r="N12" s="60">
        <v>9374</v>
      </c>
      <c r="O12" s="60"/>
      <c r="P12" s="60"/>
      <c r="Q12" s="60"/>
      <c r="R12" s="60"/>
      <c r="S12" s="60"/>
      <c r="T12" s="60"/>
      <c r="U12" s="60"/>
      <c r="V12" s="60"/>
      <c r="W12" s="60">
        <v>9374</v>
      </c>
      <c r="X12" s="60">
        <v>85000</v>
      </c>
      <c r="Y12" s="60">
        <v>-75626</v>
      </c>
      <c r="Z12" s="140">
        <v>-88.97</v>
      </c>
      <c r="AA12" s="62">
        <v>85000</v>
      </c>
    </row>
    <row r="13" spans="1:27" ht="13.5">
      <c r="A13" s="138" t="s">
        <v>82</v>
      </c>
      <c r="B13" s="136"/>
      <c r="C13" s="155">
        <v>713769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15900958</v>
      </c>
      <c r="D15" s="153">
        <f>SUM(D16:D18)</f>
        <v>0</v>
      </c>
      <c r="E15" s="154">
        <f t="shared" si="2"/>
        <v>14728000</v>
      </c>
      <c r="F15" s="100">
        <f t="shared" si="2"/>
        <v>14728000</v>
      </c>
      <c r="G15" s="100">
        <f t="shared" si="2"/>
        <v>685774</v>
      </c>
      <c r="H15" s="100">
        <f t="shared" si="2"/>
        <v>502711</v>
      </c>
      <c r="I15" s="100">
        <f t="shared" si="2"/>
        <v>1967075</v>
      </c>
      <c r="J15" s="100">
        <f t="shared" si="2"/>
        <v>3155560</v>
      </c>
      <c r="K15" s="100">
        <f t="shared" si="2"/>
        <v>1549471</v>
      </c>
      <c r="L15" s="100">
        <f t="shared" si="2"/>
        <v>312578</v>
      </c>
      <c r="M15" s="100">
        <f t="shared" si="2"/>
        <v>1137539</v>
      </c>
      <c r="N15" s="100">
        <f t="shared" si="2"/>
        <v>2999588</v>
      </c>
      <c r="O15" s="100">
        <f t="shared" si="2"/>
        <v>270742</v>
      </c>
      <c r="P15" s="100">
        <f t="shared" si="2"/>
        <v>0</v>
      </c>
      <c r="Q15" s="100">
        <f t="shared" si="2"/>
        <v>2626266</v>
      </c>
      <c r="R15" s="100">
        <f t="shared" si="2"/>
        <v>2897008</v>
      </c>
      <c r="S15" s="100">
        <f t="shared" si="2"/>
        <v>1129920</v>
      </c>
      <c r="T15" s="100">
        <f t="shared" si="2"/>
        <v>1236735</v>
      </c>
      <c r="U15" s="100">
        <f t="shared" si="2"/>
        <v>2636563</v>
      </c>
      <c r="V15" s="100">
        <f t="shared" si="2"/>
        <v>5003218</v>
      </c>
      <c r="W15" s="100">
        <f t="shared" si="2"/>
        <v>14055374</v>
      </c>
      <c r="X15" s="100">
        <f t="shared" si="2"/>
        <v>14728001</v>
      </c>
      <c r="Y15" s="100">
        <f t="shared" si="2"/>
        <v>-672627</v>
      </c>
      <c r="Z15" s="137">
        <f>+IF(X15&lt;&gt;0,+(Y15/X15)*100,0)</f>
        <v>-4.566994529671746</v>
      </c>
      <c r="AA15" s="102">
        <f>SUM(AA16:AA18)</f>
        <v>14728000</v>
      </c>
    </row>
    <row r="16" spans="1:27" ht="13.5">
      <c r="A16" s="138" t="s">
        <v>85</v>
      </c>
      <c r="B16" s="136"/>
      <c r="C16" s="155">
        <v>499643</v>
      </c>
      <c r="D16" s="155"/>
      <c r="E16" s="156">
        <v>12000</v>
      </c>
      <c r="F16" s="60">
        <v>12000</v>
      </c>
      <c r="G16" s="60">
        <v>2970</v>
      </c>
      <c r="H16" s="60"/>
      <c r="I16" s="60"/>
      <c r="J16" s="60">
        <v>2970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2970</v>
      </c>
      <c r="X16" s="60">
        <v>12000</v>
      </c>
      <c r="Y16" s="60">
        <v>-9030</v>
      </c>
      <c r="Z16" s="140">
        <v>-75.25</v>
      </c>
      <c r="AA16" s="62">
        <v>12000</v>
      </c>
    </row>
    <row r="17" spans="1:27" ht="13.5">
      <c r="A17" s="138" t="s">
        <v>86</v>
      </c>
      <c r="B17" s="136"/>
      <c r="C17" s="155">
        <v>15401315</v>
      </c>
      <c r="D17" s="155"/>
      <c r="E17" s="156">
        <v>14716000</v>
      </c>
      <c r="F17" s="60">
        <v>14716000</v>
      </c>
      <c r="G17" s="60">
        <v>682804</v>
      </c>
      <c r="H17" s="60">
        <v>502711</v>
      </c>
      <c r="I17" s="60">
        <v>1967075</v>
      </c>
      <c r="J17" s="60">
        <v>3152590</v>
      </c>
      <c r="K17" s="60">
        <v>1549471</v>
      </c>
      <c r="L17" s="60">
        <v>312578</v>
      </c>
      <c r="M17" s="60">
        <v>1137539</v>
      </c>
      <c r="N17" s="60">
        <v>2999588</v>
      </c>
      <c r="O17" s="60">
        <v>270742</v>
      </c>
      <c r="P17" s="60"/>
      <c r="Q17" s="60">
        <v>2626266</v>
      </c>
      <c r="R17" s="60">
        <v>2897008</v>
      </c>
      <c r="S17" s="60">
        <v>1129920</v>
      </c>
      <c r="T17" s="60">
        <v>1236735</v>
      </c>
      <c r="U17" s="60">
        <v>2636563</v>
      </c>
      <c r="V17" s="60">
        <v>5003218</v>
      </c>
      <c r="W17" s="60">
        <v>14052404</v>
      </c>
      <c r="X17" s="60">
        <v>14716001</v>
      </c>
      <c r="Y17" s="60">
        <v>-663597</v>
      </c>
      <c r="Z17" s="140">
        <v>-4.51</v>
      </c>
      <c r="AA17" s="62">
        <v>14716000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3994880</v>
      </c>
      <c r="D19" s="153">
        <f>SUM(D20:D23)</f>
        <v>0</v>
      </c>
      <c r="E19" s="154">
        <f t="shared" si="3"/>
        <v>23390000</v>
      </c>
      <c r="F19" s="100">
        <f t="shared" si="3"/>
        <v>6700000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81370</v>
      </c>
      <c r="L19" s="100">
        <f t="shared" si="3"/>
        <v>0</v>
      </c>
      <c r="M19" s="100">
        <f t="shared" si="3"/>
        <v>0</v>
      </c>
      <c r="N19" s="100">
        <f t="shared" si="3"/>
        <v>81370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81370</v>
      </c>
      <c r="X19" s="100">
        <f t="shared" si="3"/>
        <v>23390000</v>
      </c>
      <c r="Y19" s="100">
        <f t="shared" si="3"/>
        <v>-23308630</v>
      </c>
      <c r="Z19" s="137">
        <f>+IF(X19&lt;&gt;0,+(Y19/X19)*100,0)</f>
        <v>-99.6521162890124</v>
      </c>
      <c r="AA19" s="102">
        <f>SUM(AA20:AA23)</f>
        <v>6700000</v>
      </c>
    </row>
    <row r="20" spans="1:27" ht="13.5">
      <c r="A20" s="138" t="s">
        <v>89</v>
      </c>
      <c r="B20" s="136"/>
      <c r="C20" s="155">
        <v>2313621</v>
      </c>
      <c r="D20" s="155"/>
      <c r="E20" s="156">
        <v>1300000</v>
      </c>
      <c r="F20" s="60">
        <v>1300000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1300000</v>
      </c>
      <c r="Y20" s="60">
        <v>-1300000</v>
      </c>
      <c r="Z20" s="140">
        <v>-100</v>
      </c>
      <c r="AA20" s="62">
        <v>1300000</v>
      </c>
    </row>
    <row r="21" spans="1:27" ht="13.5">
      <c r="A21" s="138" t="s">
        <v>90</v>
      </c>
      <c r="B21" s="136"/>
      <c r="C21" s="155">
        <v>1681259</v>
      </c>
      <c r="D21" s="155"/>
      <c r="E21" s="156">
        <v>17110000</v>
      </c>
      <c r="F21" s="60">
        <v>420000</v>
      </c>
      <c r="G21" s="60"/>
      <c r="H21" s="60"/>
      <c r="I21" s="60"/>
      <c r="J21" s="60"/>
      <c r="K21" s="60">
        <v>81370</v>
      </c>
      <c r="L21" s="60"/>
      <c r="M21" s="60"/>
      <c r="N21" s="60">
        <v>81370</v>
      </c>
      <c r="O21" s="60"/>
      <c r="P21" s="60"/>
      <c r="Q21" s="60"/>
      <c r="R21" s="60"/>
      <c r="S21" s="60"/>
      <c r="T21" s="60"/>
      <c r="U21" s="60"/>
      <c r="V21" s="60"/>
      <c r="W21" s="60">
        <v>81370</v>
      </c>
      <c r="X21" s="60">
        <v>17110000</v>
      </c>
      <c r="Y21" s="60">
        <v>-17028630</v>
      </c>
      <c r="Z21" s="140">
        <v>-99.52</v>
      </c>
      <c r="AA21" s="62">
        <v>420000</v>
      </c>
    </row>
    <row r="22" spans="1:27" ht="13.5">
      <c r="A22" s="138" t="s">
        <v>91</v>
      </c>
      <c r="B22" s="136"/>
      <c r="C22" s="157"/>
      <c r="D22" s="157"/>
      <c r="E22" s="158">
        <v>3180000</v>
      </c>
      <c r="F22" s="159">
        <v>3180000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3180000</v>
      </c>
      <c r="Y22" s="159">
        <v>-3180000</v>
      </c>
      <c r="Z22" s="141">
        <v>-100</v>
      </c>
      <c r="AA22" s="225">
        <v>3180000</v>
      </c>
    </row>
    <row r="23" spans="1:27" ht="13.5">
      <c r="A23" s="138" t="s">
        <v>92</v>
      </c>
      <c r="B23" s="136"/>
      <c r="C23" s="155"/>
      <c r="D23" s="155"/>
      <c r="E23" s="156">
        <v>1800000</v>
      </c>
      <c r="F23" s="60">
        <v>1800000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1800000</v>
      </c>
      <c r="Y23" s="60">
        <v>-1800000</v>
      </c>
      <c r="Z23" s="140">
        <v>-100</v>
      </c>
      <c r="AA23" s="62">
        <v>1800000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21457449</v>
      </c>
      <c r="D25" s="217">
        <f>+D5+D9+D15+D19+D24</f>
        <v>0</v>
      </c>
      <c r="E25" s="230">
        <f t="shared" si="4"/>
        <v>40589000</v>
      </c>
      <c r="F25" s="219">
        <f t="shared" si="4"/>
        <v>23899000</v>
      </c>
      <c r="G25" s="219">
        <f t="shared" si="4"/>
        <v>816425</v>
      </c>
      <c r="H25" s="219">
        <f t="shared" si="4"/>
        <v>561485</v>
      </c>
      <c r="I25" s="219">
        <f t="shared" si="4"/>
        <v>1968025</v>
      </c>
      <c r="J25" s="219">
        <f t="shared" si="4"/>
        <v>3345935</v>
      </c>
      <c r="K25" s="219">
        <f t="shared" si="4"/>
        <v>1651740</v>
      </c>
      <c r="L25" s="219">
        <f t="shared" si="4"/>
        <v>332764</v>
      </c>
      <c r="M25" s="219">
        <f t="shared" si="4"/>
        <v>1180430</v>
      </c>
      <c r="N25" s="219">
        <f t="shared" si="4"/>
        <v>3164934</v>
      </c>
      <c r="O25" s="219">
        <f t="shared" si="4"/>
        <v>270742</v>
      </c>
      <c r="P25" s="219">
        <f t="shared" si="4"/>
        <v>14733</v>
      </c>
      <c r="Q25" s="219">
        <f t="shared" si="4"/>
        <v>2626266</v>
      </c>
      <c r="R25" s="219">
        <f t="shared" si="4"/>
        <v>2911741</v>
      </c>
      <c r="S25" s="219">
        <f t="shared" si="4"/>
        <v>1129920</v>
      </c>
      <c r="T25" s="219">
        <f t="shared" si="4"/>
        <v>1260560</v>
      </c>
      <c r="U25" s="219">
        <f t="shared" si="4"/>
        <v>2696343</v>
      </c>
      <c r="V25" s="219">
        <f t="shared" si="4"/>
        <v>5086823</v>
      </c>
      <c r="W25" s="219">
        <f t="shared" si="4"/>
        <v>14509433</v>
      </c>
      <c r="X25" s="219">
        <f t="shared" si="4"/>
        <v>40589001</v>
      </c>
      <c r="Y25" s="219">
        <f t="shared" si="4"/>
        <v>-26079568</v>
      </c>
      <c r="Z25" s="231">
        <f>+IF(X25&lt;&gt;0,+(Y25/X25)*100,0)</f>
        <v>-64.252795972978</v>
      </c>
      <c r="AA25" s="232">
        <f>+AA5+AA9+AA15+AA19+AA24</f>
        <v>23899000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15313058</v>
      </c>
      <c r="D28" s="155"/>
      <c r="E28" s="156">
        <v>28448000</v>
      </c>
      <c r="F28" s="60">
        <v>11908000</v>
      </c>
      <c r="G28" s="60">
        <v>661226</v>
      </c>
      <c r="H28" s="60">
        <v>494211</v>
      </c>
      <c r="I28" s="60">
        <v>1932242</v>
      </c>
      <c r="J28" s="60">
        <v>3087679</v>
      </c>
      <c r="K28" s="60">
        <v>1560155</v>
      </c>
      <c r="L28" s="60">
        <v>296949</v>
      </c>
      <c r="M28" s="60">
        <v>1137539</v>
      </c>
      <c r="N28" s="60">
        <v>2994643</v>
      </c>
      <c r="O28" s="60">
        <v>270742</v>
      </c>
      <c r="P28" s="60"/>
      <c r="Q28" s="60">
        <v>2626266</v>
      </c>
      <c r="R28" s="60">
        <v>2897008</v>
      </c>
      <c r="S28" s="60">
        <v>1129920</v>
      </c>
      <c r="T28" s="60">
        <v>1236735</v>
      </c>
      <c r="U28" s="60">
        <v>2594721</v>
      </c>
      <c r="V28" s="60">
        <v>4961376</v>
      </c>
      <c r="W28" s="60">
        <v>13940706</v>
      </c>
      <c r="X28" s="60"/>
      <c r="Y28" s="60">
        <v>13940706</v>
      </c>
      <c r="Z28" s="140"/>
      <c r="AA28" s="155">
        <v>11908000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15313058</v>
      </c>
      <c r="D32" s="210">
        <f>SUM(D28:D31)</f>
        <v>0</v>
      </c>
      <c r="E32" s="211">
        <f t="shared" si="5"/>
        <v>28448000</v>
      </c>
      <c r="F32" s="77">
        <f t="shared" si="5"/>
        <v>11908000</v>
      </c>
      <c r="G32" s="77">
        <f t="shared" si="5"/>
        <v>661226</v>
      </c>
      <c r="H32" s="77">
        <f t="shared" si="5"/>
        <v>494211</v>
      </c>
      <c r="I32" s="77">
        <f t="shared" si="5"/>
        <v>1932242</v>
      </c>
      <c r="J32" s="77">
        <f t="shared" si="5"/>
        <v>3087679</v>
      </c>
      <c r="K32" s="77">
        <f t="shared" si="5"/>
        <v>1560155</v>
      </c>
      <c r="L32" s="77">
        <f t="shared" si="5"/>
        <v>296949</v>
      </c>
      <c r="M32" s="77">
        <f t="shared" si="5"/>
        <v>1137539</v>
      </c>
      <c r="N32" s="77">
        <f t="shared" si="5"/>
        <v>2994643</v>
      </c>
      <c r="O32" s="77">
        <f t="shared" si="5"/>
        <v>270742</v>
      </c>
      <c r="P32" s="77">
        <f t="shared" si="5"/>
        <v>0</v>
      </c>
      <c r="Q32" s="77">
        <f t="shared" si="5"/>
        <v>2626266</v>
      </c>
      <c r="R32" s="77">
        <f t="shared" si="5"/>
        <v>2897008</v>
      </c>
      <c r="S32" s="77">
        <f t="shared" si="5"/>
        <v>1129920</v>
      </c>
      <c r="T32" s="77">
        <f t="shared" si="5"/>
        <v>1236735</v>
      </c>
      <c r="U32" s="77">
        <f t="shared" si="5"/>
        <v>2594721</v>
      </c>
      <c r="V32" s="77">
        <f t="shared" si="5"/>
        <v>4961376</v>
      </c>
      <c r="W32" s="77">
        <f t="shared" si="5"/>
        <v>13940706</v>
      </c>
      <c r="X32" s="77">
        <f t="shared" si="5"/>
        <v>0</v>
      </c>
      <c r="Y32" s="77">
        <f t="shared" si="5"/>
        <v>13940706</v>
      </c>
      <c r="Z32" s="212">
        <f>+IF(X32&lt;&gt;0,+(Y32/X32)*100,0)</f>
        <v>0</v>
      </c>
      <c r="AA32" s="79">
        <f>SUM(AA28:AA31)</f>
        <v>11908000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6000000</v>
      </c>
      <c r="F34" s="60">
        <v>6000000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6000000</v>
      </c>
    </row>
    <row r="35" spans="1:27" ht="13.5">
      <c r="A35" s="237" t="s">
        <v>53</v>
      </c>
      <c r="B35" s="136"/>
      <c r="C35" s="155">
        <v>6144391</v>
      </c>
      <c r="D35" s="155"/>
      <c r="E35" s="156">
        <v>6141000</v>
      </c>
      <c r="F35" s="60">
        <v>5991000</v>
      </c>
      <c r="G35" s="60">
        <v>155199</v>
      </c>
      <c r="H35" s="60">
        <v>67274</v>
      </c>
      <c r="I35" s="60">
        <v>35783</v>
      </c>
      <c r="J35" s="60">
        <v>258256</v>
      </c>
      <c r="K35" s="60">
        <v>91585</v>
      </c>
      <c r="L35" s="60">
        <v>35815</v>
      </c>
      <c r="M35" s="60">
        <v>42891</v>
      </c>
      <c r="N35" s="60">
        <v>170291</v>
      </c>
      <c r="O35" s="60"/>
      <c r="P35" s="60">
        <v>14733</v>
      </c>
      <c r="Q35" s="60"/>
      <c r="R35" s="60">
        <v>14733</v>
      </c>
      <c r="S35" s="60"/>
      <c r="T35" s="60">
        <v>23825</v>
      </c>
      <c r="U35" s="60">
        <v>101622</v>
      </c>
      <c r="V35" s="60">
        <v>125447</v>
      </c>
      <c r="W35" s="60">
        <v>568727</v>
      </c>
      <c r="X35" s="60"/>
      <c r="Y35" s="60">
        <v>568727</v>
      </c>
      <c r="Z35" s="140"/>
      <c r="AA35" s="62">
        <v>5991000</v>
      </c>
    </row>
    <row r="36" spans="1:27" ht="13.5">
      <c r="A36" s="238" t="s">
        <v>139</v>
      </c>
      <c r="B36" s="149"/>
      <c r="C36" s="222">
        <f aca="true" t="shared" si="6" ref="C36:Y36">SUM(C32:C35)</f>
        <v>21457449</v>
      </c>
      <c r="D36" s="222">
        <f>SUM(D32:D35)</f>
        <v>0</v>
      </c>
      <c r="E36" s="218">
        <f t="shared" si="6"/>
        <v>40589000</v>
      </c>
      <c r="F36" s="220">
        <f t="shared" si="6"/>
        <v>23899000</v>
      </c>
      <c r="G36" s="220">
        <f t="shared" si="6"/>
        <v>816425</v>
      </c>
      <c r="H36" s="220">
        <f t="shared" si="6"/>
        <v>561485</v>
      </c>
      <c r="I36" s="220">
        <f t="shared" si="6"/>
        <v>1968025</v>
      </c>
      <c r="J36" s="220">
        <f t="shared" si="6"/>
        <v>3345935</v>
      </c>
      <c r="K36" s="220">
        <f t="shared" si="6"/>
        <v>1651740</v>
      </c>
      <c r="L36" s="220">
        <f t="shared" si="6"/>
        <v>332764</v>
      </c>
      <c r="M36" s="220">
        <f t="shared" si="6"/>
        <v>1180430</v>
      </c>
      <c r="N36" s="220">
        <f t="shared" si="6"/>
        <v>3164934</v>
      </c>
      <c r="O36" s="220">
        <f t="shared" si="6"/>
        <v>270742</v>
      </c>
      <c r="P36" s="220">
        <f t="shared" si="6"/>
        <v>14733</v>
      </c>
      <c r="Q36" s="220">
        <f t="shared" si="6"/>
        <v>2626266</v>
      </c>
      <c r="R36" s="220">
        <f t="shared" si="6"/>
        <v>2911741</v>
      </c>
      <c r="S36" s="220">
        <f t="shared" si="6"/>
        <v>1129920</v>
      </c>
      <c r="T36" s="220">
        <f t="shared" si="6"/>
        <v>1260560</v>
      </c>
      <c r="U36" s="220">
        <f t="shared" si="6"/>
        <v>2696343</v>
      </c>
      <c r="V36" s="220">
        <f t="shared" si="6"/>
        <v>5086823</v>
      </c>
      <c r="W36" s="220">
        <f t="shared" si="6"/>
        <v>14509433</v>
      </c>
      <c r="X36" s="220">
        <f t="shared" si="6"/>
        <v>0</v>
      </c>
      <c r="Y36" s="220">
        <f t="shared" si="6"/>
        <v>14509433</v>
      </c>
      <c r="Z36" s="221">
        <f>+IF(X36&lt;&gt;0,+(Y36/X36)*100,0)</f>
        <v>0</v>
      </c>
      <c r="AA36" s="239">
        <f>SUM(AA32:AA35)</f>
        <v>23899000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12210203</v>
      </c>
      <c r="D6" s="155"/>
      <c r="E6" s="59">
        <v>2843500</v>
      </c>
      <c r="F6" s="60">
        <v>2843500</v>
      </c>
      <c r="G6" s="60">
        <v>116010</v>
      </c>
      <c r="H6" s="60">
        <v>116010</v>
      </c>
      <c r="I6" s="60"/>
      <c r="J6" s="60"/>
      <c r="K6" s="60">
        <v>116010</v>
      </c>
      <c r="L6" s="60">
        <v>116010</v>
      </c>
      <c r="M6" s="60">
        <v>116010</v>
      </c>
      <c r="N6" s="60">
        <v>116010</v>
      </c>
      <c r="O6" s="60">
        <v>116010</v>
      </c>
      <c r="P6" s="60">
        <v>116010</v>
      </c>
      <c r="Q6" s="60">
        <v>117410</v>
      </c>
      <c r="R6" s="60">
        <v>117410</v>
      </c>
      <c r="S6" s="60">
        <v>117410</v>
      </c>
      <c r="T6" s="60">
        <v>117410</v>
      </c>
      <c r="U6" s="60">
        <v>117410</v>
      </c>
      <c r="V6" s="60">
        <v>117410</v>
      </c>
      <c r="W6" s="60">
        <v>117410</v>
      </c>
      <c r="X6" s="60">
        <v>2843500</v>
      </c>
      <c r="Y6" s="60">
        <v>-2726090</v>
      </c>
      <c r="Z6" s="140">
        <v>-95.87</v>
      </c>
      <c r="AA6" s="62">
        <v>2843500</v>
      </c>
    </row>
    <row r="7" spans="1:27" ht="13.5">
      <c r="A7" s="249" t="s">
        <v>144</v>
      </c>
      <c r="B7" s="182"/>
      <c r="C7" s="155"/>
      <c r="D7" s="155"/>
      <c r="E7" s="59">
        <v>11787700</v>
      </c>
      <c r="F7" s="60">
        <v>11787700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11787700</v>
      </c>
      <c r="Y7" s="60">
        <v>-11787700</v>
      </c>
      <c r="Z7" s="140">
        <v>-100</v>
      </c>
      <c r="AA7" s="62">
        <v>11787700</v>
      </c>
    </row>
    <row r="8" spans="1:27" ht="13.5">
      <c r="A8" s="249" t="s">
        <v>145</v>
      </c>
      <c r="B8" s="182"/>
      <c r="C8" s="155">
        <v>30488661</v>
      </c>
      <c r="D8" s="155"/>
      <c r="E8" s="59">
        <v>9170552</v>
      </c>
      <c r="F8" s="60">
        <v>9170552</v>
      </c>
      <c r="G8" s="60">
        <v>84100515</v>
      </c>
      <c r="H8" s="60">
        <v>48491551</v>
      </c>
      <c r="I8" s="60"/>
      <c r="J8" s="60"/>
      <c r="K8" s="60">
        <v>48808712</v>
      </c>
      <c r="L8" s="60">
        <v>48407770</v>
      </c>
      <c r="M8" s="60">
        <v>49440694</v>
      </c>
      <c r="N8" s="60">
        <v>49440694</v>
      </c>
      <c r="O8" s="60">
        <v>51161858</v>
      </c>
      <c r="P8" s="60">
        <v>53002083</v>
      </c>
      <c r="Q8" s="60">
        <v>53017821</v>
      </c>
      <c r="R8" s="60">
        <v>53017821</v>
      </c>
      <c r="S8" s="60">
        <v>55875318</v>
      </c>
      <c r="T8" s="60">
        <v>55678268</v>
      </c>
      <c r="U8" s="60">
        <v>57724735</v>
      </c>
      <c r="V8" s="60">
        <v>57724735</v>
      </c>
      <c r="W8" s="60">
        <v>57724735</v>
      </c>
      <c r="X8" s="60">
        <v>9170552</v>
      </c>
      <c r="Y8" s="60">
        <v>48554183</v>
      </c>
      <c r="Z8" s="140">
        <v>529.46</v>
      </c>
      <c r="AA8" s="62">
        <v>9170552</v>
      </c>
    </row>
    <row r="9" spans="1:27" ht="13.5">
      <c r="A9" s="249" t="s">
        <v>146</v>
      </c>
      <c r="B9" s="182"/>
      <c r="C9" s="155">
        <v>13627497</v>
      </c>
      <c r="D9" s="155"/>
      <c r="E9" s="59">
        <v>9242554</v>
      </c>
      <c r="F9" s="60">
        <v>9242554</v>
      </c>
      <c r="G9" s="60">
        <v>-3035050</v>
      </c>
      <c r="H9" s="60">
        <v>19299144</v>
      </c>
      <c r="I9" s="60"/>
      <c r="J9" s="60"/>
      <c r="K9" s="60">
        <v>18759583</v>
      </c>
      <c r="L9" s="60">
        <v>1847937</v>
      </c>
      <c r="M9" s="60">
        <v>1843503</v>
      </c>
      <c r="N9" s="60">
        <v>1843503</v>
      </c>
      <c r="O9" s="60">
        <v>1701186</v>
      </c>
      <c r="P9" s="60">
        <v>1769873</v>
      </c>
      <c r="Q9" s="60">
        <v>1616874</v>
      </c>
      <c r="R9" s="60">
        <v>1616874</v>
      </c>
      <c r="S9" s="60">
        <v>1623315</v>
      </c>
      <c r="T9" s="60">
        <v>1268936</v>
      </c>
      <c r="U9" s="60">
        <v>742896</v>
      </c>
      <c r="V9" s="60">
        <v>742896</v>
      </c>
      <c r="W9" s="60">
        <v>742896</v>
      </c>
      <c r="X9" s="60">
        <v>9242554</v>
      </c>
      <c r="Y9" s="60">
        <v>-8499658</v>
      </c>
      <c r="Z9" s="140">
        <v>-91.96</v>
      </c>
      <c r="AA9" s="62">
        <v>9242554</v>
      </c>
    </row>
    <row r="10" spans="1:27" ht="13.5">
      <c r="A10" s="249" t="s">
        <v>147</v>
      </c>
      <c r="B10" s="182"/>
      <c r="C10" s="155">
        <v>31791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63059361</v>
      </c>
      <c r="D11" s="155"/>
      <c r="E11" s="59">
        <v>45898651</v>
      </c>
      <c r="F11" s="60">
        <v>45898651</v>
      </c>
      <c r="G11" s="60">
        <v>52691760</v>
      </c>
      <c r="H11" s="60">
        <v>64936192</v>
      </c>
      <c r="I11" s="60"/>
      <c r="J11" s="60"/>
      <c r="K11" s="60">
        <v>64953497</v>
      </c>
      <c r="L11" s="60">
        <v>63152821</v>
      </c>
      <c r="M11" s="60">
        <v>63152821</v>
      </c>
      <c r="N11" s="60">
        <v>63152821</v>
      </c>
      <c r="O11" s="60">
        <v>63127901</v>
      </c>
      <c r="P11" s="60">
        <v>63107214</v>
      </c>
      <c r="Q11" s="60">
        <v>63103928</v>
      </c>
      <c r="R11" s="60">
        <v>63103928</v>
      </c>
      <c r="S11" s="60">
        <v>63087801</v>
      </c>
      <c r="T11" s="60">
        <v>63087801</v>
      </c>
      <c r="U11" s="60">
        <v>63032301</v>
      </c>
      <c r="V11" s="60">
        <v>63032301</v>
      </c>
      <c r="W11" s="60">
        <v>63032301</v>
      </c>
      <c r="X11" s="60">
        <v>45898651</v>
      </c>
      <c r="Y11" s="60">
        <v>17133650</v>
      </c>
      <c r="Z11" s="140">
        <v>37.33</v>
      </c>
      <c r="AA11" s="62">
        <v>45898651</v>
      </c>
    </row>
    <row r="12" spans="1:27" ht="13.5">
      <c r="A12" s="250" t="s">
        <v>56</v>
      </c>
      <c r="B12" s="251"/>
      <c r="C12" s="168">
        <f aca="true" t="shared" si="0" ref="C12:Y12">SUM(C6:C11)</f>
        <v>119417513</v>
      </c>
      <c r="D12" s="168">
        <f>SUM(D6:D11)</f>
        <v>0</v>
      </c>
      <c r="E12" s="72">
        <f t="shared" si="0"/>
        <v>78942957</v>
      </c>
      <c r="F12" s="73">
        <f t="shared" si="0"/>
        <v>78942957</v>
      </c>
      <c r="G12" s="73">
        <f t="shared" si="0"/>
        <v>133873235</v>
      </c>
      <c r="H12" s="73">
        <f t="shared" si="0"/>
        <v>132842897</v>
      </c>
      <c r="I12" s="73">
        <f t="shared" si="0"/>
        <v>0</v>
      </c>
      <c r="J12" s="73">
        <f t="shared" si="0"/>
        <v>0</v>
      </c>
      <c r="K12" s="73">
        <f t="shared" si="0"/>
        <v>132637802</v>
      </c>
      <c r="L12" s="73">
        <f t="shared" si="0"/>
        <v>113524538</v>
      </c>
      <c r="M12" s="73">
        <f t="shared" si="0"/>
        <v>114553028</v>
      </c>
      <c r="N12" s="73">
        <f t="shared" si="0"/>
        <v>114553028</v>
      </c>
      <c r="O12" s="73">
        <f t="shared" si="0"/>
        <v>116106955</v>
      </c>
      <c r="P12" s="73">
        <f t="shared" si="0"/>
        <v>117995180</v>
      </c>
      <c r="Q12" s="73">
        <f t="shared" si="0"/>
        <v>117856033</v>
      </c>
      <c r="R12" s="73">
        <f t="shared" si="0"/>
        <v>117856033</v>
      </c>
      <c r="S12" s="73">
        <f t="shared" si="0"/>
        <v>120703844</v>
      </c>
      <c r="T12" s="73">
        <f t="shared" si="0"/>
        <v>120152415</v>
      </c>
      <c r="U12" s="73">
        <f t="shared" si="0"/>
        <v>121617342</v>
      </c>
      <c r="V12" s="73">
        <f t="shared" si="0"/>
        <v>121617342</v>
      </c>
      <c r="W12" s="73">
        <f t="shared" si="0"/>
        <v>121617342</v>
      </c>
      <c r="X12" s="73">
        <f t="shared" si="0"/>
        <v>78942957</v>
      </c>
      <c r="Y12" s="73">
        <f t="shared" si="0"/>
        <v>42674385</v>
      </c>
      <c r="Z12" s="170">
        <f>+IF(X12&lt;&gt;0,+(Y12/X12)*100,0)</f>
        <v>54.05724161054671</v>
      </c>
      <c r="AA12" s="74">
        <f>SUM(AA6:AA11)</f>
        <v>78942957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1164</v>
      </c>
      <c r="D15" s="155"/>
      <c r="E15" s="59"/>
      <c r="F15" s="60">
        <v>4272000</v>
      </c>
      <c r="G15" s="60">
        <v>163523136</v>
      </c>
      <c r="H15" s="60">
        <v>5004000</v>
      </c>
      <c r="I15" s="60"/>
      <c r="J15" s="60"/>
      <c r="K15" s="60">
        <v>5004000</v>
      </c>
      <c r="L15" s="60">
        <v>5004000</v>
      </c>
      <c r="M15" s="60">
        <v>5004000</v>
      </c>
      <c r="N15" s="60">
        <v>5004000</v>
      </c>
      <c r="O15" s="60">
        <v>5004000</v>
      </c>
      <c r="P15" s="60">
        <v>5004000</v>
      </c>
      <c r="Q15" s="60">
        <v>5004000</v>
      </c>
      <c r="R15" s="60">
        <v>5004000</v>
      </c>
      <c r="S15" s="60">
        <v>5004000</v>
      </c>
      <c r="T15" s="60">
        <v>5004000</v>
      </c>
      <c r="U15" s="60">
        <v>5004000</v>
      </c>
      <c r="V15" s="60">
        <v>5004000</v>
      </c>
      <c r="W15" s="60">
        <v>5004000</v>
      </c>
      <c r="X15" s="60">
        <v>4272000</v>
      </c>
      <c r="Y15" s="60">
        <v>732000</v>
      </c>
      <c r="Z15" s="140">
        <v>17.13</v>
      </c>
      <c r="AA15" s="62">
        <v>4272000</v>
      </c>
    </row>
    <row r="16" spans="1:27" ht="13.5">
      <c r="A16" s="249" t="s">
        <v>151</v>
      </c>
      <c r="B16" s="182"/>
      <c r="C16" s="155">
        <v>21088</v>
      </c>
      <c r="D16" s="155"/>
      <c r="E16" s="59"/>
      <c r="F16" s="60"/>
      <c r="G16" s="159">
        <v>5570794</v>
      </c>
      <c r="H16" s="159">
        <v>10574795</v>
      </c>
      <c r="I16" s="159"/>
      <c r="J16" s="60"/>
      <c r="K16" s="159">
        <v>10574795</v>
      </c>
      <c r="L16" s="159">
        <v>10574795</v>
      </c>
      <c r="M16" s="60">
        <v>10574795</v>
      </c>
      <c r="N16" s="159">
        <v>10574795</v>
      </c>
      <c r="O16" s="159">
        <v>10574795</v>
      </c>
      <c r="P16" s="159">
        <v>10574795</v>
      </c>
      <c r="Q16" s="60">
        <v>10574795</v>
      </c>
      <c r="R16" s="159">
        <v>10574795</v>
      </c>
      <c r="S16" s="159">
        <v>10574795</v>
      </c>
      <c r="T16" s="60">
        <v>10507963</v>
      </c>
      <c r="U16" s="159">
        <v>10507963</v>
      </c>
      <c r="V16" s="159">
        <v>10507963</v>
      </c>
      <c r="W16" s="159">
        <v>10507963</v>
      </c>
      <c r="X16" s="60"/>
      <c r="Y16" s="159">
        <v>10507963</v>
      </c>
      <c r="Z16" s="141"/>
      <c r="AA16" s="225"/>
    </row>
    <row r="17" spans="1:27" ht="13.5">
      <c r="A17" s="249" t="s">
        <v>152</v>
      </c>
      <c r="B17" s="182"/>
      <c r="C17" s="155">
        <v>5004000</v>
      </c>
      <c r="D17" s="155"/>
      <c r="E17" s="59">
        <v>4272000</v>
      </c>
      <c r="F17" s="60"/>
      <c r="G17" s="60">
        <v>5004000</v>
      </c>
      <c r="H17" s="60">
        <v>138246792</v>
      </c>
      <c r="I17" s="60"/>
      <c r="J17" s="60"/>
      <c r="K17" s="60">
        <v>138246792</v>
      </c>
      <c r="L17" s="60">
        <v>140012686</v>
      </c>
      <c r="M17" s="60">
        <v>140012686</v>
      </c>
      <c r="N17" s="60">
        <v>140012686</v>
      </c>
      <c r="O17" s="60">
        <v>140012686</v>
      </c>
      <c r="P17" s="60">
        <v>140012686</v>
      </c>
      <c r="Q17" s="60">
        <v>140012686</v>
      </c>
      <c r="R17" s="60">
        <v>140012686</v>
      </c>
      <c r="S17" s="60">
        <v>140012686</v>
      </c>
      <c r="T17" s="60">
        <v>10507963</v>
      </c>
      <c r="U17" s="60">
        <v>10507963</v>
      </c>
      <c r="V17" s="60">
        <v>10507963</v>
      </c>
      <c r="W17" s="60">
        <v>10507963</v>
      </c>
      <c r="X17" s="60"/>
      <c r="Y17" s="60">
        <v>10507963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923698842</v>
      </c>
      <c r="D19" s="155"/>
      <c r="E19" s="59">
        <v>942332422</v>
      </c>
      <c r="F19" s="60">
        <v>942332422</v>
      </c>
      <c r="G19" s="60">
        <v>832484707</v>
      </c>
      <c r="H19" s="60">
        <v>773912050</v>
      </c>
      <c r="I19" s="60"/>
      <c r="J19" s="60"/>
      <c r="K19" s="60">
        <v>773912050</v>
      </c>
      <c r="L19" s="60">
        <v>783776970</v>
      </c>
      <c r="M19" s="60">
        <v>783687469</v>
      </c>
      <c r="N19" s="60">
        <v>783687469</v>
      </c>
      <c r="O19" s="60">
        <v>783687469</v>
      </c>
      <c r="P19" s="60">
        <v>783687469</v>
      </c>
      <c r="Q19" s="60">
        <v>783687469</v>
      </c>
      <c r="R19" s="60">
        <v>783687469</v>
      </c>
      <c r="S19" s="60">
        <v>783687469</v>
      </c>
      <c r="T19" s="60">
        <v>913192192</v>
      </c>
      <c r="U19" s="60">
        <v>913192192</v>
      </c>
      <c r="V19" s="60">
        <v>913192192</v>
      </c>
      <c r="W19" s="60">
        <v>913192192</v>
      </c>
      <c r="X19" s="60">
        <v>942332422</v>
      </c>
      <c r="Y19" s="60">
        <v>-29140230</v>
      </c>
      <c r="Z19" s="140">
        <v>-3.09</v>
      </c>
      <c r="AA19" s="62">
        <v>942332422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383792</v>
      </c>
      <c r="D22" s="155"/>
      <c r="E22" s="59">
        <v>1282600</v>
      </c>
      <c r="F22" s="60">
        <v>1282600</v>
      </c>
      <c r="G22" s="60">
        <v>575472</v>
      </c>
      <c r="H22" s="60">
        <v>383791</v>
      </c>
      <c r="I22" s="60"/>
      <c r="J22" s="60"/>
      <c r="K22" s="60">
        <v>383791</v>
      </c>
      <c r="L22" s="60">
        <v>383791</v>
      </c>
      <c r="M22" s="60">
        <v>383791</v>
      </c>
      <c r="N22" s="60">
        <v>383791</v>
      </c>
      <c r="O22" s="60">
        <v>383791</v>
      </c>
      <c r="P22" s="60">
        <v>383791</v>
      </c>
      <c r="Q22" s="60">
        <v>383791</v>
      </c>
      <c r="R22" s="60">
        <v>383791</v>
      </c>
      <c r="S22" s="60">
        <v>383791</v>
      </c>
      <c r="T22" s="60">
        <v>383791</v>
      </c>
      <c r="U22" s="60">
        <v>383791</v>
      </c>
      <c r="V22" s="60">
        <v>383791</v>
      </c>
      <c r="W22" s="60">
        <v>383791</v>
      </c>
      <c r="X22" s="60">
        <v>1282600</v>
      </c>
      <c r="Y22" s="60">
        <v>-898809</v>
      </c>
      <c r="Z22" s="140">
        <v>-70.08</v>
      </c>
      <c r="AA22" s="62">
        <v>1282600</v>
      </c>
    </row>
    <row r="23" spans="1:27" ht="13.5">
      <c r="A23" s="249" t="s">
        <v>158</v>
      </c>
      <c r="B23" s="182"/>
      <c r="C23" s="155">
        <v>63231</v>
      </c>
      <c r="D23" s="155"/>
      <c r="E23" s="59">
        <v>168136</v>
      </c>
      <c r="F23" s="60">
        <v>168136</v>
      </c>
      <c r="G23" s="159">
        <v>21088</v>
      </c>
      <c r="H23" s="159">
        <v>21088</v>
      </c>
      <c r="I23" s="159"/>
      <c r="J23" s="60"/>
      <c r="K23" s="159">
        <v>21088</v>
      </c>
      <c r="L23" s="159">
        <v>21088</v>
      </c>
      <c r="M23" s="60">
        <v>21088</v>
      </c>
      <c r="N23" s="159">
        <v>21088</v>
      </c>
      <c r="O23" s="159">
        <v>21088</v>
      </c>
      <c r="P23" s="159">
        <v>21088</v>
      </c>
      <c r="Q23" s="60">
        <v>21088</v>
      </c>
      <c r="R23" s="159">
        <v>21088</v>
      </c>
      <c r="S23" s="159">
        <v>21088</v>
      </c>
      <c r="T23" s="60">
        <v>21088</v>
      </c>
      <c r="U23" s="159">
        <v>21088</v>
      </c>
      <c r="V23" s="159">
        <v>21088</v>
      </c>
      <c r="W23" s="159">
        <v>21088</v>
      </c>
      <c r="X23" s="60">
        <v>168136</v>
      </c>
      <c r="Y23" s="159">
        <v>-147048</v>
      </c>
      <c r="Z23" s="141">
        <v>-87.46</v>
      </c>
      <c r="AA23" s="225">
        <v>168136</v>
      </c>
    </row>
    <row r="24" spans="1:27" ht="13.5">
      <c r="A24" s="250" t="s">
        <v>57</v>
      </c>
      <c r="B24" s="253"/>
      <c r="C24" s="168">
        <f aca="true" t="shared" si="1" ref="C24:Y24">SUM(C15:C23)</f>
        <v>929172117</v>
      </c>
      <c r="D24" s="168">
        <f>SUM(D15:D23)</f>
        <v>0</v>
      </c>
      <c r="E24" s="76">
        <f t="shared" si="1"/>
        <v>948055158</v>
      </c>
      <c r="F24" s="77">
        <f t="shared" si="1"/>
        <v>948055158</v>
      </c>
      <c r="G24" s="77">
        <f t="shared" si="1"/>
        <v>1007179197</v>
      </c>
      <c r="H24" s="77">
        <f t="shared" si="1"/>
        <v>928142516</v>
      </c>
      <c r="I24" s="77">
        <f t="shared" si="1"/>
        <v>0</v>
      </c>
      <c r="J24" s="77">
        <f t="shared" si="1"/>
        <v>0</v>
      </c>
      <c r="K24" s="77">
        <f t="shared" si="1"/>
        <v>928142516</v>
      </c>
      <c r="L24" s="77">
        <f t="shared" si="1"/>
        <v>939773330</v>
      </c>
      <c r="M24" s="77">
        <f t="shared" si="1"/>
        <v>939683829</v>
      </c>
      <c r="N24" s="77">
        <f t="shared" si="1"/>
        <v>939683829</v>
      </c>
      <c r="O24" s="77">
        <f t="shared" si="1"/>
        <v>939683829</v>
      </c>
      <c r="P24" s="77">
        <f t="shared" si="1"/>
        <v>939683829</v>
      </c>
      <c r="Q24" s="77">
        <f t="shared" si="1"/>
        <v>939683829</v>
      </c>
      <c r="R24" s="77">
        <f t="shared" si="1"/>
        <v>939683829</v>
      </c>
      <c r="S24" s="77">
        <f t="shared" si="1"/>
        <v>939683829</v>
      </c>
      <c r="T24" s="77">
        <f t="shared" si="1"/>
        <v>939616997</v>
      </c>
      <c r="U24" s="77">
        <f t="shared" si="1"/>
        <v>939616997</v>
      </c>
      <c r="V24" s="77">
        <f t="shared" si="1"/>
        <v>939616997</v>
      </c>
      <c r="W24" s="77">
        <f t="shared" si="1"/>
        <v>939616997</v>
      </c>
      <c r="X24" s="77">
        <f t="shared" si="1"/>
        <v>948055158</v>
      </c>
      <c r="Y24" s="77">
        <f t="shared" si="1"/>
        <v>-8438161</v>
      </c>
      <c r="Z24" s="212">
        <f>+IF(X24&lt;&gt;0,+(Y24/X24)*100,0)</f>
        <v>-0.8900495850685515</v>
      </c>
      <c r="AA24" s="79">
        <f>SUM(AA15:AA23)</f>
        <v>948055158</v>
      </c>
    </row>
    <row r="25" spans="1:27" ht="13.5">
      <c r="A25" s="250" t="s">
        <v>159</v>
      </c>
      <c r="B25" s="251"/>
      <c r="C25" s="168">
        <f aca="true" t="shared" si="2" ref="C25:Y25">+C12+C24</f>
        <v>1048589630</v>
      </c>
      <c r="D25" s="168">
        <f>+D12+D24</f>
        <v>0</v>
      </c>
      <c r="E25" s="72">
        <f t="shared" si="2"/>
        <v>1026998115</v>
      </c>
      <c r="F25" s="73">
        <f t="shared" si="2"/>
        <v>1026998115</v>
      </c>
      <c r="G25" s="73">
        <f t="shared" si="2"/>
        <v>1141052432</v>
      </c>
      <c r="H25" s="73">
        <f t="shared" si="2"/>
        <v>1060985413</v>
      </c>
      <c r="I25" s="73">
        <f t="shared" si="2"/>
        <v>0</v>
      </c>
      <c r="J25" s="73">
        <f t="shared" si="2"/>
        <v>0</v>
      </c>
      <c r="K25" s="73">
        <f t="shared" si="2"/>
        <v>1060780318</v>
      </c>
      <c r="L25" s="73">
        <f t="shared" si="2"/>
        <v>1053297868</v>
      </c>
      <c r="M25" s="73">
        <f t="shared" si="2"/>
        <v>1054236857</v>
      </c>
      <c r="N25" s="73">
        <f t="shared" si="2"/>
        <v>1054236857</v>
      </c>
      <c r="O25" s="73">
        <f t="shared" si="2"/>
        <v>1055790784</v>
      </c>
      <c r="P25" s="73">
        <f t="shared" si="2"/>
        <v>1057679009</v>
      </c>
      <c r="Q25" s="73">
        <f t="shared" si="2"/>
        <v>1057539862</v>
      </c>
      <c r="R25" s="73">
        <f t="shared" si="2"/>
        <v>1057539862</v>
      </c>
      <c r="S25" s="73">
        <f t="shared" si="2"/>
        <v>1060387673</v>
      </c>
      <c r="T25" s="73">
        <f t="shared" si="2"/>
        <v>1059769412</v>
      </c>
      <c r="U25" s="73">
        <f t="shared" si="2"/>
        <v>1061234339</v>
      </c>
      <c r="V25" s="73">
        <f t="shared" si="2"/>
        <v>1061234339</v>
      </c>
      <c r="W25" s="73">
        <f t="shared" si="2"/>
        <v>1061234339</v>
      </c>
      <c r="X25" s="73">
        <f t="shared" si="2"/>
        <v>1026998115</v>
      </c>
      <c r="Y25" s="73">
        <f t="shared" si="2"/>
        <v>34236224</v>
      </c>
      <c r="Z25" s="170">
        <f>+IF(X25&lt;&gt;0,+(Y25/X25)*100,0)</f>
        <v>3.333620919060791</v>
      </c>
      <c r="AA25" s="74">
        <f>+AA12+AA24</f>
        <v>1026998115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11924753</v>
      </c>
      <c r="D29" s="155"/>
      <c r="E29" s="59">
        <v>1025632</v>
      </c>
      <c r="F29" s="60">
        <v>1025632</v>
      </c>
      <c r="G29" s="60">
        <v>15306179</v>
      </c>
      <c r="H29" s="60">
        <v>2809241</v>
      </c>
      <c r="I29" s="60"/>
      <c r="J29" s="60"/>
      <c r="K29" s="60">
        <v>9528393</v>
      </c>
      <c r="L29" s="60">
        <v>-2106016</v>
      </c>
      <c r="M29" s="60">
        <v>620961</v>
      </c>
      <c r="N29" s="60">
        <v>620961</v>
      </c>
      <c r="O29" s="60">
        <v>3120953</v>
      </c>
      <c r="P29" s="60">
        <v>9269345</v>
      </c>
      <c r="Q29" s="60">
        <v>-1744193</v>
      </c>
      <c r="R29" s="60">
        <v>-1744193</v>
      </c>
      <c r="S29" s="60">
        <v>3211868</v>
      </c>
      <c r="T29" s="60">
        <v>-7296098</v>
      </c>
      <c r="U29" s="60">
        <v>14342511</v>
      </c>
      <c r="V29" s="60">
        <v>14342511</v>
      </c>
      <c r="W29" s="60">
        <v>14342511</v>
      </c>
      <c r="X29" s="60">
        <v>1025632</v>
      </c>
      <c r="Y29" s="60">
        <v>13316879</v>
      </c>
      <c r="Z29" s="140">
        <v>1298.41</v>
      </c>
      <c r="AA29" s="62">
        <v>1025632</v>
      </c>
    </row>
    <row r="30" spans="1:27" ht="13.5">
      <c r="A30" s="249" t="s">
        <v>52</v>
      </c>
      <c r="B30" s="182"/>
      <c r="C30" s="155">
        <v>2757975</v>
      </c>
      <c r="D30" s="155"/>
      <c r="E30" s="59">
        <v>1373760</v>
      </c>
      <c r="F30" s="60">
        <v>1373760</v>
      </c>
      <c r="G30" s="60">
        <v>3604392</v>
      </c>
      <c r="H30" s="60">
        <v>3855398</v>
      </c>
      <c r="I30" s="60"/>
      <c r="J30" s="60"/>
      <c r="K30" s="60">
        <v>3173025</v>
      </c>
      <c r="L30" s="60">
        <v>3006010</v>
      </c>
      <c r="M30" s="60">
        <v>3007509</v>
      </c>
      <c r="N30" s="60">
        <v>3007509</v>
      </c>
      <c r="O30" s="60">
        <v>2672879</v>
      </c>
      <c r="P30" s="60">
        <v>2502294</v>
      </c>
      <c r="Q30" s="60">
        <v>1974824</v>
      </c>
      <c r="R30" s="60">
        <v>1974824</v>
      </c>
      <c r="S30" s="60">
        <v>1800697</v>
      </c>
      <c r="T30" s="60">
        <v>1625671</v>
      </c>
      <c r="U30" s="60">
        <v>1448617</v>
      </c>
      <c r="V30" s="60">
        <v>1448617</v>
      </c>
      <c r="W30" s="60">
        <v>1448617</v>
      </c>
      <c r="X30" s="60">
        <v>1373760</v>
      </c>
      <c r="Y30" s="60">
        <v>74857</v>
      </c>
      <c r="Z30" s="140">
        <v>5.45</v>
      </c>
      <c r="AA30" s="62">
        <v>1373760</v>
      </c>
    </row>
    <row r="31" spans="1:27" ht="13.5">
      <c r="A31" s="249" t="s">
        <v>163</v>
      </c>
      <c r="B31" s="182"/>
      <c r="C31" s="155">
        <v>1949136</v>
      </c>
      <c r="D31" s="155"/>
      <c r="E31" s="59">
        <v>1932000</v>
      </c>
      <c r="F31" s="60">
        <v>1932000</v>
      </c>
      <c r="G31" s="60">
        <v>1955932</v>
      </c>
      <c r="H31" s="60">
        <v>1961975</v>
      </c>
      <c r="I31" s="60"/>
      <c r="J31" s="60"/>
      <c r="K31" s="60">
        <v>1974036</v>
      </c>
      <c r="L31" s="60">
        <v>1975479</v>
      </c>
      <c r="M31" s="60">
        <v>1988022</v>
      </c>
      <c r="N31" s="60">
        <v>1988022</v>
      </c>
      <c r="O31" s="60">
        <v>1985849</v>
      </c>
      <c r="P31" s="60">
        <v>2029106</v>
      </c>
      <c r="Q31" s="60">
        <v>2042632</v>
      </c>
      <c r="R31" s="60">
        <v>2042632</v>
      </c>
      <c r="S31" s="60">
        <v>2063680</v>
      </c>
      <c r="T31" s="60">
        <v>2076615</v>
      </c>
      <c r="U31" s="60">
        <v>2099707</v>
      </c>
      <c r="V31" s="60">
        <v>2099707</v>
      </c>
      <c r="W31" s="60">
        <v>2099707</v>
      </c>
      <c r="X31" s="60">
        <v>1932000</v>
      </c>
      <c r="Y31" s="60">
        <v>167707</v>
      </c>
      <c r="Z31" s="140">
        <v>8.68</v>
      </c>
      <c r="AA31" s="62">
        <v>1932000</v>
      </c>
    </row>
    <row r="32" spans="1:27" ht="13.5">
      <c r="A32" s="249" t="s">
        <v>164</v>
      </c>
      <c r="B32" s="182"/>
      <c r="C32" s="155">
        <v>21627089</v>
      </c>
      <c r="D32" s="155"/>
      <c r="E32" s="59">
        <v>11305985</v>
      </c>
      <c r="F32" s="60">
        <v>11305985</v>
      </c>
      <c r="G32" s="60">
        <v>13076664</v>
      </c>
      <c r="H32" s="60">
        <v>15745569</v>
      </c>
      <c r="I32" s="60"/>
      <c r="J32" s="60"/>
      <c r="K32" s="60">
        <v>16871010</v>
      </c>
      <c r="L32" s="60">
        <v>20768513</v>
      </c>
      <c r="M32" s="60">
        <v>23478456</v>
      </c>
      <c r="N32" s="60">
        <v>23478456</v>
      </c>
      <c r="O32" s="60">
        <v>24030533</v>
      </c>
      <c r="P32" s="60">
        <v>21813774</v>
      </c>
      <c r="Q32" s="60">
        <v>28880321</v>
      </c>
      <c r="R32" s="60">
        <v>28880321</v>
      </c>
      <c r="S32" s="60">
        <v>30606224</v>
      </c>
      <c r="T32" s="60">
        <v>31162435</v>
      </c>
      <c r="U32" s="60">
        <v>29293479</v>
      </c>
      <c r="V32" s="60">
        <v>29293479</v>
      </c>
      <c r="W32" s="60">
        <v>29293479</v>
      </c>
      <c r="X32" s="60">
        <v>11305985</v>
      </c>
      <c r="Y32" s="60">
        <v>17987494</v>
      </c>
      <c r="Z32" s="140">
        <v>159.1</v>
      </c>
      <c r="AA32" s="62">
        <v>11305985</v>
      </c>
    </row>
    <row r="33" spans="1:27" ht="13.5">
      <c r="A33" s="249" t="s">
        <v>165</v>
      </c>
      <c r="B33" s="182"/>
      <c r="C33" s="155">
        <v>1413504</v>
      </c>
      <c r="D33" s="155"/>
      <c r="E33" s="59">
        <v>2016520</v>
      </c>
      <c r="F33" s="60">
        <v>2016520</v>
      </c>
      <c r="G33" s="60">
        <v>46588740</v>
      </c>
      <c r="H33" s="60">
        <v>46841820</v>
      </c>
      <c r="I33" s="60"/>
      <c r="J33" s="60"/>
      <c r="K33" s="60">
        <v>46841820</v>
      </c>
      <c r="L33" s="60">
        <v>55864617</v>
      </c>
      <c r="M33" s="60">
        <v>55864617</v>
      </c>
      <c r="N33" s="60">
        <v>55864617</v>
      </c>
      <c r="O33" s="60">
        <v>55864617</v>
      </c>
      <c r="P33" s="60">
        <v>55864617</v>
      </c>
      <c r="Q33" s="60">
        <v>55864617</v>
      </c>
      <c r="R33" s="60">
        <v>55864617</v>
      </c>
      <c r="S33" s="60">
        <v>55864617</v>
      </c>
      <c r="T33" s="60">
        <v>55864617</v>
      </c>
      <c r="U33" s="60">
        <v>55864617</v>
      </c>
      <c r="V33" s="60">
        <v>55864617</v>
      </c>
      <c r="W33" s="60">
        <v>55864617</v>
      </c>
      <c r="X33" s="60">
        <v>2016520</v>
      </c>
      <c r="Y33" s="60">
        <v>53848097</v>
      </c>
      <c r="Z33" s="140">
        <v>2670.35</v>
      </c>
      <c r="AA33" s="62">
        <v>2016520</v>
      </c>
    </row>
    <row r="34" spans="1:27" ht="13.5">
      <c r="A34" s="250" t="s">
        <v>58</v>
      </c>
      <c r="B34" s="251"/>
      <c r="C34" s="168">
        <f aca="true" t="shared" si="3" ref="C34:Y34">SUM(C29:C33)</f>
        <v>39672457</v>
      </c>
      <c r="D34" s="168">
        <f>SUM(D29:D33)</f>
        <v>0</v>
      </c>
      <c r="E34" s="72">
        <f t="shared" si="3"/>
        <v>17653897</v>
      </c>
      <c r="F34" s="73">
        <f t="shared" si="3"/>
        <v>17653897</v>
      </c>
      <c r="G34" s="73">
        <f t="shared" si="3"/>
        <v>80531907</v>
      </c>
      <c r="H34" s="73">
        <f t="shared" si="3"/>
        <v>71214003</v>
      </c>
      <c r="I34" s="73">
        <f t="shared" si="3"/>
        <v>0</v>
      </c>
      <c r="J34" s="73">
        <f t="shared" si="3"/>
        <v>0</v>
      </c>
      <c r="K34" s="73">
        <f t="shared" si="3"/>
        <v>78388284</v>
      </c>
      <c r="L34" s="73">
        <f t="shared" si="3"/>
        <v>79508603</v>
      </c>
      <c r="M34" s="73">
        <f t="shared" si="3"/>
        <v>84959565</v>
      </c>
      <c r="N34" s="73">
        <f t="shared" si="3"/>
        <v>84959565</v>
      </c>
      <c r="O34" s="73">
        <f t="shared" si="3"/>
        <v>87674831</v>
      </c>
      <c r="P34" s="73">
        <f t="shared" si="3"/>
        <v>91479136</v>
      </c>
      <c r="Q34" s="73">
        <f t="shared" si="3"/>
        <v>87018201</v>
      </c>
      <c r="R34" s="73">
        <f t="shared" si="3"/>
        <v>87018201</v>
      </c>
      <c r="S34" s="73">
        <f t="shared" si="3"/>
        <v>93547086</v>
      </c>
      <c r="T34" s="73">
        <f t="shared" si="3"/>
        <v>83433240</v>
      </c>
      <c r="U34" s="73">
        <f t="shared" si="3"/>
        <v>103048931</v>
      </c>
      <c r="V34" s="73">
        <f t="shared" si="3"/>
        <v>103048931</v>
      </c>
      <c r="W34" s="73">
        <f t="shared" si="3"/>
        <v>103048931</v>
      </c>
      <c r="X34" s="73">
        <f t="shared" si="3"/>
        <v>17653897</v>
      </c>
      <c r="Y34" s="73">
        <f t="shared" si="3"/>
        <v>85395034</v>
      </c>
      <c r="Z34" s="170">
        <f>+IF(X34&lt;&gt;0,+(Y34/X34)*100,0)</f>
        <v>483.71775364952</v>
      </c>
      <c r="AA34" s="74">
        <f>SUM(AA29:AA33)</f>
        <v>17653897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3230928</v>
      </c>
      <c r="D37" s="155"/>
      <c r="E37" s="59">
        <v>11176036</v>
      </c>
      <c r="F37" s="60">
        <v>11176036</v>
      </c>
      <c r="G37" s="60">
        <v>3165945</v>
      </c>
      <c r="H37" s="60">
        <v>3165945</v>
      </c>
      <c r="I37" s="60"/>
      <c r="J37" s="60"/>
      <c r="K37" s="60">
        <v>3165945</v>
      </c>
      <c r="L37" s="60">
        <v>3165945</v>
      </c>
      <c r="M37" s="60">
        <v>3165945</v>
      </c>
      <c r="N37" s="60">
        <v>3165945</v>
      </c>
      <c r="O37" s="60">
        <v>3165945</v>
      </c>
      <c r="P37" s="60">
        <v>3165945</v>
      </c>
      <c r="Q37" s="60">
        <v>3165945</v>
      </c>
      <c r="R37" s="60">
        <v>3165945</v>
      </c>
      <c r="S37" s="60">
        <v>3165945</v>
      </c>
      <c r="T37" s="60">
        <v>3165945</v>
      </c>
      <c r="U37" s="60">
        <v>3165945</v>
      </c>
      <c r="V37" s="60">
        <v>3165945</v>
      </c>
      <c r="W37" s="60">
        <v>3165945</v>
      </c>
      <c r="X37" s="60">
        <v>11176036</v>
      </c>
      <c r="Y37" s="60">
        <v>-8010091</v>
      </c>
      <c r="Z37" s="140">
        <v>-71.67</v>
      </c>
      <c r="AA37" s="62">
        <v>11176036</v>
      </c>
    </row>
    <row r="38" spans="1:27" ht="13.5">
      <c r="A38" s="249" t="s">
        <v>165</v>
      </c>
      <c r="B38" s="182"/>
      <c r="C38" s="155">
        <v>49680078</v>
      </c>
      <c r="D38" s="155"/>
      <c r="E38" s="59">
        <v>34194353</v>
      </c>
      <c r="F38" s="60">
        <v>34194353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34194353</v>
      </c>
      <c r="Y38" s="60">
        <v>-34194353</v>
      </c>
      <c r="Z38" s="140">
        <v>-100</v>
      </c>
      <c r="AA38" s="62">
        <v>34194353</v>
      </c>
    </row>
    <row r="39" spans="1:27" ht="13.5">
      <c r="A39" s="250" t="s">
        <v>59</v>
      </c>
      <c r="B39" s="253"/>
      <c r="C39" s="168">
        <f aca="true" t="shared" si="4" ref="C39:Y39">SUM(C37:C38)</f>
        <v>52911006</v>
      </c>
      <c r="D39" s="168">
        <f>SUM(D37:D38)</f>
        <v>0</v>
      </c>
      <c r="E39" s="76">
        <f t="shared" si="4"/>
        <v>45370389</v>
      </c>
      <c r="F39" s="77">
        <f t="shared" si="4"/>
        <v>45370389</v>
      </c>
      <c r="G39" s="77">
        <f t="shared" si="4"/>
        <v>3165945</v>
      </c>
      <c r="H39" s="77">
        <f t="shared" si="4"/>
        <v>3165945</v>
      </c>
      <c r="I39" s="77">
        <f t="shared" si="4"/>
        <v>0</v>
      </c>
      <c r="J39" s="77">
        <f t="shared" si="4"/>
        <v>0</v>
      </c>
      <c r="K39" s="77">
        <f t="shared" si="4"/>
        <v>3165945</v>
      </c>
      <c r="L39" s="77">
        <f t="shared" si="4"/>
        <v>3165945</v>
      </c>
      <c r="M39" s="77">
        <f t="shared" si="4"/>
        <v>3165945</v>
      </c>
      <c r="N39" s="77">
        <f t="shared" si="4"/>
        <v>3165945</v>
      </c>
      <c r="O39" s="77">
        <f t="shared" si="4"/>
        <v>3165945</v>
      </c>
      <c r="P39" s="77">
        <f t="shared" si="4"/>
        <v>3165945</v>
      </c>
      <c r="Q39" s="77">
        <f t="shared" si="4"/>
        <v>3165945</v>
      </c>
      <c r="R39" s="77">
        <f t="shared" si="4"/>
        <v>3165945</v>
      </c>
      <c r="S39" s="77">
        <f t="shared" si="4"/>
        <v>3165945</v>
      </c>
      <c r="T39" s="77">
        <f t="shared" si="4"/>
        <v>3165945</v>
      </c>
      <c r="U39" s="77">
        <f t="shared" si="4"/>
        <v>3165945</v>
      </c>
      <c r="V39" s="77">
        <f t="shared" si="4"/>
        <v>3165945</v>
      </c>
      <c r="W39" s="77">
        <f t="shared" si="4"/>
        <v>3165945</v>
      </c>
      <c r="X39" s="77">
        <f t="shared" si="4"/>
        <v>45370389</v>
      </c>
      <c r="Y39" s="77">
        <f t="shared" si="4"/>
        <v>-42204444</v>
      </c>
      <c r="Z39" s="212">
        <f>+IF(X39&lt;&gt;0,+(Y39/X39)*100,0)</f>
        <v>-93.02200164076177</v>
      </c>
      <c r="AA39" s="79">
        <f>SUM(AA37:AA38)</f>
        <v>45370389</v>
      </c>
    </row>
    <row r="40" spans="1:27" ht="13.5">
      <c r="A40" s="250" t="s">
        <v>167</v>
      </c>
      <c r="B40" s="251"/>
      <c r="C40" s="168">
        <f aca="true" t="shared" si="5" ref="C40:Y40">+C34+C39</f>
        <v>92583463</v>
      </c>
      <c r="D40" s="168">
        <f>+D34+D39</f>
        <v>0</v>
      </c>
      <c r="E40" s="72">
        <f t="shared" si="5"/>
        <v>63024286</v>
      </c>
      <c r="F40" s="73">
        <f t="shared" si="5"/>
        <v>63024286</v>
      </c>
      <c r="G40" s="73">
        <f t="shared" si="5"/>
        <v>83697852</v>
      </c>
      <c r="H40" s="73">
        <f t="shared" si="5"/>
        <v>74379948</v>
      </c>
      <c r="I40" s="73">
        <f t="shared" si="5"/>
        <v>0</v>
      </c>
      <c r="J40" s="73">
        <f t="shared" si="5"/>
        <v>0</v>
      </c>
      <c r="K40" s="73">
        <f t="shared" si="5"/>
        <v>81554229</v>
      </c>
      <c r="L40" s="73">
        <f t="shared" si="5"/>
        <v>82674548</v>
      </c>
      <c r="M40" s="73">
        <f t="shared" si="5"/>
        <v>88125510</v>
      </c>
      <c r="N40" s="73">
        <f t="shared" si="5"/>
        <v>88125510</v>
      </c>
      <c r="O40" s="73">
        <f t="shared" si="5"/>
        <v>90840776</v>
      </c>
      <c r="P40" s="73">
        <f t="shared" si="5"/>
        <v>94645081</v>
      </c>
      <c r="Q40" s="73">
        <f t="shared" si="5"/>
        <v>90184146</v>
      </c>
      <c r="R40" s="73">
        <f t="shared" si="5"/>
        <v>90184146</v>
      </c>
      <c r="S40" s="73">
        <f t="shared" si="5"/>
        <v>96713031</v>
      </c>
      <c r="T40" s="73">
        <f t="shared" si="5"/>
        <v>86599185</v>
      </c>
      <c r="U40" s="73">
        <f t="shared" si="5"/>
        <v>106214876</v>
      </c>
      <c r="V40" s="73">
        <f t="shared" si="5"/>
        <v>106214876</v>
      </c>
      <c r="W40" s="73">
        <f t="shared" si="5"/>
        <v>106214876</v>
      </c>
      <c r="X40" s="73">
        <f t="shared" si="5"/>
        <v>63024286</v>
      </c>
      <c r="Y40" s="73">
        <f t="shared" si="5"/>
        <v>43190590</v>
      </c>
      <c r="Z40" s="170">
        <f>+IF(X40&lt;&gt;0,+(Y40/X40)*100,0)</f>
        <v>68.53007426375287</v>
      </c>
      <c r="AA40" s="74">
        <f>+AA34+AA39</f>
        <v>63024286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956006167</v>
      </c>
      <c r="D42" s="257">
        <f>+D25-D40</f>
        <v>0</v>
      </c>
      <c r="E42" s="258">
        <f t="shared" si="6"/>
        <v>963973829</v>
      </c>
      <c r="F42" s="259">
        <f t="shared" si="6"/>
        <v>963973829</v>
      </c>
      <c r="G42" s="259">
        <f t="shared" si="6"/>
        <v>1057354580</v>
      </c>
      <c r="H42" s="259">
        <f t="shared" si="6"/>
        <v>986605465</v>
      </c>
      <c r="I42" s="259">
        <f t="shared" si="6"/>
        <v>0</v>
      </c>
      <c r="J42" s="259">
        <f t="shared" si="6"/>
        <v>0</v>
      </c>
      <c r="K42" s="259">
        <f t="shared" si="6"/>
        <v>979226089</v>
      </c>
      <c r="L42" s="259">
        <f t="shared" si="6"/>
        <v>970623320</v>
      </c>
      <c r="M42" s="259">
        <f t="shared" si="6"/>
        <v>966111347</v>
      </c>
      <c r="N42" s="259">
        <f t="shared" si="6"/>
        <v>966111347</v>
      </c>
      <c r="O42" s="259">
        <f t="shared" si="6"/>
        <v>964950008</v>
      </c>
      <c r="P42" s="259">
        <f t="shared" si="6"/>
        <v>963033928</v>
      </c>
      <c r="Q42" s="259">
        <f t="shared" si="6"/>
        <v>967355716</v>
      </c>
      <c r="R42" s="259">
        <f t="shared" si="6"/>
        <v>967355716</v>
      </c>
      <c r="S42" s="259">
        <f t="shared" si="6"/>
        <v>963674642</v>
      </c>
      <c r="T42" s="259">
        <f t="shared" si="6"/>
        <v>973170227</v>
      </c>
      <c r="U42" s="259">
        <f t="shared" si="6"/>
        <v>955019463</v>
      </c>
      <c r="V42" s="259">
        <f t="shared" si="6"/>
        <v>955019463</v>
      </c>
      <c r="W42" s="259">
        <f t="shared" si="6"/>
        <v>955019463</v>
      </c>
      <c r="X42" s="259">
        <f t="shared" si="6"/>
        <v>963973829</v>
      </c>
      <c r="Y42" s="259">
        <f t="shared" si="6"/>
        <v>-8954366</v>
      </c>
      <c r="Z42" s="260">
        <f>+IF(X42&lt;&gt;0,+(Y42/X42)*100,0)</f>
        <v>-0.9289013592089957</v>
      </c>
      <c r="AA42" s="261">
        <f>+AA25-AA40</f>
        <v>963973829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956006166</v>
      </c>
      <c r="D45" s="155"/>
      <c r="E45" s="59">
        <v>692666830</v>
      </c>
      <c r="F45" s="60">
        <v>692666830</v>
      </c>
      <c r="G45" s="60">
        <v>1055101787</v>
      </c>
      <c r="H45" s="60">
        <v>984352672</v>
      </c>
      <c r="I45" s="60"/>
      <c r="J45" s="60"/>
      <c r="K45" s="60">
        <v>976973296</v>
      </c>
      <c r="L45" s="60">
        <v>968370527</v>
      </c>
      <c r="M45" s="60">
        <v>963858554</v>
      </c>
      <c r="N45" s="60">
        <v>963858554</v>
      </c>
      <c r="O45" s="60">
        <v>962697215</v>
      </c>
      <c r="P45" s="60">
        <v>960781135</v>
      </c>
      <c r="Q45" s="60">
        <v>965102922</v>
      </c>
      <c r="R45" s="60">
        <v>965102922</v>
      </c>
      <c r="S45" s="60">
        <v>961421849</v>
      </c>
      <c r="T45" s="60">
        <v>970917434</v>
      </c>
      <c r="U45" s="60">
        <v>952766671</v>
      </c>
      <c r="V45" s="60">
        <v>952766671</v>
      </c>
      <c r="W45" s="60">
        <v>952766671</v>
      </c>
      <c r="X45" s="60">
        <v>692666830</v>
      </c>
      <c r="Y45" s="60">
        <v>260099841</v>
      </c>
      <c r="Z45" s="139">
        <v>37.55</v>
      </c>
      <c r="AA45" s="62">
        <v>692666830</v>
      </c>
    </row>
    <row r="46" spans="1:27" ht="13.5">
      <c r="A46" s="249" t="s">
        <v>171</v>
      </c>
      <c r="B46" s="182"/>
      <c r="C46" s="155"/>
      <c r="D46" s="155"/>
      <c r="E46" s="59">
        <v>271307000</v>
      </c>
      <c r="F46" s="60">
        <v>271307000</v>
      </c>
      <c r="G46" s="60">
        <v>2252793</v>
      </c>
      <c r="H46" s="60">
        <v>2252793</v>
      </c>
      <c r="I46" s="60"/>
      <c r="J46" s="60"/>
      <c r="K46" s="60">
        <v>2252793</v>
      </c>
      <c r="L46" s="60">
        <v>2252793</v>
      </c>
      <c r="M46" s="60">
        <v>2252793</v>
      </c>
      <c r="N46" s="60">
        <v>2252793</v>
      </c>
      <c r="O46" s="60">
        <v>2252793</v>
      </c>
      <c r="P46" s="60">
        <v>2252793</v>
      </c>
      <c r="Q46" s="60">
        <v>2252793</v>
      </c>
      <c r="R46" s="60">
        <v>2252793</v>
      </c>
      <c r="S46" s="60">
        <v>2252793</v>
      </c>
      <c r="T46" s="60">
        <v>2252793</v>
      </c>
      <c r="U46" s="60">
        <v>2252793</v>
      </c>
      <c r="V46" s="60">
        <v>2252793</v>
      </c>
      <c r="W46" s="60">
        <v>2252793</v>
      </c>
      <c r="X46" s="60">
        <v>271307000</v>
      </c>
      <c r="Y46" s="60">
        <v>-269054207</v>
      </c>
      <c r="Z46" s="139">
        <v>-99.17</v>
      </c>
      <c r="AA46" s="62">
        <v>271307000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956006166</v>
      </c>
      <c r="D48" s="217">
        <f>SUM(D45:D47)</f>
        <v>0</v>
      </c>
      <c r="E48" s="264">
        <f t="shared" si="7"/>
        <v>963973830</v>
      </c>
      <c r="F48" s="219">
        <f t="shared" si="7"/>
        <v>963973830</v>
      </c>
      <c r="G48" s="219">
        <f t="shared" si="7"/>
        <v>1057354580</v>
      </c>
      <c r="H48" s="219">
        <f t="shared" si="7"/>
        <v>986605465</v>
      </c>
      <c r="I48" s="219">
        <f t="shared" si="7"/>
        <v>0</v>
      </c>
      <c r="J48" s="219">
        <f t="shared" si="7"/>
        <v>0</v>
      </c>
      <c r="K48" s="219">
        <f t="shared" si="7"/>
        <v>979226089</v>
      </c>
      <c r="L48" s="219">
        <f t="shared" si="7"/>
        <v>970623320</v>
      </c>
      <c r="M48" s="219">
        <f t="shared" si="7"/>
        <v>966111347</v>
      </c>
      <c r="N48" s="219">
        <f t="shared" si="7"/>
        <v>966111347</v>
      </c>
      <c r="O48" s="219">
        <f t="shared" si="7"/>
        <v>964950008</v>
      </c>
      <c r="P48" s="219">
        <f t="shared" si="7"/>
        <v>963033928</v>
      </c>
      <c r="Q48" s="219">
        <f t="shared" si="7"/>
        <v>967355715</v>
      </c>
      <c r="R48" s="219">
        <f t="shared" si="7"/>
        <v>967355715</v>
      </c>
      <c r="S48" s="219">
        <f t="shared" si="7"/>
        <v>963674642</v>
      </c>
      <c r="T48" s="219">
        <f t="shared" si="7"/>
        <v>973170227</v>
      </c>
      <c r="U48" s="219">
        <f t="shared" si="7"/>
        <v>955019464</v>
      </c>
      <c r="V48" s="219">
        <f t="shared" si="7"/>
        <v>955019464</v>
      </c>
      <c r="W48" s="219">
        <f t="shared" si="7"/>
        <v>955019464</v>
      </c>
      <c r="X48" s="219">
        <f t="shared" si="7"/>
        <v>963973830</v>
      </c>
      <c r="Y48" s="219">
        <f t="shared" si="7"/>
        <v>-8954366</v>
      </c>
      <c r="Z48" s="265">
        <f>+IF(X48&lt;&gt;0,+(Y48/X48)*100,0)</f>
        <v>-0.9289013582453789</v>
      </c>
      <c r="AA48" s="232">
        <f>SUM(AA45:AA47)</f>
        <v>963973830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17407400</v>
      </c>
      <c r="D6" s="155"/>
      <c r="E6" s="59">
        <v>22833600</v>
      </c>
      <c r="F6" s="60">
        <v>22656458</v>
      </c>
      <c r="G6" s="60">
        <v>1109824</v>
      </c>
      <c r="H6" s="60">
        <v>2278440</v>
      </c>
      <c r="I6" s="60">
        <v>1294876</v>
      </c>
      <c r="J6" s="60">
        <v>4683140</v>
      </c>
      <c r="K6" s="60">
        <v>3237810</v>
      </c>
      <c r="L6" s="60">
        <v>3035976</v>
      </c>
      <c r="M6" s="60">
        <v>1250451</v>
      </c>
      <c r="N6" s="60">
        <v>7524237</v>
      </c>
      <c r="O6" s="60">
        <v>873225</v>
      </c>
      <c r="P6" s="60">
        <v>1206814</v>
      </c>
      <c r="Q6" s="60">
        <v>1128426</v>
      </c>
      <c r="R6" s="60">
        <v>3208465</v>
      </c>
      <c r="S6" s="60">
        <v>1004912</v>
      </c>
      <c r="T6" s="60">
        <v>1088550</v>
      </c>
      <c r="U6" s="60">
        <v>1108821</v>
      </c>
      <c r="V6" s="60">
        <v>3202283</v>
      </c>
      <c r="W6" s="60">
        <v>18618125</v>
      </c>
      <c r="X6" s="60">
        <v>22656458</v>
      </c>
      <c r="Y6" s="60">
        <v>-4038333</v>
      </c>
      <c r="Z6" s="140">
        <v>-17.82</v>
      </c>
      <c r="AA6" s="62">
        <v>22656458</v>
      </c>
    </row>
    <row r="7" spans="1:27" ht="13.5">
      <c r="A7" s="249" t="s">
        <v>32</v>
      </c>
      <c r="B7" s="182"/>
      <c r="C7" s="155">
        <v>80958755</v>
      </c>
      <c r="D7" s="155"/>
      <c r="E7" s="59">
        <v>95404161</v>
      </c>
      <c r="F7" s="60">
        <v>91557448</v>
      </c>
      <c r="G7" s="60">
        <v>6591586</v>
      </c>
      <c r="H7" s="60">
        <v>7157676</v>
      </c>
      <c r="I7" s="60">
        <v>5610708</v>
      </c>
      <c r="J7" s="60">
        <v>19359970</v>
      </c>
      <c r="K7" s="60">
        <v>7215165</v>
      </c>
      <c r="L7" s="60">
        <v>6973290</v>
      </c>
      <c r="M7" s="60">
        <v>5889538</v>
      </c>
      <c r="N7" s="60">
        <v>20077993</v>
      </c>
      <c r="O7" s="60">
        <v>6576732</v>
      </c>
      <c r="P7" s="60">
        <v>5521625</v>
      </c>
      <c r="Q7" s="60">
        <v>8045505</v>
      </c>
      <c r="R7" s="60">
        <v>20143862</v>
      </c>
      <c r="S7" s="60">
        <v>5447695</v>
      </c>
      <c r="T7" s="60">
        <v>7527820</v>
      </c>
      <c r="U7" s="60">
        <v>6383016</v>
      </c>
      <c r="V7" s="60">
        <v>19358531</v>
      </c>
      <c r="W7" s="60">
        <v>78940356</v>
      </c>
      <c r="X7" s="60">
        <v>91557448</v>
      </c>
      <c r="Y7" s="60">
        <v>-12617092</v>
      </c>
      <c r="Z7" s="140">
        <v>-13.78</v>
      </c>
      <c r="AA7" s="62">
        <v>91557448</v>
      </c>
    </row>
    <row r="8" spans="1:27" ht="13.5">
      <c r="A8" s="249" t="s">
        <v>178</v>
      </c>
      <c r="B8" s="182"/>
      <c r="C8" s="155">
        <v>2757022</v>
      </c>
      <c r="D8" s="155"/>
      <c r="E8" s="59">
        <v>34852024</v>
      </c>
      <c r="F8" s="60">
        <v>28231422</v>
      </c>
      <c r="G8" s="60">
        <v>2034139</v>
      </c>
      <c r="H8" s="60">
        <v>1801195</v>
      </c>
      <c r="I8" s="60">
        <v>1613834</v>
      </c>
      <c r="J8" s="60">
        <v>5449168</v>
      </c>
      <c r="K8" s="60">
        <v>2742368</v>
      </c>
      <c r="L8" s="60">
        <v>839185</v>
      </c>
      <c r="M8" s="60">
        <v>1726876</v>
      </c>
      <c r="N8" s="60">
        <v>5308429</v>
      </c>
      <c r="O8" s="60">
        <v>1714922</v>
      </c>
      <c r="P8" s="60">
        <v>1593194</v>
      </c>
      <c r="Q8" s="60">
        <v>1945607</v>
      </c>
      <c r="R8" s="60">
        <v>5253723</v>
      </c>
      <c r="S8" s="60">
        <v>1514391</v>
      </c>
      <c r="T8" s="60">
        <v>4155430</v>
      </c>
      <c r="U8" s="60">
        <v>3574921</v>
      </c>
      <c r="V8" s="60">
        <v>9244742</v>
      </c>
      <c r="W8" s="60">
        <v>25256062</v>
      </c>
      <c r="X8" s="60">
        <v>28231422</v>
      </c>
      <c r="Y8" s="60">
        <v>-2975360</v>
      </c>
      <c r="Z8" s="140">
        <v>-10.54</v>
      </c>
      <c r="AA8" s="62">
        <v>28231422</v>
      </c>
    </row>
    <row r="9" spans="1:27" ht="13.5">
      <c r="A9" s="249" t="s">
        <v>179</v>
      </c>
      <c r="B9" s="182"/>
      <c r="C9" s="155">
        <v>38677586</v>
      </c>
      <c r="D9" s="155"/>
      <c r="E9" s="59">
        <v>39633000</v>
      </c>
      <c r="F9" s="60">
        <v>39633000</v>
      </c>
      <c r="G9" s="60">
        <v>15589000</v>
      </c>
      <c r="H9" s="60">
        <v>1334000</v>
      </c>
      <c r="I9" s="60"/>
      <c r="J9" s="60">
        <v>16923000</v>
      </c>
      <c r="K9" s="60">
        <v>378500</v>
      </c>
      <c r="L9" s="60">
        <v>12081000</v>
      </c>
      <c r="M9" s="60"/>
      <c r="N9" s="60">
        <v>12459500</v>
      </c>
      <c r="O9" s="60"/>
      <c r="P9" s="60">
        <v>678500</v>
      </c>
      <c r="Q9" s="60">
        <v>9572000</v>
      </c>
      <c r="R9" s="60">
        <v>10250500</v>
      </c>
      <c r="S9" s="60"/>
      <c r="T9" s="60">
        <v>645000</v>
      </c>
      <c r="U9" s="60"/>
      <c r="V9" s="60">
        <v>645000</v>
      </c>
      <c r="W9" s="60">
        <v>40278000</v>
      </c>
      <c r="X9" s="60">
        <v>39633000</v>
      </c>
      <c r="Y9" s="60">
        <v>645000</v>
      </c>
      <c r="Z9" s="140">
        <v>1.63</v>
      </c>
      <c r="AA9" s="62">
        <v>39633000</v>
      </c>
    </row>
    <row r="10" spans="1:27" ht="13.5">
      <c r="A10" s="249" t="s">
        <v>180</v>
      </c>
      <c r="B10" s="182"/>
      <c r="C10" s="155">
        <v>15152027</v>
      </c>
      <c r="D10" s="155"/>
      <c r="E10" s="59">
        <v>29248000</v>
      </c>
      <c r="F10" s="60">
        <v>12708000</v>
      </c>
      <c r="G10" s="60">
        <v>3000000</v>
      </c>
      <c r="H10" s="60"/>
      <c r="I10" s="60"/>
      <c r="J10" s="60">
        <v>3000000</v>
      </c>
      <c r="K10" s="60"/>
      <c r="L10" s="60">
        <v>4000000</v>
      </c>
      <c r="M10" s="60"/>
      <c r="N10" s="60">
        <v>4000000</v>
      </c>
      <c r="O10" s="60"/>
      <c r="P10" s="60"/>
      <c r="Q10" s="60">
        <v>9108000</v>
      </c>
      <c r="R10" s="60">
        <v>9108000</v>
      </c>
      <c r="S10" s="60"/>
      <c r="T10" s="60"/>
      <c r="U10" s="60"/>
      <c r="V10" s="60"/>
      <c r="W10" s="60">
        <v>16108000</v>
      </c>
      <c r="X10" s="60">
        <v>12708000</v>
      </c>
      <c r="Y10" s="60">
        <v>3400000</v>
      </c>
      <c r="Z10" s="140">
        <v>26.75</v>
      </c>
      <c r="AA10" s="62">
        <v>12708000</v>
      </c>
    </row>
    <row r="11" spans="1:27" ht="13.5">
      <c r="A11" s="249" t="s">
        <v>181</v>
      </c>
      <c r="B11" s="182"/>
      <c r="C11" s="155">
        <v>1030475</v>
      </c>
      <c r="D11" s="155"/>
      <c r="E11" s="59">
        <v>940000</v>
      </c>
      <c r="F11" s="60">
        <v>939999</v>
      </c>
      <c r="G11" s="60">
        <v>17929</v>
      </c>
      <c r="H11" s="60">
        <v>19777</v>
      </c>
      <c r="I11" s="60"/>
      <c r="J11" s="60">
        <v>37706</v>
      </c>
      <c r="K11" s="60">
        <v>9698</v>
      </c>
      <c r="L11" s="60">
        <v>3510</v>
      </c>
      <c r="M11" s="60"/>
      <c r="N11" s="60">
        <v>13208</v>
      </c>
      <c r="O11" s="60">
        <v>30196</v>
      </c>
      <c r="P11" s="60"/>
      <c r="Q11" s="60">
        <v>9276</v>
      </c>
      <c r="R11" s="60">
        <v>39472</v>
      </c>
      <c r="S11" s="60">
        <v>5630</v>
      </c>
      <c r="T11" s="60">
        <v>452</v>
      </c>
      <c r="U11" s="60">
        <v>853652</v>
      </c>
      <c r="V11" s="60">
        <v>859734</v>
      </c>
      <c r="W11" s="60">
        <v>950120</v>
      </c>
      <c r="X11" s="60">
        <v>939999</v>
      </c>
      <c r="Y11" s="60">
        <v>10121</v>
      </c>
      <c r="Z11" s="140">
        <v>1.08</v>
      </c>
      <c r="AA11" s="62">
        <v>939999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-140583079</v>
      </c>
      <c r="D14" s="155"/>
      <c r="E14" s="59">
        <v>-163869681</v>
      </c>
      <c r="F14" s="60">
        <v>-163376373</v>
      </c>
      <c r="G14" s="60">
        <v>-14597146</v>
      </c>
      <c r="H14" s="60">
        <v>-14349671</v>
      </c>
      <c r="I14" s="60">
        <v>-12400105</v>
      </c>
      <c r="J14" s="60">
        <v>-41346922</v>
      </c>
      <c r="K14" s="60">
        <v>-12651416</v>
      </c>
      <c r="L14" s="60">
        <v>-11334510</v>
      </c>
      <c r="M14" s="60">
        <v>-11555245</v>
      </c>
      <c r="N14" s="60">
        <v>-35541171</v>
      </c>
      <c r="O14" s="60">
        <v>-11920923</v>
      </c>
      <c r="P14" s="60">
        <v>-12065720</v>
      </c>
      <c r="Q14" s="60">
        <v>-12056186</v>
      </c>
      <c r="R14" s="60">
        <v>-36042829</v>
      </c>
      <c r="S14" s="60">
        <v>-11530175</v>
      </c>
      <c r="T14" s="60">
        <v>-11693583</v>
      </c>
      <c r="U14" s="60">
        <v>-15216146</v>
      </c>
      <c r="V14" s="60">
        <v>-38439904</v>
      </c>
      <c r="W14" s="60">
        <v>-151370826</v>
      </c>
      <c r="X14" s="60">
        <v>-163376373</v>
      </c>
      <c r="Y14" s="60">
        <v>12005547</v>
      </c>
      <c r="Z14" s="140">
        <v>-7.35</v>
      </c>
      <c r="AA14" s="62">
        <v>-163376373</v>
      </c>
    </row>
    <row r="15" spans="1:27" ht="13.5">
      <c r="A15" s="249" t="s">
        <v>40</v>
      </c>
      <c r="B15" s="182"/>
      <c r="C15" s="155">
        <v>-1607928</v>
      </c>
      <c r="D15" s="155"/>
      <c r="E15" s="59">
        <v>-1700309</v>
      </c>
      <c r="F15" s="60">
        <v>-2530310</v>
      </c>
      <c r="G15" s="60">
        <v>-34055</v>
      </c>
      <c r="H15" s="60">
        <v>-32618</v>
      </c>
      <c r="I15" s="60">
        <v>-161518</v>
      </c>
      <c r="J15" s="60">
        <v>-228191</v>
      </c>
      <c r="K15" s="60">
        <v>-32524</v>
      </c>
      <c r="L15" s="60">
        <v>-29208</v>
      </c>
      <c r="M15" s="60"/>
      <c r="N15" s="60">
        <v>-61732</v>
      </c>
      <c r="O15" s="60">
        <v>-55154</v>
      </c>
      <c r="P15" s="60">
        <v>-24904</v>
      </c>
      <c r="Q15" s="60">
        <v>-154855</v>
      </c>
      <c r="R15" s="60">
        <v>-234913</v>
      </c>
      <c r="S15" s="60">
        <v>-20910</v>
      </c>
      <c r="T15" s="60">
        <v>-21991</v>
      </c>
      <c r="U15" s="60">
        <v>-19831</v>
      </c>
      <c r="V15" s="60">
        <v>-62732</v>
      </c>
      <c r="W15" s="60">
        <v>-587568</v>
      </c>
      <c r="X15" s="60">
        <v>-2530310</v>
      </c>
      <c r="Y15" s="60">
        <v>1942742</v>
      </c>
      <c r="Z15" s="140">
        <v>-76.78</v>
      </c>
      <c r="AA15" s="62">
        <v>-2530310</v>
      </c>
    </row>
    <row r="16" spans="1:27" ht="13.5">
      <c r="A16" s="249" t="s">
        <v>42</v>
      </c>
      <c r="B16" s="182"/>
      <c r="C16" s="155">
        <v>-750004</v>
      </c>
      <c r="D16" s="155"/>
      <c r="E16" s="59">
        <v>-13669128</v>
      </c>
      <c r="F16" s="60">
        <v>-13669128</v>
      </c>
      <c r="G16" s="60">
        <v>-1462837</v>
      </c>
      <c r="H16" s="60">
        <v>-903984</v>
      </c>
      <c r="I16" s="60">
        <v>-533860</v>
      </c>
      <c r="J16" s="60">
        <v>-2900681</v>
      </c>
      <c r="K16" s="60">
        <v>-437382</v>
      </c>
      <c r="L16" s="60">
        <v>-1424112</v>
      </c>
      <c r="M16" s="60">
        <v>-1030772</v>
      </c>
      <c r="N16" s="60">
        <v>-2892266</v>
      </c>
      <c r="O16" s="60">
        <v>-765806</v>
      </c>
      <c r="P16" s="60">
        <v>-715722</v>
      </c>
      <c r="Q16" s="60">
        <v>-863020</v>
      </c>
      <c r="R16" s="60">
        <v>-2344548</v>
      </c>
      <c r="S16" s="60">
        <v>-843178</v>
      </c>
      <c r="T16" s="60">
        <v>-847711</v>
      </c>
      <c r="U16" s="60">
        <v>-1069434</v>
      </c>
      <c r="V16" s="60">
        <v>-2760323</v>
      </c>
      <c r="W16" s="60">
        <v>-10897818</v>
      </c>
      <c r="X16" s="60">
        <v>-13669128</v>
      </c>
      <c r="Y16" s="60">
        <v>2771310</v>
      </c>
      <c r="Z16" s="140">
        <v>-20.27</v>
      </c>
      <c r="AA16" s="62">
        <v>-13669128</v>
      </c>
    </row>
    <row r="17" spans="1:27" ht="13.5">
      <c r="A17" s="250" t="s">
        <v>185</v>
      </c>
      <c r="B17" s="251"/>
      <c r="C17" s="168">
        <f aca="true" t="shared" si="0" ref="C17:Y17">SUM(C6:C16)</f>
        <v>13042254</v>
      </c>
      <c r="D17" s="168">
        <f t="shared" si="0"/>
        <v>0</v>
      </c>
      <c r="E17" s="72">
        <f t="shared" si="0"/>
        <v>43671667</v>
      </c>
      <c r="F17" s="73">
        <f t="shared" si="0"/>
        <v>16150516</v>
      </c>
      <c r="G17" s="73">
        <f t="shared" si="0"/>
        <v>12248440</v>
      </c>
      <c r="H17" s="73">
        <f t="shared" si="0"/>
        <v>-2695185</v>
      </c>
      <c r="I17" s="73">
        <f t="shared" si="0"/>
        <v>-4576065</v>
      </c>
      <c r="J17" s="73">
        <f t="shared" si="0"/>
        <v>4977190</v>
      </c>
      <c r="K17" s="73">
        <f t="shared" si="0"/>
        <v>462219</v>
      </c>
      <c r="L17" s="73">
        <f t="shared" si="0"/>
        <v>14145131</v>
      </c>
      <c r="M17" s="73">
        <f t="shared" si="0"/>
        <v>-3719152</v>
      </c>
      <c r="N17" s="73">
        <f t="shared" si="0"/>
        <v>10888198</v>
      </c>
      <c r="O17" s="73">
        <f t="shared" si="0"/>
        <v>-3546808</v>
      </c>
      <c r="P17" s="73">
        <f t="shared" si="0"/>
        <v>-3806213</v>
      </c>
      <c r="Q17" s="73">
        <f t="shared" si="0"/>
        <v>16734753</v>
      </c>
      <c r="R17" s="73">
        <f t="shared" si="0"/>
        <v>9381732</v>
      </c>
      <c r="S17" s="73">
        <f t="shared" si="0"/>
        <v>-4421635</v>
      </c>
      <c r="T17" s="73">
        <f t="shared" si="0"/>
        <v>853967</v>
      </c>
      <c r="U17" s="73">
        <f t="shared" si="0"/>
        <v>-4385001</v>
      </c>
      <c r="V17" s="73">
        <f t="shared" si="0"/>
        <v>-7952669</v>
      </c>
      <c r="W17" s="73">
        <f t="shared" si="0"/>
        <v>17294451</v>
      </c>
      <c r="X17" s="73">
        <f t="shared" si="0"/>
        <v>16150516</v>
      </c>
      <c r="Y17" s="73">
        <f t="shared" si="0"/>
        <v>1143935</v>
      </c>
      <c r="Z17" s="170">
        <f>+IF(X17&lt;&gt;0,+(Y17/X17)*100,0)</f>
        <v>7.082962550546372</v>
      </c>
      <c r="AA17" s="74">
        <f>SUM(AA6:AA16)</f>
        <v>16150516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631755</v>
      </c>
      <c r="D21" s="155"/>
      <c r="E21" s="59">
        <v>120000</v>
      </c>
      <c r="F21" s="60">
        <v>120001</v>
      </c>
      <c r="G21" s="159">
        <v>2575</v>
      </c>
      <c r="H21" s="159">
        <v>7481</v>
      </c>
      <c r="I21" s="159">
        <v>1035182</v>
      </c>
      <c r="J21" s="60">
        <v>1045238</v>
      </c>
      <c r="K21" s="159">
        <v>-27037</v>
      </c>
      <c r="L21" s="159">
        <v>53432</v>
      </c>
      <c r="M21" s="60">
        <v>1</v>
      </c>
      <c r="N21" s="159">
        <v>26396</v>
      </c>
      <c r="O21" s="159">
        <v>2932</v>
      </c>
      <c r="P21" s="159"/>
      <c r="Q21" s="60">
        <v>9622</v>
      </c>
      <c r="R21" s="159">
        <v>12554</v>
      </c>
      <c r="S21" s="159">
        <v>5000</v>
      </c>
      <c r="T21" s="60"/>
      <c r="U21" s="159">
        <v>5275</v>
      </c>
      <c r="V21" s="159">
        <v>10275</v>
      </c>
      <c r="W21" s="159">
        <v>1094463</v>
      </c>
      <c r="X21" s="60">
        <v>120001</v>
      </c>
      <c r="Y21" s="159">
        <v>974462</v>
      </c>
      <c r="Z21" s="141">
        <v>812.04</v>
      </c>
      <c r="AA21" s="225">
        <v>120001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25602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-21550288</v>
      </c>
      <c r="D26" s="155"/>
      <c r="E26" s="59">
        <v>-40589000</v>
      </c>
      <c r="F26" s="60">
        <v>-23899000</v>
      </c>
      <c r="G26" s="60">
        <v>-816425</v>
      </c>
      <c r="H26" s="60">
        <v>-561485</v>
      </c>
      <c r="I26" s="60">
        <v>-1968025</v>
      </c>
      <c r="J26" s="60">
        <v>-3345935</v>
      </c>
      <c r="K26" s="60">
        <v>-1651740</v>
      </c>
      <c r="L26" s="60">
        <v>-332764</v>
      </c>
      <c r="M26" s="60">
        <v>-1137539</v>
      </c>
      <c r="N26" s="60">
        <v>-3122043</v>
      </c>
      <c r="O26" s="60">
        <v>-270742</v>
      </c>
      <c r="P26" s="60">
        <v>-14732</v>
      </c>
      <c r="Q26" s="60">
        <v>-2675346</v>
      </c>
      <c r="R26" s="60">
        <v>-2960820</v>
      </c>
      <c r="S26" s="60">
        <v>-1129920</v>
      </c>
      <c r="T26" s="60">
        <v>-1260560</v>
      </c>
      <c r="U26" s="60">
        <v>-2696343</v>
      </c>
      <c r="V26" s="60">
        <v>-5086823</v>
      </c>
      <c r="W26" s="60">
        <v>-14515621</v>
      </c>
      <c r="X26" s="60">
        <v>-23899000</v>
      </c>
      <c r="Y26" s="60">
        <v>9383379</v>
      </c>
      <c r="Z26" s="140">
        <v>-39.26</v>
      </c>
      <c r="AA26" s="62">
        <v>-23899000</v>
      </c>
    </row>
    <row r="27" spans="1:27" ht="13.5">
      <c r="A27" s="250" t="s">
        <v>192</v>
      </c>
      <c r="B27" s="251"/>
      <c r="C27" s="168">
        <f aca="true" t="shared" si="1" ref="C27:Y27">SUM(C21:C26)</f>
        <v>-20892931</v>
      </c>
      <c r="D27" s="168">
        <f>SUM(D21:D26)</f>
        <v>0</v>
      </c>
      <c r="E27" s="72">
        <f t="shared" si="1"/>
        <v>-40469000</v>
      </c>
      <c r="F27" s="73">
        <f t="shared" si="1"/>
        <v>-23778999</v>
      </c>
      <c r="G27" s="73">
        <f t="shared" si="1"/>
        <v>-813850</v>
      </c>
      <c r="H27" s="73">
        <f t="shared" si="1"/>
        <v>-554004</v>
      </c>
      <c r="I27" s="73">
        <f t="shared" si="1"/>
        <v>-932843</v>
      </c>
      <c r="J27" s="73">
        <f t="shared" si="1"/>
        <v>-2300697</v>
      </c>
      <c r="K27" s="73">
        <f t="shared" si="1"/>
        <v>-1678777</v>
      </c>
      <c r="L27" s="73">
        <f t="shared" si="1"/>
        <v>-279332</v>
      </c>
      <c r="M27" s="73">
        <f t="shared" si="1"/>
        <v>-1137538</v>
      </c>
      <c r="N27" s="73">
        <f t="shared" si="1"/>
        <v>-3095647</v>
      </c>
      <c r="O27" s="73">
        <f t="shared" si="1"/>
        <v>-267810</v>
      </c>
      <c r="P27" s="73">
        <f t="shared" si="1"/>
        <v>-14732</v>
      </c>
      <c r="Q27" s="73">
        <f t="shared" si="1"/>
        <v>-2665724</v>
      </c>
      <c r="R27" s="73">
        <f t="shared" si="1"/>
        <v>-2948266</v>
      </c>
      <c r="S27" s="73">
        <f t="shared" si="1"/>
        <v>-1124920</v>
      </c>
      <c r="T27" s="73">
        <f t="shared" si="1"/>
        <v>-1260560</v>
      </c>
      <c r="U27" s="73">
        <f t="shared" si="1"/>
        <v>-2691068</v>
      </c>
      <c r="V27" s="73">
        <f t="shared" si="1"/>
        <v>-5076548</v>
      </c>
      <c r="W27" s="73">
        <f t="shared" si="1"/>
        <v>-13421158</v>
      </c>
      <c r="X27" s="73">
        <f t="shared" si="1"/>
        <v>-23778999</v>
      </c>
      <c r="Y27" s="73">
        <f t="shared" si="1"/>
        <v>10357841</v>
      </c>
      <c r="Z27" s="170">
        <f>+IF(X27&lt;&gt;0,+(Y27/X27)*100,0)</f>
        <v>-43.55877638078878</v>
      </c>
      <c r="AA27" s="74">
        <f>SUM(AA21:AA26)</f>
        <v>-23778999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>
        <v>6000000</v>
      </c>
      <c r="F31" s="60">
        <v>6000000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6000000</v>
      </c>
      <c r="Y31" s="60">
        <v>-6000000</v>
      </c>
      <c r="Z31" s="140">
        <v>-100</v>
      </c>
      <c r="AA31" s="62">
        <v>6000000</v>
      </c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135000</v>
      </c>
      <c r="F33" s="60">
        <v>135001</v>
      </c>
      <c r="G33" s="60">
        <v>13760</v>
      </c>
      <c r="H33" s="159">
        <v>19803</v>
      </c>
      <c r="I33" s="159">
        <v>850</v>
      </c>
      <c r="J33" s="159">
        <v>34413</v>
      </c>
      <c r="K33" s="60">
        <v>11211</v>
      </c>
      <c r="L33" s="60">
        <v>1443</v>
      </c>
      <c r="M33" s="60">
        <v>12543</v>
      </c>
      <c r="N33" s="60">
        <v>25197</v>
      </c>
      <c r="O33" s="159">
        <v>-2173</v>
      </c>
      <c r="P33" s="159">
        <v>43257</v>
      </c>
      <c r="Q33" s="159">
        <v>13526</v>
      </c>
      <c r="R33" s="60">
        <v>54610</v>
      </c>
      <c r="S33" s="60">
        <v>21048</v>
      </c>
      <c r="T33" s="60">
        <v>12935</v>
      </c>
      <c r="U33" s="60">
        <v>23092</v>
      </c>
      <c r="V33" s="159">
        <v>57075</v>
      </c>
      <c r="W33" s="159">
        <v>171295</v>
      </c>
      <c r="X33" s="159">
        <v>135001</v>
      </c>
      <c r="Y33" s="60">
        <v>36294</v>
      </c>
      <c r="Z33" s="140">
        <v>26.88</v>
      </c>
      <c r="AA33" s="62">
        <v>135001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-2503720</v>
      </c>
      <c r="D35" s="155"/>
      <c r="E35" s="59">
        <v>-3384000</v>
      </c>
      <c r="F35" s="60">
        <v>-3384000</v>
      </c>
      <c r="G35" s="60">
        <v>-160524</v>
      </c>
      <c r="H35" s="60">
        <v>-161914</v>
      </c>
      <c r="I35" s="60">
        <v>-519700</v>
      </c>
      <c r="J35" s="60">
        <v>-842138</v>
      </c>
      <c r="K35" s="60">
        <v>-164740</v>
      </c>
      <c r="L35" s="60">
        <v>-167015</v>
      </c>
      <c r="M35" s="60">
        <v>-167614</v>
      </c>
      <c r="N35" s="60">
        <v>-499369</v>
      </c>
      <c r="O35" s="60">
        <v>-167015</v>
      </c>
      <c r="P35" s="60">
        <v>-172653</v>
      </c>
      <c r="Q35" s="60">
        <v>-527469</v>
      </c>
      <c r="R35" s="60">
        <v>-867137</v>
      </c>
      <c r="S35" s="60">
        <v>-174128</v>
      </c>
      <c r="T35" s="60">
        <v>-175025</v>
      </c>
      <c r="U35" s="60">
        <v>-177055</v>
      </c>
      <c r="V35" s="60">
        <v>-526208</v>
      </c>
      <c r="W35" s="60">
        <v>-2734852</v>
      </c>
      <c r="X35" s="60">
        <v>-3384000</v>
      </c>
      <c r="Y35" s="60">
        <v>649148</v>
      </c>
      <c r="Z35" s="140">
        <v>-19.18</v>
      </c>
      <c r="AA35" s="62">
        <v>-3384000</v>
      </c>
    </row>
    <row r="36" spans="1:27" ht="13.5">
      <c r="A36" s="250" t="s">
        <v>198</v>
      </c>
      <c r="B36" s="251"/>
      <c r="C36" s="168">
        <f aca="true" t="shared" si="2" ref="C36:Y36">SUM(C31:C35)</f>
        <v>-2503720</v>
      </c>
      <c r="D36" s="168">
        <f>SUM(D31:D35)</f>
        <v>0</v>
      </c>
      <c r="E36" s="72">
        <f t="shared" si="2"/>
        <v>2751000</v>
      </c>
      <c r="F36" s="73">
        <f t="shared" si="2"/>
        <v>2751001</v>
      </c>
      <c r="G36" s="73">
        <f t="shared" si="2"/>
        <v>-146764</v>
      </c>
      <c r="H36" s="73">
        <f t="shared" si="2"/>
        <v>-142111</v>
      </c>
      <c r="I36" s="73">
        <f t="shared" si="2"/>
        <v>-518850</v>
      </c>
      <c r="J36" s="73">
        <f t="shared" si="2"/>
        <v>-807725</v>
      </c>
      <c r="K36" s="73">
        <f t="shared" si="2"/>
        <v>-153529</v>
      </c>
      <c r="L36" s="73">
        <f t="shared" si="2"/>
        <v>-165572</v>
      </c>
      <c r="M36" s="73">
        <f t="shared" si="2"/>
        <v>-155071</v>
      </c>
      <c r="N36" s="73">
        <f t="shared" si="2"/>
        <v>-474172</v>
      </c>
      <c r="O36" s="73">
        <f t="shared" si="2"/>
        <v>-169188</v>
      </c>
      <c r="P36" s="73">
        <f t="shared" si="2"/>
        <v>-129396</v>
      </c>
      <c r="Q36" s="73">
        <f t="shared" si="2"/>
        <v>-513943</v>
      </c>
      <c r="R36" s="73">
        <f t="shared" si="2"/>
        <v>-812527</v>
      </c>
      <c r="S36" s="73">
        <f t="shared" si="2"/>
        <v>-153080</v>
      </c>
      <c r="T36" s="73">
        <f t="shared" si="2"/>
        <v>-162090</v>
      </c>
      <c r="U36" s="73">
        <f t="shared" si="2"/>
        <v>-153963</v>
      </c>
      <c r="V36" s="73">
        <f t="shared" si="2"/>
        <v>-469133</v>
      </c>
      <c r="W36" s="73">
        <f t="shared" si="2"/>
        <v>-2563557</v>
      </c>
      <c r="X36" s="73">
        <f t="shared" si="2"/>
        <v>2751001</v>
      </c>
      <c r="Y36" s="73">
        <f t="shared" si="2"/>
        <v>-5314558</v>
      </c>
      <c r="Z36" s="170">
        <f>+IF(X36&lt;&gt;0,+(Y36/X36)*100,0)</f>
        <v>-193.1863347196166</v>
      </c>
      <c r="AA36" s="74">
        <f>SUM(AA31:AA35)</f>
        <v>2751001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-10354397</v>
      </c>
      <c r="D38" s="153">
        <f>+D17+D27+D36</f>
        <v>0</v>
      </c>
      <c r="E38" s="99">
        <f t="shared" si="3"/>
        <v>5953667</v>
      </c>
      <c r="F38" s="100">
        <f t="shared" si="3"/>
        <v>-4877482</v>
      </c>
      <c r="G38" s="100">
        <f t="shared" si="3"/>
        <v>11287826</v>
      </c>
      <c r="H38" s="100">
        <f t="shared" si="3"/>
        <v>-3391300</v>
      </c>
      <c r="I38" s="100">
        <f t="shared" si="3"/>
        <v>-6027758</v>
      </c>
      <c r="J38" s="100">
        <f t="shared" si="3"/>
        <v>1868768</v>
      </c>
      <c r="K38" s="100">
        <f t="shared" si="3"/>
        <v>-1370087</v>
      </c>
      <c r="L38" s="100">
        <f t="shared" si="3"/>
        <v>13700227</v>
      </c>
      <c r="M38" s="100">
        <f t="shared" si="3"/>
        <v>-5011761</v>
      </c>
      <c r="N38" s="100">
        <f t="shared" si="3"/>
        <v>7318379</v>
      </c>
      <c r="O38" s="100">
        <f t="shared" si="3"/>
        <v>-3983806</v>
      </c>
      <c r="P38" s="100">
        <f t="shared" si="3"/>
        <v>-3950341</v>
      </c>
      <c r="Q38" s="100">
        <f t="shared" si="3"/>
        <v>13555086</v>
      </c>
      <c r="R38" s="100">
        <f t="shared" si="3"/>
        <v>5620939</v>
      </c>
      <c r="S38" s="100">
        <f t="shared" si="3"/>
        <v>-5699635</v>
      </c>
      <c r="T38" s="100">
        <f t="shared" si="3"/>
        <v>-568683</v>
      </c>
      <c r="U38" s="100">
        <f t="shared" si="3"/>
        <v>-7230032</v>
      </c>
      <c r="V38" s="100">
        <f t="shared" si="3"/>
        <v>-13498350</v>
      </c>
      <c r="W38" s="100">
        <f t="shared" si="3"/>
        <v>1309736</v>
      </c>
      <c r="X38" s="100">
        <f t="shared" si="3"/>
        <v>-4877482</v>
      </c>
      <c r="Y38" s="100">
        <f t="shared" si="3"/>
        <v>6187218</v>
      </c>
      <c r="Z38" s="137">
        <f>+IF(X38&lt;&gt;0,+(Y38/X38)*100,0)</f>
        <v>-126.85270801614439</v>
      </c>
      <c r="AA38" s="102">
        <f>+AA17+AA27+AA36</f>
        <v>-4877482</v>
      </c>
    </row>
    <row r="39" spans="1:27" ht="13.5">
      <c r="A39" s="249" t="s">
        <v>200</v>
      </c>
      <c r="B39" s="182"/>
      <c r="C39" s="153">
        <v>10639847</v>
      </c>
      <c r="D39" s="153"/>
      <c r="E39" s="99">
        <v>-2629466</v>
      </c>
      <c r="F39" s="100">
        <v>285450</v>
      </c>
      <c r="G39" s="100">
        <v>-2629466</v>
      </c>
      <c r="H39" s="100">
        <v>8658360</v>
      </c>
      <c r="I39" s="100">
        <v>5267060</v>
      </c>
      <c r="J39" s="100">
        <v>-2629466</v>
      </c>
      <c r="K39" s="100">
        <v>-760698</v>
      </c>
      <c r="L39" s="100">
        <v>-2130785</v>
      </c>
      <c r="M39" s="100">
        <v>11569442</v>
      </c>
      <c r="N39" s="100">
        <v>-760698</v>
      </c>
      <c r="O39" s="100">
        <v>6557681</v>
      </c>
      <c r="P39" s="100">
        <v>2573875</v>
      </c>
      <c r="Q39" s="100">
        <v>-1376466</v>
      </c>
      <c r="R39" s="100">
        <v>6557681</v>
      </c>
      <c r="S39" s="100">
        <v>12178620</v>
      </c>
      <c r="T39" s="100">
        <v>6478985</v>
      </c>
      <c r="U39" s="100">
        <v>5910302</v>
      </c>
      <c r="V39" s="100">
        <v>12178620</v>
      </c>
      <c r="W39" s="100">
        <v>-2629466</v>
      </c>
      <c r="X39" s="100">
        <v>285450</v>
      </c>
      <c r="Y39" s="100">
        <v>-2914916</v>
      </c>
      <c r="Z39" s="137">
        <v>-1021.17</v>
      </c>
      <c r="AA39" s="102">
        <v>285450</v>
      </c>
    </row>
    <row r="40" spans="1:27" ht="13.5">
      <c r="A40" s="269" t="s">
        <v>201</v>
      </c>
      <c r="B40" s="256"/>
      <c r="C40" s="257">
        <v>285450</v>
      </c>
      <c r="D40" s="257"/>
      <c r="E40" s="258">
        <v>3324201</v>
      </c>
      <c r="F40" s="259">
        <v>-4592032</v>
      </c>
      <c r="G40" s="259">
        <v>8658360</v>
      </c>
      <c r="H40" s="259">
        <v>5267060</v>
      </c>
      <c r="I40" s="259">
        <v>-760698</v>
      </c>
      <c r="J40" s="259">
        <v>-760698</v>
      </c>
      <c r="K40" s="259">
        <v>-2130785</v>
      </c>
      <c r="L40" s="259">
        <v>11569442</v>
      </c>
      <c r="M40" s="259">
        <v>6557681</v>
      </c>
      <c r="N40" s="259">
        <v>6557681</v>
      </c>
      <c r="O40" s="259">
        <v>2573875</v>
      </c>
      <c r="P40" s="259">
        <v>-1376466</v>
      </c>
      <c r="Q40" s="259">
        <v>12178620</v>
      </c>
      <c r="R40" s="259">
        <v>2573875</v>
      </c>
      <c r="S40" s="259">
        <v>6478985</v>
      </c>
      <c r="T40" s="259">
        <v>5910302</v>
      </c>
      <c r="U40" s="259">
        <v>-1319730</v>
      </c>
      <c r="V40" s="259">
        <v>-1319730</v>
      </c>
      <c r="W40" s="259">
        <v>-1319730</v>
      </c>
      <c r="X40" s="259">
        <v>-4592032</v>
      </c>
      <c r="Y40" s="259">
        <v>3272302</v>
      </c>
      <c r="Z40" s="260">
        <v>-71.26</v>
      </c>
      <c r="AA40" s="261">
        <v>-4592032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12298900</v>
      </c>
      <c r="D5" s="200">
        <f t="shared" si="0"/>
        <v>0</v>
      </c>
      <c r="E5" s="106">
        <f t="shared" si="0"/>
        <v>30448000</v>
      </c>
      <c r="F5" s="106">
        <f t="shared" si="0"/>
        <v>13908000</v>
      </c>
      <c r="G5" s="106">
        <f t="shared" si="0"/>
        <v>658256</v>
      </c>
      <c r="H5" s="106">
        <f t="shared" si="0"/>
        <v>494211</v>
      </c>
      <c r="I5" s="106">
        <f t="shared" si="0"/>
        <v>1932242</v>
      </c>
      <c r="J5" s="106">
        <f t="shared" si="0"/>
        <v>3084709</v>
      </c>
      <c r="K5" s="106">
        <f t="shared" si="0"/>
        <v>1560155</v>
      </c>
      <c r="L5" s="106">
        <f t="shared" si="0"/>
        <v>296949</v>
      </c>
      <c r="M5" s="106">
        <f t="shared" si="0"/>
        <v>1137539</v>
      </c>
      <c r="N5" s="106">
        <f t="shared" si="0"/>
        <v>2994643</v>
      </c>
      <c r="O5" s="106">
        <f t="shared" si="0"/>
        <v>270742</v>
      </c>
      <c r="P5" s="106">
        <f t="shared" si="0"/>
        <v>0</v>
      </c>
      <c r="Q5" s="106">
        <f t="shared" si="0"/>
        <v>2626266</v>
      </c>
      <c r="R5" s="106">
        <f t="shared" si="0"/>
        <v>2897008</v>
      </c>
      <c r="S5" s="106">
        <f t="shared" si="0"/>
        <v>1129920</v>
      </c>
      <c r="T5" s="106">
        <f t="shared" si="0"/>
        <v>1236735</v>
      </c>
      <c r="U5" s="106">
        <f t="shared" si="0"/>
        <v>2594721</v>
      </c>
      <c r="V5" s="106">
        <f t="shared" si="0"/>
        <v>4961376</v>
      </c>
      <c r="W5" s="106">
        <f t="shared" si="0"/>
        <v>13937736</v>
      </c>
      <c r="X5" s="106">
        <f t="shared" si="0"/>
        <v>13908000</v>
      </c>
      <c r="Y5" s="106">
        <f t="shared" si="0"/>
        <v>29736</v>
      </c>
      <c r="Z5" s="201">
        <f>+IF(X5&lt;&gt;0,+(Y5/X5)*100,0)</f>
        <v>0.21380500431406385</v>
      </c>
      <c r="AA5" s="199">
        <f>SUM(AA11:AA18)</f>
        <v>13908000</v>
      </c>
    </row>
    <row r="6" spans="1:27" ht="13.5">
      <c r="A6" s="291" t="s">
        <v>205</v>
      </c>
      <c r="B6" s="142"/>
      <c r="C6" s="62">
        <v>10682244</v>
      </c>
      <c r="D6" s="156"/>
      <c r="E6" s="60">
        <v>13808000</v>
      </c>
      <c r="F6" s="60">
        <v>13808000</v>
      </c>
      <c r="G6" s="60">
        <v>658256</v>
      </c>
      <c r="H6" s="60">
        <v>494211</v>
      </c>
      <c r="I6" s="60">
        <v>1932242</v>
      </c>
      <c r="J6" s="60">
        <v>3084709</v>
      </c>
      <c r="K6" s="60">
        <v>1478785</v>
      </c>
      <c r="L6" s="60">
        <v>296949</v>
      </c>
      <c r="M6" s="60">
        <v>1137539</v>
      </c>
      <c r="N6" s="60">
        <v>2913273</v>
      </c>
      <c r="O6" s="60">
        <v>270742</v>
      </c>
      <c r="P6" s="60"/>
      <c r="Q6" s="60"/>
      <c r="R6" s="60">
        <v>270742</v>
      </c>
      <c r="S6" s="60">
        <v>1129920</v>
      </c>
      <c r="T6" s="60">
        <v>1236735</v>
      </c>
      <c r="U6" s="60">
        <v>2594721</v>
      </c>
      <c r="V6" s="60">
        <v>4961376</v>
      </c>
      <c r="W6" s="60">
        <v>11230100</v>
      </c>
      <c r="X6" s="60">
        <v>13808000</v>
      </c>
      <c r="Y6" s="60">
        <v>-2577900</v>
      </c>
      <c r="Z6" s="140">
        <v>-18.67</v>
      </c>
      <c r="AA6" s="155">
        <v>13808000</v>
      </c>
    </row>
    <row r="7" spans="1:27" ht="13.5">
      <c r="A7" s="291" t="s">
        <v>206</v>
      </c>
      <c r="B7" s="142"/>
      <c r="C7" s="62">
        <v>917507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>
        <v>699149</v>
      </c>
      <c r="D8" s="156"/>
      <c r="E8" s="60">
        <v>16640000</v>
      </c>
      <c r="F8" s="60">
        <v>100000</v>
      </c>
      <c r="G8" s="60"/>
      <c r="H8" s="60"/>
      <c r="I8" s="60"/>
      <c r="J8" s="60"/>
      <c r="K8" s="60">
        <v>81370</v>
      </c>
      <c r="L8" s="60"/>
      <c r="M8" s="60"/>
      <c r="N8" s="60">
        <v>81370</v>
      </c>
      <c r="O8" s="60"/>
      <c r="P8" s="60"/>
      <c r="Q8" s="60"/>
      <c r="R8" s="60"/>
      <c r="S8" s="60"/>
      <c r="T8" s="60"/>
      <c r="U8" s="60"/>
      <c r="V8" s="60"/>
      <c r="W8" s="60">
        <v>81370</v>
      </c>
      <c r="X8" s="60">
        <v>100000</v>
      </c>
      <c r="Y8" s="60">
        <v>-18630</v>
      </c>
      <c r="Z8" s="140">
        <v>-18.63</v>
      </c>
      <c r="AA8" s="155">
        <v>100000</v>
      </c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12298900</v>
      </c>
      <c r="D11" s="294">
        <f t="shared" si="1"/>
        <v>0</v>
      </c>
      <c r="E11" s="295">
        <f t="shared" si="1"/>
        <v>30448000</v>
      </c>
      <c r="F11" s="295">
        <f t="shared" si="1"/>
        <v>13908000</v>
      </c>
      <c r="G11" s="295">
        <f t="shared" si="1"/>
        <v>658256</v>
      </c>
      <c r="H11" s="295">
        <f t="shared" si="1"/>
        <v>494211</v>
      </c>
      <c r="I11" s="295">
        <f t="shared" si="1"/>
        <v>1932242</v>
      </c>
      <c r="J11" s="295">
        <f t="shared" si="1"/>
        <v>3084709</v>
      </c>
      <c r="K11" s="295">
        <f t="shared" si="1"/>
        <v>1560155</v>
      </c>
      <c r="L11" s="295">
        <f t="shared" si="1"/>
        <v>296949</v>
      </c>
      <c r="M11" s="295">
        <f t="shared" si="1"/>
        <v>1137539</v>
      </c>
      <c r="N11" s="295">
        <f t="shared" si="1"/>
        <v>2994643</v>
      </c>
      <c r="O11" s="295">
        <f t="shared" si="1"/>
        <v>270742</v>
      </c>
      <c r="P11" s="295">
        <f t="shared" si="1"/>
        <v>0</v>
      </c>
      <c r="Q11" s="295">
        <f t="shared" si="1"/>
        <v>0</v>
      </c>
      <c r="R11" s="295">
        <f t="shared" si="1"/>
        <v>270742</v>
      </c>
      <c r="S11" s="295">
        <f t="shared" si="1"/>
        <v>1129920</v>
      </c>
      <c r="T11" s="295">
        <f t="shared" si="1"/>
        <v>1236735</v>
      </c>
      <c r="U11" s="295">
        <f t="shared" si="1"/>
        <v>2594721</v>
      </c>
      <c r="V11" s="295">
        <f t="shared" si="1"/>
        <v>4961376</v>
      </c>
      <c r="W11" s="295">
        <f t="shared" si="1"/>
        <v>11311470</v>
      </c>
      <c r="X11" s="295">
        <f t="shared" si="1"/>
        <v>13908000</v>
      </c>
      <c r="Y11" s="295">
        <f t="shared" si="1"/>
        <v>-2596530</v>
      </c>
      <c r="Z11" s="296">
        <f>+IF(X11&lt;&gt;0,+(Y11/X11)*100,0)</f>
        <v>-18.66932700603969</v>
      </c>
      <c r="AA11" s="297">
        <f>SUM(AA6:AA10)</f>
        <v>13908000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2626266</v>
      </c>
      <c r="R15" s="60">
        <v>2626266</v>
      </c>
      <c r="S15" s="60"/>
      <c r="T15" s="60"/>
      <c r="U15" s="60"/>
      <c r="V15" s="60"/>
      <c r="W15" s="60">
        <v>2626266</v>
      </c>
      <c r="X15" s="60"/>
      <c r="Y15" s="60">
        <v>2626266</v>
      </c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9158549</v>
      </c>
      <c r="D20" s="154">
        <f t="shared" si="2"/>
        <v>0</v>
      </c>
      <c r="E20" s="100">
        <f t="shared" si="2"/>
        <v>10141000</v>
      </c>
      <c r="F20" s="100">
        <f t="shared" si="2"/>
        <v>9991000</v>
      </c>
      <c r="G20" s="100">
        <f t="shared" si="2"/>
        <v>158169</v>
      </c>
      <c r="H20" s="100">
        <f t="shared" si="2"/>
        <v>67274</v>
      </c>
      <c r="I20" s="100">
        <f t="shared" si="2"/>
        <v>35783</v>
      </c>
      <c r="J20" s="100">
        <f t="shared" si="2"/>
        <v>261226</v>
      </c>
      <c r="K20" s="100">
        <f t="shared" si="2"/>
        <v>91585</v>
      </c>
      <c r="L20" s="100">
        <f t="shared" si="2"/>
        <v>35815</v>
      </c>
      <c r="M20" s="100">
        <f t="shared" si="2"/>
        <v>42891</v>
      </c>
      <c r="N20" s="100">
        <f t="shared" si="2"/>
        <v>170291</v>
      </c>
      <c r="O20" s="100">
        <f t="shared" si="2"/>
        <v>0</v>
      </c>
      <c r="P20" s="100">
        <f t="shared" si="2"/>
        <v>14733</v>
      </c>
      <c r="Q20" s="100">
        <f t="shared" si="2"/>
        <v>0</v>
      </c>
      <c r="R20" s="100">
        <f t="shared" si="2"/>
        <v>14733</v>
      </c>
      <c r="S20" s="100">
        <f t="shared" si="2"/>
        <v>0</v>
      </c>
      <c r="T20" s="100">
        <f t="shared" si="2"/>
        <v>23825</v>
      </c>
      <c r="U20" s="100">
        <f t="shared" si="2"/>
        <v>101622</v>
      </c>
      <c r="V20" s="100">
        <f t="shared" si="2"/>
        <v>125447</v>
      </c>
      <c r="W20" s="100">
        <f t="shared" si="2"/>
        <v>571697</v>
      </c>
      <c r="X20" s="100">
        <f t="shared" si="2"/>
        <v>9991000</v>
      </c>
      <c r="Y20" s="100">
        <f t="shared" si="2"/>
        <v>-9419303</v>
      </c>
      <c r="Z20" s="137">
        <f>+IF(X20&lt;&gt;0,+(Y20/X20)*100,0)</f>
        <v>-94.27788009208288</v>
      </c>
      <c r="AA20" s="153">
        <f>SUM(AA26:AA33)</f>
        <v>9991000</v>
      </c>
    </row>
    <row r="21" spans="1:27" ht="13.5">
      <c r="A21" s="291" t="s">
        <v>205</v>
      </c>
      <c r="B21" s="142"/>
      <c r="C21" s="62">
        <v>4639538</v>
      </c>
      <c r="D21" s="156"/>
      <c r="E21" s="60">
        <v>500000</v>
      </c>
      <c r="F21" s="60">
        <v>500000</v>
      </c>
      <c r="G21" s="60">
        <v>24548</v>
      </c>
      <c r="H21" s="60">
        <v>8500</v>
      </c>
      <c r="I21" s="60">
        <v>34833</v>
      </c>
      <c r="J21" s="60">
        <v>67881</v>
      </c>
      <c r="K21" s="60">
        <v>70686</v>
      </c>
      <c r="L21" s="60">
        <v>15629</v>
      </c>
      <c r="M21" s="60"/>
      <c r="N21" s="60">
        <v>86315</v>
      </c>
      <c r="O21" s="60"/>
      <c r="P21" s="60"/>
      <c r="Q21" s="60"/>
      <c r="R21" s="60"/>
      <c r="S21" s="60"/>
      <c r="T21" s="60"/>
      <c r="U21" s="60">
        <v>17705</v>
      </c>
      <c r="V21" s="60">
        <v>17705</v>
      </c>
      <c r="W21" s="60">
        <v>171901</v>
      </c>
      <c r="X21" s="60">
        <v>500000</v>
      </c>
      <c r="Y21" s="60">
        <v>-328099</v>
      </c>
      <c r="Z21" s="140">
        <v>-65.62</v>
      </c>
      <c r="AA21" s="155">
        <v>500000</v>
      </c>
    </row>
    <row r="22" spans="1:27" ht="13.5">
      <c r="A22" s="291" t="s">
        <v>206</v>
      </c>
      <c r="B22" s="142"/>
      <c r="C22" s="62">
        <v>610950</v>
      </c>
      <c r="D22" s="156"/>
      <c r="E22" s="60">
        <v>250000</v>
      </c>
      <c r="F22" s="60">
        <v>250000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250000</v>
      </c>
      <c r="Y22" s="60">
        <v>-250000</v>
      </c>
      <c r="Z22" s="140">
        <v>-100</v>
      </c>
      <c r="AA22" s="155">
        <v>250000</v>
      </c>
    </row>
    <row r="23" spans="1:27" ht="13.5">
      <c r="A23" s="291" t="s">
        <v>207</v>
      </c>
      <c r="B23" s="142"/>
      <c r="C23" s="62">
        <v>406491</v>
      </c>
      <c r="D23" s="156"/>
      <c r="E23" s="60">
        <v>470000</v>
      </c>
      <c r="F23" s="60">
        <v>320000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320000</v>
      </c>
      <c r="Y23" s="60">
        <v>-320000</v>
      </c>
      <c r="Z23" s="140">
        <v>-100</v>
      </c>
      <c r="AA23" s="155">
        <v>320000</v>
      </c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>
        <v>1312322</v>
      </c>
      <c r="D25" s="156"/>
      <c r="E25" s="60">
        <v>30000</v>
      </c>
      <c r="F25" s="60">
        <v>30000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30000</v>
      </c>
      <c r="Y25" s="60">
        <v>-30000</v>
      </c>
      <c r="Z25" s="140">
        <v>-100</v>
      </c>
      <c r="AA25" s="155">
        <v>30000</v>
      </c>
    </row>
    <row r="26" spans="1:27" ht="13.5">
      <c r="A26" s="292" t="s">
        <v>210</v>
      </c>
      <c r="B26" s="302"/>
      <c r="C26" s="293">
        <f aca="true" t="shared" si="3" ref="C26:Y26">SUM(C21:C25)</f>
        <v>6969301</v>
      </c>
      <c r="D26" s="294">
        <f t="shared" si="3"/>
        <v>0</v>
      </c>
      <c r="E26" s="295">
        <f t="shared" si="3"/>
        <v>1250000</v>
      </c>
      <c r="F26" s="295">
        <f t="shared" si="3"/>
        <v>1100000</v>
      </c>
      <c r="G26" s="295">
        <f t="shared" si="3"/>
        <v>24548</v>
      </c>
      <c r="H26" s="295">
        <f t="shared" si="3"/>
        <v>8500</v>
      </c>
      <c r="I26" s="295">
        <f t="shared" si="3"/>
        <v>34833</v>
      </c>
      <c r="J26" s="295">
        <f t="shared" si="3"/>
        <v>67881</v>
      </c>
      <c r="K26" s="295">
        <f t="shared" si="3"/>
        <v>70686</v>
      </c>
      <c r="L26" s="295">
        <f t="shared" si="3"/>
        <v>15629</v>
      </c>
      <c r="M26" s="295">
        <f t="shared" si="3"/>
        <v>0</v>
      </c>
      <c r="N26" s="295">
        <f t="shared" si="3"/>
        <v>86315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17705</v>
      </c>
      <c r="V26" s="295">
        <f t="shared" si="3"/>
        <v>17705</v>
      </c>
      <c r="W26" s="295">
        <f t="shared" si="3"/>
        <v>171901</v>
      </c>
      <c r="X26" s="295">
        <f t="shared" si="3"/>
        <v>1100000</v>
      </c>
      <c r="Y26" s="295">
        <f t="shared" si="3"/>
        <v>-928099</v>
      </c>
      <c r="Z26" s="296">
        <f>+IF(X26&lt;&gt;0,+(Y26/X26)*100,0)</f>
        <v>-84.37263636363636</v>
      </c>
      <c r="AA26" s="297">
        <f>SUM(AA21:AA25)</f>
        <v>1100000</v>
      </c>
    </row>
    <row r="27" spans="1:27" ht="13.5">
      <c r="A27" s="298" t="s">
        <v>211</v>
      </c>
      <c r="B27" s="147"/>
      <c r="C27" s="62">
        <v>62903</v>
      </c>
      <c r="D27" s="156"/>
      <c r="E27" s="60">
        <v>395685</v>
      </c>
      <c r="F27" s="60">
        <v>395685</v>
      </c>
      <c r="G27" s="60">
        <v>2970</v>
      </c>
      <c r="H27" s="60"/>
      <c r="I27" s="60"/>
      <c r="J27" s="60">
        <v>2970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2970</v>
      </c>
      <c r="X27" s="60">
        <v>395685</v>
      </c>
      <c r="Y27" s="60">
        <v>-392715</v>
      </c>
      <c r="Z27" s="140">
        <v>-99.25</v>
      </c>
      <c r="AA27" s="155">
        <v>395685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>
        <v>2126345</v>
      </c>
      <c r="D30" s="156"/>
      <c r="E30" s="60">
        <v>8495315</v>
      </c>
      <c r="F30" s="60">
        <v>8495315</v>
      </c>
      <c r="G30" s="60">
        <v>130651</v>
      </c>
      <c r="H30" s="60">
        <v>58774</v>
      </c>
      <c r="I30" s="60">
        <v>950</v>
      </c>
      <c r="J30" s="60">
        <v>190375</v>
      </c>
      <c r="K30" s="60">
        <v>20899</v>
      </c>
      <c r="L30" s="60">
        <v>20186</v>
      </c>
      <c r="M30" s="60">
        <v>42891</v>
      </c>
      <c r="N30" s="60">
        <v>83976</v>
      </c>
      <c r="O30" s="60"/>
      <c r="P30" s="60">
        <v>14733</v>
      </c>
      <c r="Q30" s="60"/>
      <c r="R30" s="60">
        <v>14733</v>
      </c>
      <c r="S30" s="60"/>
      <c r="T30" s="60">
        <v>23825</v>
      </c>
      <c r="U30" s="60">
        <v>83917</v>
      </c>
      <c r="V30" s="60">
        <v>107742</v>
      </c>
      <c r="W30" s="60">
        <v>396826</v>
      </c>
      <c r="X30" s="60">
        <v>8495315</v>
      </c>
      <c r="Y30" s="60">
        <v>-8098489</v>
      </c>
      <c r="Z30" s="140">
        <v>-95.33</v>
      </c>
      <c r="AA30" s="155">
        <v>8495315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15321782</v>
      </c>
      <c r="D36" s="156">
        <f t="shared" si="4"/>
        <v>0</v>
      </c>
      <c r="E36" s="60">
        <f t="shared" si="4"/>
        <v>14308000</v>
      </c>
      <c r="F36" s="60">
        <f t="shared" si="4"/>
        <v>14308000</v>
      </c>
      <c r="G36" s="60">
        <f t="shared" si="4"/>
        <v>682804</v>
      </c>
      <c r="H36" s="60">
        <f t="shared" si="4"/>
        <v>502711</v>
      </c>
      <c r="I36" s="60">
        <f t="shared" si="4"/>
        <v>1967075</v>
      </c>
      <c r="J36" s="60">
        <f t="shared" si="4"/>
        <v>3152590</v>
      </c>
      <c r="K36" s="60">
        <f t="shared" si="4"/>
        <v>1549471</v>
      </c>
      <c r="L36" s="60">
        <f t="shared" si="4"/>
        <v>312578</v>
      </c>
      <c r="M36" s="60">
        <f t="shared" si="4"/>
        <v>1137539</v>
      </c>
      <c r="N36" s="60">
        <f t="shared" si="4"/>
        <v>2999588</v>
      </c>
      <c r="O36" s="60">
        <f t="shared" si="4"/>
        <v>270742</v>
      </c>
      <c r="P36" s="60">
        <f t="shared" si="4"/>
        <v>0</v>
      </c>
      <c r="Q36" s="60">
        <f t="shared" si="4"/>
        <v>0</v>
      </c>
      <c r="R36" s="60">
        <f t="shared" si="4"/>
        <v>270742</v>
      </c>
      <c r="S36" s="60">
        <f t="shared" si="4"/>
        <v>1129920</v>
      </c>
      <c r="T36" s="60">
        <f t="shared" si="4"/>
        <v>1236735</v>
      </c>
      <c r="U36" s="60">
        <f t="shared" si="4"/>
        <v>2612426</v>
      </c>
      <c r="V36" s="60">
        <f t="shared" si="4"/>
        <v>4979081</v>
      </c>
      <c r="W36" s="60">
        <f t="shared" si="4"/>
        <v>11402001</v>
      </c>
      <c r="X36" s="60">
        <f t="shared" si="4"/>
        <v>14308000</v>
      </c>
      <c r="Y36" s="60">
        <f t="shared" si="4"/>
        <v>-2905999</v>
      </c>
      <c r="Z36" s="140">
        <f aca="true" t="shared" si="5" ref="Z36:Z49">+IF(X36&lt;&gt;0,+(Y36/X36)*100,0)</f>
        <v>-20.310308918087784</v>
      </c>
      <c r="AA36" s="155">
        <f>AA6+AA21</f>
        <v>14308000</v>
      </c>
    </row>
    <row r="37" spans="1:27" ht="13.5">
      <c r="A37" s="291" t="s">
        <v>206</v>
      </c>
      <c r="B37" s="142"/>
      <c r="C37" s="62">
        <f t="shared" si="4"/>
        <v>1528457</v>
      </c>
      <c r="D37" s="156">
        <f t="shared" si="4"/>
        <v>0</v>
      </c>
      <c r="E37" s="60">
        <f t="shared" si="4"/>
        <v>250000</v>
      </c>
      <c r="F37" s="60">
        <f t="shared" si="4"/>
        <v>250000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250000</v>
      </c>
      <c r="Y37" s="60">
        <f t="shared" si="4"/>
        <v>-250000</v>
      </c>
      <c r="Z37" s="140">
        <f t="shared" si="5"/>
        <v>-100</v>
      </c>
      <c r="AA37" s="155">
        <f>AA7+AA22</f>
        <v>250000</v>
      </c>
    </row>
    <row r="38" spans="1:27" ht="13.5">
      <c r="A38" s="291" t="s">
        <v>207</v>
      </c>
      <c r="B38" s="142"/>
      <c r="C38" s="62">
        <f t="shared" si="4"/>
        <v>1105640</v>
      </c>
      <c r="D38" s="156">
        <f t="shared" si="4"/>
        <v>0</v>
      </c>
      <c r="E38" s="60">
        <f t="shared" si="4"/>
        <v>17110000</v>
      </c>
      <c r="F38" s="60">
        <f t="shared" si="4"/>
        <v>420000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81370</v>
      </c>
      <c r="L38" s="60">
        <f t="shared" si="4"/>
        <v>0</v>
      </c>
      <c r="M38" s="60">
        <f t="shared" si="4"/>
        <v>0</v>
      </c>
      <c r="N38" s="60">
        <f t="shared" si="4"/>
        <v>81370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81370</v>
      </c>
      <c r="X38" s="60">
        <f t="shared" si="4"/>
        <v>420000</v>
      </c>
      <c r="Y38" s="60">
        <f t="shared" si="4"/>
        <v>-338630</v>
      </c>
      <c r="Z38" s="140">
        <f t="shared" si="5"/>
        <v>-80.62619047619047</v>
      </c>
      <c r="AA38" s="155">
        <f>AA8+AA23</f>
        <v>420000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1312322</v>
      </c>
      <c r="D40" s="156">
        <f t="shared" si="4"/>
        <v>0</v>
      </c>
      <c r="E40" s="60">
        <f t="shared" si="4"/>
        <v>30000</v>
      </c>
      <c r="F40" s="60">
        <f t="shared" si="4"/>
        <v>30000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30000</v>
      </c>
      <c r="Y40" s="60">
        <f t="shared" si="4"/>
        <v>-30000</v>
      </c>
      <c r="Z40" s="140">
        <f t="shared" si="5"/>
        <v>-100</v>
      </c>
      <c r="AA40" s="155">
        <f>AA10+AA25</f>
        <v>30000</v>
      </c>
    </row>
    <row r="41" spans="1:27" ht="13.5">
      <c r="A41" s="292" t="s">
        <v>210</v>
      </c>
      <c r="B41" s="142"/>
      <c r="C41" s="293">
        <f aca="true" t="shared" si="6" ref="C41:Y41">SUM(C36:C40)</f>
        <v>19268201</v>
      </c>
      <c r="D41" s="294">
        <f t="shared" si="6"/>
        <v>0</v>
      </c>
      <c r="E41" s="295">
        <f t="shared" si="6"/>
        <v>31698000</v>
      </c>
      <c r="F41" s="295">
        <f t="shared" si="6"/>
        <v>15008000</v>
      </c>
      <c r="G41" s="295">
        <f t="shared" si="6"/>
        <v>682804</v>
      </c>
      <c r="H41" s="295">
        <f t="shared" si="6"/>
        <v>502711</v>
      </c>
      <c r="I41" s="295">
        <f t="shared" si="6"/>
        <v>1967075</v>
      </c>
      <c r="J41" s="295">
        <f t="shared" si="6"/>
        <v>3152590</v>
      </c>
      <c r="K41" s="295">
        <f t="shared" si="6"/>
        <v>1630841</v>
      </c>
      <c r="L41" s="295">
        <f t="shared" si="6"/>
        <v>312578</v>
      </c>
      <c r="M41" s="295">
        <f t="shared" si="6"/>
        <v>1137539</v>
      </c>
      <c r="N41" s="295">
        <f t="shared" si="6"/>
        <v>3080958</v>
      </c>
      <c r="O41" s="295">
        <f t="shared" si="6"/>
        <v>270742</v>
      </c>
      <c r="P41" s="295">
        <f t="shared" si="6"/>
        <v>0</v>
      </c>
      <c r="Q41" s="295">
        <f t="shared" si="6"/>
        <v>0</v>
      </c>
      <c r="R41" s="295">
        <f t="shared" si="6"/>
        <v>270742</v>
      </c>
      <c r="S41" s="295">
        <f t="shared" si="6"/>
        <v>1129920</v>
      </c>
      <c r="T41" s="295">
        <f t="shared" si="6"/>
        <v>1236735</v>
      </c>
      <c r="U41" s="295">
        <f t="shared" si="6"/>
        <v>2612426</v>
      </c>
      <c r="V41" s="295">
        <f t="shared" si="6"/>
        <v>4979081</v>
      </c>
      <c r="W41" s="295">
        <f t="shared" si="6"/>
        <v>11483371</v>
      </c>
      <c r="X41" s="295">
        <f t="shared" si="6"/>
        <v>15008000</v>
      </c>
      <c r="Y41" s="295">
        <f t="shared" si="6"/>
        <v>-3524629</v>
      </c>
      <c r="Z41" s="296">
        <f t="shared" si="5"/>
        <v>-23.485001332622602</v>
      </c>
      <c r="AA41" s="297">
        <f>SUM(AA36:AA40)</f>
        <v>15008000</v>
      </c>
    </row>
    <row r="42" spans="1:27" ht="13.5">
      <c r="A42" s="298" t="s">
        <v>211</v>
      </c>
      <c r="B42" s="136"/>
      <c r="C42" s="95">
        <f aca="true" t="shared" si="7" ref="C42:Y48">C12+C27</f>
        <v>62903</v>
      </c>
      <c r="D42" s="129">
        <f t="shared" si="7"/>
        <v>0</v>
      </c>
      <c r="E42" s="54">
        <f t="shared" si="7"/>
        <v>395685</v>
      </c>
      <c r="F42" s="54">
        <f t="shared" si="7"/>
        <v>395685</v>
      </c>
      <c r="G42" s="54">
        <f t="shared" si="7"/>
        <v>2970</v>
      </c>
      <c r="H42" s="54">
        <f t="shared" si="7"/>
        <v>0</v>
      </c>
      <c r="I42" s="54">
        <f t="shared" si="7"/>
        <v>0</v>
      </c>
      <c r="J42" s="54">
        <f t="shared" si="7"/>
        <v>2970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2970</v>
      </c>
      <c r="X42" s="54">
        <f t="shared" si="7"/>
        <v>395685</v>
      </c>
      <c r="Y42" s="54">
        <f t="shared" si="7"/>
        <v>-392715</v>
      </c>
      <c r="Z42" s="184">
        <f t="shared" si="5"/>
        <v>-99.24940293415216</v>
      </c>
      <c r="AA42" s="130">
        <f aca="true" t="shared" si="8" ref="AA42:AA48">AA12+AA27</f>
        <v>395685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2126345</v>
      </c>
      <c r="D45" s="129">
        <f t="shared" si="7"/>
        <v>0</v>
      </c>
      <c r="E45" s="54">
        <f t="shared" si="7"/>
        <v>8495315</v>
      </c>
      <c r="F45" s="54">
        <f t="shared" si="7"/>
        <v>8495315</v>
      </c>
      <c r="G45" s="54">
        <f t="shared" si="7"/>
        <v>130651</v>
      </c>
      <c r="H45" s="54">
        <f t="shared" si="7"/>
        <v>58774</v>
      </c>
      <c r="I45" s="54">
        <f t="shared" si="7"/>
        <v>950</v>
      </c>
      <c r="J45" s="54">
        <f t="shared" si="7"/>
        <v>190375</v>
      </c>
      <c r="K45" s="54">
        <f t="shared" si="7"/>
        <v>20899</v>
      </c>
      <c r="L45" s="54">
        <f t="shared" si="7"/>
        <v>20186</v>
      </c>
      <c r="M45" s="54">
        <f t="shared" si="7"/>
        <v>42891</v>
      </c>
      <c r="N45" s="54">
        <f t="shared" si="7"/>
        <v>83976</v>
      </c>
      <c r="O45" s="54">
        <f t="shared" si="7"/>
        <v>0</v>
      </c>
      <c r="P45" s="54">
        <f t="shared" si="7"/>
        <v>14733</v>
      </c>
      <c r="Q45" s="54">
        <f t="shared" si="7"/>
        <v>2626266</v>
      </c>
      <c r="R45" s="54">
        <f t="shared" si="7"/>
        <v>2640999</v>
      </c>
      <c r="S45" s="54">
        <f t="shared" si="7"/>
        <v>0</v>
      </c>
      <c r="T45" s="54">
        <f t="shared" si="7"/>
        <v>23825</v>
      </c>
      <c r="U45" s="54">
        <f t="shared" si="7"/>
        <v>83917</v>
      </c>
      <c r="V45" s="54">
        <f t="shared" si="7"/>
        <v>107742</v>
      </c>
      <c r="W45" s="54">
        <f t="shared" si="7"/>
        <v>3023092</v>
      </c>
      <c r="X45" s="54">
        <f t="shared" si="7"/>
        <v>8495315</v>
      </c>
      <c r="Y45" s="54">
        <f t="shared" si="7"/>
        <v>-5472223</v>
      </c>
      <c r="Z45" s="184">
        <f t="shared" si="5"/>
        <v>-64.41459792838758</v>
      </c>
      <c r="AA45" s="130">
        <f t="shared" si="8"/>
        <v>8495315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21457449</v>
      </c>
      <c r="D49" s="218">
        <f t="shared" si="9"/>
        <v>0</v>
      </c>
      <c r="E49" s="220">
        <f t="shared" si="9"/>
        <v>40589000</v>
      </c>
      <c r="F49" s="220">
        <f t="shared" si="9"/>
        <v>23899000</v>
      </c>
      <c r="G49" s="220">
        <f t="shared" si="9"/>
        <v>816425</v>
      </c>
      <c r="H49" s="220">
        <f t="shared" si="9"/>
        <v>561485</v>
      </c>
      <c r="I49" s="220">
        <f t="shared" si="9"/>
        <v>1968025</v>
      </c>
      <c r="J49" s="220">
        <f t="shared" si="9"/>
        <v>3345935</v>
      </c>
      <c r="K49" s="220">
        <f t="shared" si="9"/>
        <v>1651740</v>
      </c>
      <c r="L49" s="220">
        <f t="shared" si="9"/>
        <v>332764</v>
      </c>
      <c r="M49" s="220">
        <f t="shared" si="9"/>
        <v>1180430</v>
      </c>
      <c r="N49" s="220">
        <f t="shared" si="9"/>
        <v>3164934</v>
      </c>
      <c r="O49" s="220">
        <f t="shared" si="9"/>
        <v>270742</v>
      </c>
      <c r="P49" s="220">
        <f t="shared" si="9"/>
        <v>14733</v>
      </c>
      <c r="Q49" s="220">
        <f t="shared" si="9"/>
        <v>2626266</v>
      </c>
      <c r="R49" s="220">
        <f t="shared" si="9"/>
        <v>2911741</v>
      </c>
      <c r="S49" s="220">
        <f t="shared" si="9"/>
        <v>1129920</v>
      </c>
      <c r="T49" s="220">
        <f t="shared" si="9"/>
        <v>1260560</v>
      </c>
      <c r="U49" s="220">
        <f t="shared" si="9"/>
        <v>2696343</v>
      </c>
      <c r="V49" s="220">
        <f t="shared" si="9"/>
        <v>5086823</v>
      </c>
      <c r="W49" s="220">
        <f t="shared" si="9"/>
        <v>14509433</v>
      </c>
      <c r="X49" s="220">
        <f t="shared" si="9"/>
        <v>23899000</v>
      </c>
      <c r="Y49" s="220">
        <f t="shared" si="9"/>
        <v>-9389567</v>
      </c>
      <c r="Z49" s="221">
        <f t="shared" si="5"/>
        <v>-39.28853508515001</v>
      </c>
      <c r="AA49" s="222">
        <f>SUM(AA41:AA48)</f>
        <v>23899000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11610872</v>
      </c>
      <c r="D51" s="129">
        <f t="shared" si="10"/>
        <v>0</v>
      </c>
      <c r="E51" s="54">
        <f t="shared" si="10"/>
        <v>12490603</v>
      </c>
      <c r="F51" s="54">
        <f t="shared" si="10"/>
        <v>12490603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49079</v>
      </c>
      <c r="R51" s="54">
        <f t="shared" si="10"/>
        <v>49079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49079</v>
      </c>
      <c r="X51" s="54">
        <f t="shared" si="10"/>
        <v>12490603</v>
      </c>
      <c r="Y51" s="54">
        <f t="shared" si="10"/>
        <v>-12441524</v>
      </c>
      <c r="Z51" s="184">
        <f>+IF(X51&lt;&gt;0,+(Y51/X51)*100,0)</f>
        <v>-99.60707261290747</v>
      </c>
      <c r="AA51" s="130">
        <f>SUM(AA57:AA61)</f>
        <v>12490603</v>
      </c>
    </row>
    <row r="52" spans="1:27" ht="13.5">
      <c r="A52" s="310" t="s">
        <v>205</v>
      </c>
      <c r="B52" s="142"/>
      <c r="C52" s="62">
        <v>1277196</v>
      </c>
      <c r="D52" s="156"/>
      <c r="E52" s="60">
        <v>1592230</v>
      </c>
      <c r="F52" s="60">
        <v>1592230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1592230</v>
      </c>
      <c r="Y52" s="60">
        <v>-1592230</v>
      </c>
      <c r="Z52" s="140">
        <v>-100</v>
      </c>
      <c r="AA52" s="155">
        <v>1592230</v>
      </c>
    </row>
    <row r="53" spans="1:27" ht="13.5">
      <c r="A53" s="310" t="s">
        <v>206</v>
      </c>
      <c r="B53" s="142"/>
      <c r="C53" s="62">
        <v>928870</v>
      </c>
      <c r="D53" s="156"/>
      <c r="E53" s="60">
        <v>1820720</v>
      </c>
      <c r="F53" s="60">
        <v>1820720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1820720</v>
      </c>
      <c r="Y53" s="60">
        <v>-1820720</v>
      </c>
      <c r="Z53" s="140">
        <v>-100</v>
      </c>
      <c r="AA53" s="155">
        <v>1820720</v>
      </c>
    </row>
    <row r="54" spans="1:27" ht="13.5">
      <c r="A54" s="310" t="s">
        <v>207</v>
      </c>
      <c r="B54" s="142"/>
      <c r="C54" s="62">
        <v>696652</v>
      </c>
      <c r="D54" s="156"/>
      <c r="E54" s="60">
        <v>863992</v>
      </c>
      <c r="F54" s="60">
        <v>863992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863992</v>
      </c>
      <c r="Y54" s="60">
        <v>-863992</v>
      </c>
      <c r="Z54" s="140">
        <v>-100</v>
      </c>
      <c r="AA54" s="155">
        <v>863992</v>
      </c>
    </row>
    <row r="55" spans="1:27" ht="13.5">
      <c r="A55" s="310" t="s">
        <v>208</v>
      </c>
      <c r="B55" s="142"/>
      <c r="C55" s="62">
        <v>464435</v>
      </c>
      <c r="D55" s="156"/>
      <c r="E55" s="60">
        <v>821656</v>
      </c>
      <c r="F55" s="60">
        <v>821656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821656</v>
      </c>
      <c r="Y55" s="60">
        <v>-821656</v>
      </c>
      <c r="Z55" s="140">
        <v>-100</v>
      </c>
      <c r="AA55" s="155">
        <v>821656</v>
      </c>
    </row>
    <row r="56" spans="1:27" ht="13.5">
      <c r="A56" s="310" t="s">
        <v>209</v>
      </c>
      <c r="B56" s="142"/>
      <c r="C56" s="62">
        <v>1068200</v>
      </c>
      <c r="D56" s="156"/>
      <c r="E56" s="60">
        <v>819482</v>
      </c>
      <c r="F56" s="60">
        <v>819482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819482</v>
      </c>
      <c r="Y56" s="60">
        <v>-819482</v>
      </c>
      <c r="Z56" s="140">
        <v>-100</v>
      </c>
      <c r="AA56" s="155">
        <v>819482</v>
      </c>
    </row>
    <row r="57" spans="1:27" ht="13.5">
      <c r="A57" s="138" t="s">
        <v>210</v>
      </c>
      <c r="B57" s="142"/>
      <c r="C57" s="293">
        <f aca="true" t="shared" si="11" ref="C57:Y57">SUM(C52:C56)</f>
        <v>4435353</v>
      </c>
      <c r="D57" s="294">
        <f t="shared" si="11"/>
        <v>0</v>
      </c>
      <c r="E57" s="295">
        <f t="shared" si="11"/>
        <v>5918080</v>
      </c>
      <c r="F57" s="295">
        <f t="shared" si="11"/>
        <v>5918080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5918080</v>
      </c>
      <c r="Y57" s="295">
        <f t="shared" si="11"/>
        <v>-5918080</v>
      </c>
      <c r="Z57" s="296">
        <f>+IF(X57&lt;&gt;0,+(Y57/X57)*100,0)</f>
        <v>-100</v>
      </c>
      <c r="AA57" s="297">
        <f>SUM(AA52:AA56)</f>
        <v>5918080</v>
      </c>
    </row>
    <row r="58" spans="1:27" ht="13.5">
      <c r="A58" s="311" t="s">
        <v>211</v>
      </c>
      <c r="B58" s="136"/>
      <c r="C58" s="62">
        <v>2217676</v>
      </c>
      <c r="D58" s="156"/>
      <c r="E58" s="60">
        <v>1875253</v>
      </c>
      <c r="F58" s="60">
        <v>1875253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1875253</v>
      </c>
      <c r="Y58" s="60">
        <v>-1875253</v>
      </c>
      <c r="Z58" s="140">
        <v>-100</v>
      </c>
      <c r="AA58" s="155">
        <v>1875253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>
        <v>181660</v>
      </c>
      <c r="F60" s="60">
        <v>181660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181660</v>
      </c>
      <c r="Y60" s="60">
        <v>-181660</v>
      </c>
      <c r="Z60" s="140">
        <v>-100</v>
      </c>
      <c r="AA60" s="155">
        <v>181660</v>
      </c>
    </row>
    <row r="61" spans="1:27" ht="13.5">
      <c r="A61" s="311" t="s">
        <v>214</v>
      </c>
      <c r="B61" s="136" t="s">
        <v>222</v>
      </c>
      <c r="C61" s="62">
        <v>4957843</v>
      </c>
      <c r="D61" s="156"/>
      <c r="E61" s="60">
        <v>4515610</v>
      </c>
      <c r="F61" s="60">
        <v>4515610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>
        <v>49079</v>
      </c>
      <c r="R61" s="60">
        <v>49079</v>
      </c>
      <c r="S61" s="60"/>
      <c r="T61" s="60"/>
      <c r="U61" s="60"/>
      <c r="V61" s="60"/>
      <c r="W61" s="60">
        <v>49079</v>
      </c>
      <c r="X61" s="60">
        <v>4515610</v>
      </c>
      <c r="Y61" s="60">
        <v>-4466531</v>
      </c>
      <c r="Z61" s="140">
        <v>-98.91</v>
      </c>
      <c r="AA61" s="155">
        <v>4515610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7663176</v>
      </c>
      <c r="D66" s="274">
        <v>8350214</v>
      </c>
      <c r="E66" s="275">
        <v>8350214</v>
      </c>
      <c r="F66" s="275">
        <v>8350214</v>
      </c>
      <c r="G66" s="275">
        <v>258352</v>
      </c>
      <c r="H66" s="275">
        <v>600119</v>
      </c>
      <c r="I66" s="275">
        <v>518260</v>
      </c>
      <c r="J66" s="275">
        <v>1376731</v>
      </c>
      <c r="K66" s="275">
        <v>656954</v>
      </c>
      <c r="L66" s="275">
        <v>346216</v>
      </c>
      <c r="M66" s="275">
        <v>228431</v>
      </c>
      <c r="N66" s="275">
        <v>1231601</v>
      </c>
      <c r="O66" s="275">
        <v>343686</v>
      </c>
      <c r="P66" s="275">
        <v>677045</v>
      </c>
      <c r="Q66" s="275">
        <v>680064</v>
      </c>
      <c r="R66" s="275">
        <v>1700795</v>
      </c>
      <c r="S66" s="275">
        <v>576908</v>
      </c>
      <c r="T66" s="275">
        <v>617304</v>
      </c>
      <c r="U66" s="275">
        <v>817389</v>
      </c>
      <c r="V66" s="275">
        <v>2011601</v>
      </c>
      <c r="W66" s="275">
        <v>6320728</v>
      </c>
      <c r="X66" s="275">
        <v>8350214</v>
      </c>
      <c r="Y66" s="275">
        <v>-2029486</v>
      </c>
      <c r="Z66" s="140">
        <v>-24.3</v>
      </c>
      <c r="AA66" s="277"/>
    </row>
    <row r="67" spans="1:27" ht="13.5">
      <c r="A67" s="311" t="s">
        <v>225</v>
      </c>
      <c r="B67" s="316"/>
      <c r="C67" s="62">
        <v>3947697</v>
      </c>
      <c r="D67" s="156">
        <v>4140389</v>
      </c>
      <c r="E67" s="60">
        <v>4140389</v>
      </c>
      <c r="F67" s="60">
        <v>4140389</v>
      </c>
      <c r="G67" s="60">
        <v>28116</v>
      </c>
      <c r="H67" s="60">
        <v>196851</v>
      </c>
      <c r="I67" s="60">
        <v>-349088</v>
      </c>
      <c r="J67" s="60">
        <v>-124121</v>
      </c>
      <c r="K67" s="60">
        <v>210738</v>
      </c>
      <c r="L67" s="60">
        <v>681294</v>
      </c>
      <c r="M67" s="60">
        <v>215107</v>
      </c>
      <c r="N67" s="60">
        <v>1107139</v>
      </c>
      <c r="O67" s="60">
        <v>190757</v>
      </c>
      <c r="P67" s="60">
        <v>240137</v>
      </c>
      <c r="Q67" s="60">
        <v>339835</v>
      </c>
      <c r="R67" s="60">
        <v>770729</v>
      </c>
      <c r="S67" s="60">
        <v>313277</v>
      </c>
      <c r="T67" s="60">
        <v>388664</v>
      </c>
      <c r="U67" s="60">
        <v>178480</v>
      </c>
      <c r="V67" s="60">
        <v>880421</v>
      </c>
      <c r="W67" s="60">
        <v>2634168</v>
      </c>
      <c r="X67" s="60">
        <v>4140389</v>
      </c>
      <c r="Y67" s="60">
        <v>-1506221</v>
      </c>
      <c r="Z67" s="140">
        <v>-36.38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11610873</v>
      </c>
      <c r="D69" s="218">
        <f t="shared" si="12"/>
        <v>12490603</v>
      </c>
      <c r="E69" s="220">
        <f t="shared" si="12"/>
        <v>12490603</v>
      </c>
      <c r="F69" s="220">
        <f t="shared" si="12"/>
        <v>12490603</v>
      </c>
      <c r="G69" s="220">
        <f t="shared" si="12"/>
        <v>286468</v>
      </c>
      <c r="H69" s="220">
        <f t="shared" si="12"/>
        <v>796970</v>
      </c>
      <c r="I69" s="220">
        <f t="shared" si="12"/>
        <v>169172</v>
      </c>
      <c r="J69" s="220">
        <f t="shared" si="12"/>
        <v>1252610</v>
      </c>
      <c r="K69" s="220">
        <f t="shared" si="12"/>
        <v>867692</v>
      </c>
      <c r="L69" s="220">
        <f t="shared" si="12"/>
        <v>1027510</v>
      </c>
      <c r="M69" s="220">
        <f t="shared" si="12"/>
        <v>443538</v>
      </c>
      <c r="N69" s="220">
        <f t="shared" si="12"/>
        <v>2338740</v>
      </c>
      <c r="O69" s="220">
        <f t="shared" si="12"/>
        <v>534443</v>
      </c>
      <c r="P69" s="220">
        <f t="shared" si="12"/>
        <v>917182</v>
      </c>
      <c r="Q69" s="220">
        <f t="shared" si="12"/>
        <v>1019899</v>
      </c>
      <c r="R69" s="220">
        <f t="shared" si="12"/>
        <v>2471524</v>
      </c>
      <c r="S69" s="220">
        <f t="shared" si="12"/>
        <v>890185</v>
      </c>
      <c r="T69" s="220">
        <f t="shared" si="12"/>
        <v>1005968</v>
      </c>
      <c r="U69" s="220">
        <f t="shared" si="12"/>
        <v>995869</v>
      </c>
      <c r="V69" s="220">
        <f t="shared" si="12"/>
        <v>2892022</v>
      </c>
      <c r="W69" s="220">
        <f t="shared" si="12"/>
        <v>8954896</v>
      </c>
      <c r="X69" s="220">
        <f t="shared" si="12"/>
        <v>12490603</v>
      </c>
      <c r="Y69" s="220">
        <f t="shared" si="12"/>
        <v>-3535707</v>
      </c>
      <c r="Z69" s="221">
        <f>+IF(X69&lt;&gt;0,+(Y69/X69)*100,0)</f>
        <v>-28.306936022224065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12298900</v>
      </c>
      <c r="D5" s="344">
        <f t="shared" si="0"/>
        <v>0</v>
      </c>
      <c r="E5" s="343">
        <f t="shared" si="0"/>
        <v>30448000</v>
      </c>
      <c r="F5" s="345">
        <f t="shared" si="0"/>
        <v>13908000</v>
      </c>
      <c r="G5" s="345">
        <f t="shared" si="0"/>
        <v>658256</v>
      </c>
      <c r="H5" s="343">
        <f t="shared" si="0"/>
        <v>494211</v>
      </c>
      <c r="I5" s="343">
        <f t="shared" si="0"/>
        <v>1932242</v>
      </c>
      <c r="J5" s="345">
        <f t="shared" si="0"/>
        <v>3084709</v>
      </c>
      <c r="K5" s="345">
        <f t="shared" si="0"/>
        <v>1560155</v>
      </c>
      <c r="L5" s="343">
        <f t="shared" si="0"/>
        <v>296949</v>
      </c>
      <c r="M5" s="343">
        <f t="shared" si="0"/>
        <v>1137539</v>
      </c>
      <c r="N5" s="345">
        <f t="shared" si="0"/>
        <v>2994643</v>
      </c>
      <c r="O5" s="345">
        <f t="shared" si="0"/>
        <v>270742</v>
      </c>
      <c r="P5" s="343">
        <f t="shared" si="0"/>
        <v>0</v>
      </c>
      <c r="Q5" s="343">
        <f t="shared" si="0"/>
        <v>0</v>
      </c>
      <c r="R5" s="345">
        <f t="shared" si="0"/>
        <v>270742</v>
      </c>
      <c r="S5" s="345">
        <f t="shared" si="0"/>
        <v>1129920</v>
      </c>
      <c r="T5" s="343">
        <f t="shared" si="0"/>
        <v>1236735</v>
      </c>
      <c r="U5" s="343">
        <f t="shared" si="0"/>
        <v>2594721</v>
      </c>
      <c r="V5" s="345">
        <f t="shared" si="0"/>
        <v>4961376</v>
      </c>
      <c r="W5" s="345">
        <f t="shared" si="0"/>
        <v>11311470</v>
      </c>
      <c r="X5" s="343">
        <f t="shared" si="0"/>
        <v>13908000</v>
      </c>
      <c r="Y5" s="345">
        <f t="shared" si="0"/>
        <v>-2596530</v>
      </c>
      <c r="Z5" s="346">
        <f>+IF(X5&lt;&gt;0,+(Y5/X5)*100,0)</f>
        <v>-18.66932700603969</v>
      </c>
      <c r="AA5" s="347">
        <f>+AA6+AA8+AA11+AA13+AA15</f>
        <v>13908000</v>
      </c>
    </row>
    <row r="6" spans="1:27" ht="13.5">
      <c r="A6" s="348" t="s">
        <v>205</v>
      </c>
      <c r="B6" s="142"/>
      <c r="C6" s="60">
        <f>+C7</f>
        <v>10682244</v>
      </c>
      <c r="D6" s="327">
        <f aca="true" t="shared" si="1" ref="D6:AA6">+D7</f>
        <v>0</v>
      </c>
      <c r="E6" s="60">
        <f t="shared" si="1"/>
        <v>13808000</v>
      </c>
      <c r="F6" s="59">
        <f t="shared" si="1"/>
        <v>13808000</v>
      </c>
      <c r="G6" s="59">
        <f t="shared" si="1"/>
        <v>658256</v>
      </c>
      <c r="H6" s="60">
        <f t="shared" si="1"/>
        <v>494211</v>
      </c>
      <c r="I6" s="60">
        <f t="shared" si="1"/>
        <v>1932242</v>
      </c>
      <c r="J6" s="59">
        <f t="shared" si="1"/>
        <v>3084709</v>
      </c>
      <c r="K6" s="59">
        <f t="shared" si="1"/>
        <v>1478785</v>
      </c>
      <c r="L6" s="60">
        <f t="shared" si="1"/>
        <v>296949</v>
      </c>
      <c r="M6" s="60">
        <f t="shared" si="1"/>
        <v>1137539</v>
      </c>
      <c r="N6" s="59">
        <f t="shared" si="1"/>
        <v>2913273</v>
      </c>
      <c r="O6" s="59">
        <f t="shared" si="1"/>
        <v>270742</v>
      </c>
      <c r="P6" s="60">
        <f t="shared" si="1"/>
        <v>0</v>
      </c>
      <c r="Q6" s="60">
        <f t="shared" si="1"/>
        <v>0</v>
      </c>
      <c r="R6" s="59">
        <f t="shared" si="1"/>
        <v>270742</v>
      </c>
      <c r="S6" s="59">
        <f t="shared" si="1"/>
        <v>1129920</v>
      </c>
      <c r="T6" s="60">
        <f t="shared" si="1"/>
        <v>1236735</v>
      </c>
      <c r="U6" s="60">
        <f t="shared" si="1"/>
        <v>2594721</v>
      </c>
      <c r="V6" s="59">
        <f t="shared" si="1"/>
        <v>4961376</v>
      </c>
      <c r="W6" s="59">
        <f t="shared" si="1"/>
        <v>11230100</v>
      </c>
      <c r="X6" s="60">
        <f t="shared" si="1"/>
        <v>13808000</v>
      </c>
      <c r="Y6" s="59">
        <f t="shared" si="1"/>
        <v>-2577900</v>
      </c>
      <c r="Z6" s="61">
        <f>+IF(X6&lt;&gt;0,+(Y6/X6)*100,0)</f>
        <v>-18.669611819235225</v>
      </c>
      <c r="AA6" s="62">
        <f t="shared" si="1"/>
        <v>13808000</v>
      </c>
    </row>
    <row r="7" spans="1:27" ht="13.5">
      <c r="A7" s="291" t="s">
        <v>229</v>
      </c>
      <c r="B7" s="142"/>
      <c r="C7" s="60">
        <v>10682244</v>
      </c>
      <c r="D7" s="327"/>
      <c r="E7" s="60">
        <v>13808000</v>
      </c>
      <c r="F7" s="59">
        <v>13808000</v>
      </c>
      <c r="G7" s="59">
        <v>658256</v>
      </c>
      <c r="H7" s="60">
        <v>494211</v>
      </c>
      <c r="I7" s="60">
        <v>1932242</v>
      </c>
      <c r="J7" s="59">
        <v>3084709</v>
      </c>
      <c r="K7" s="59">
        <v>1478785</v>
      </c>
      <c r="L7" s="60">
        <v>296949</v>
      </c>
      <c r="M7" s="60">
        <v>1137539</v>
      </c>
      <c r="N7" s="59">
        <v>2913273</v>
      </c>
      <c r="O7" s="59">
        <v>270742</v>
      </c>
      <c r="P7" s="60"/>
      <c r="Q7" s="60"/>
      <c r="R7" s="59">
        <v>270742</v>
      </c>
      <c r="S7" s="59">
        <v>1129920</v>
      </c>
      <c r="T7" s="60">
        <v>1236735</v>
      </c>
      <c r="U7" s="60">
        <v>2594721</v>
      </c>
      <c r="V7" s="59">
        <v>4961376</v>
      </c>
      <c r="W7" s="59">
        <v>11230100</v>
      </c>
      <c r="X7" s="60">
        <v>13808000</v>
      </c>
      <c r="Y7" s="59">
        <v>-2577900</v>
      </c>
      <c r="Z7" s="61">
        <v>-18.67</v>
      </c>
      <c r="AA7" s="62">
        <v>13808000</v>
      </c>
    </row>
    <row r="8" spans="1:27" ht="13.5">
      <c r="A8" s="348" t="s">
        <v>206</v>
      </c>
      <c r="B8" s="142"/>
      <c r="C8" s="60">
        <f aca="true" t="shared" si="2" ref="C8:Y8">SUM(C9:C10)</f>
        <v>917507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917507</v>
      </c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699149</v>
      </c>
      <c r="D11" s="350">
        <f aca="true" t="shared" si="3" ref="D11:AA11">+D12</f>
        <v>0</v>
      </c>
      <c r="E11" s="349">
        <f t="shared" si="3"/>
        <v>16640000</v>
      </c>
      <c r="F11" s="351">
        <f t="shared" si="3"/>
        <v>100000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81370</v>
      </c>
      <c r="L11" s="349">
        <f t="shared" si="3"/>
        <v>0</v>
      </c>
      <c r="M11" s="349">
        <f t="shared" si="3"/>
        <v>0</v>
      </c>
      <c r="N11" s="351">
        <f t="shared" si="3"/>
        <v>81370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81370</v>
      </c>
      <c r="X11" s="349">
        <f t="shared" si="3"/>
        <v>100000</v>
      </c>
      <c r="Y11" s="351">
        <f t="shared" si="3"/>
        <v>-18630</v>
      </c>
      <c r="Z11" s="352">
        <f>+IF(X11&lt;&gt;0,+(Y11/X11)*100,0)</f>
        <v>-18.63</v>
      </c>
      <c r="AA11" s="353">
        <f t="shared" si="3"/>
        <v>100000</v>
      </c>
    </row>
    <row r="12" spans="1:27" ht="13.5">
      <c r="A12" s="291" t="s">
        <v>232</v>
      </c>
      <c r="B12" s="136"/>
      <c r="C12" s="60">
        <v>699149</v>
      </c>
      <c r="D12" s="327"/>
      <c r="E12" s="60">
        <v>16640000</v>
      </c>
      <c r="F12" s="59">
        <v>100000</v>
      </c>
      <c r="G12" s="59"/>
      <c r="H12" s="60"/>
      <c r="I12" s="60"/>
      <c r="J12" s="59"/>
      <c r="K12" s="59">
        <v>81370</v>
      </c>
      <c r="L12" s="60"/>
      <c r="M12" s="60"/>
      <c r="N12" s="59">
        <v>81370</v>
      </c>
      <c r="O12" s="59"/>
      <c r="P12" s="60"/>
      <c r="Q12" s="60"/>
      <c r="R12" s="59"/>
      <c r="S12" s="59"/>
      <c r="T12" s="60"/>
      <c r="U12" s="60"/>
      <c r="V12" s="59"/>
      <c r="W12" s="59">
        <v>81370</v>
      </c>
      <c r="X12" s="60">
        <v>100000</v>
      </c>
      <c r="Y12" s="59">
        <v>-18630</v>
      </c>
      <c r="Z12" s="61">
        <v>-18.63</v>
      </c>
      <c r="AA12" s="62">
        <v>100000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2626266</v>
      </c>
      <c r="R40" s="332">
        <f t="shared" si="9"/>
        <v>2626266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2626266</v>
      </c>
      <c r="X40" s="330">
        <f t="shared" si="9"/>
        <v>0</v>
      </c>
      <c r="Y40" s="332">
        <f t="shared" si="9"/>
        <v>2626266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>
        <v>2626266</v>
      </c>
      <c r="R43" s="357">
        <v>2626266</v>
      </c>
      <c r="S43" s="357"/>
      <c r="T43" s="305"/>
      <c r="U43" s="305"/>
      <c r="V43" s="357"/>
      <c r="W43" s="357">
        <v>2626266</v>
      </c>
      <c r="X43" s="305"/>
      <c r="Y43" s="357">
        <v>2626266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12298900</v>
      </c>
      <c r="D60" s="333">
        <f t="shared" si="14"/>
        <v>0</v>
      </c>
      <c r="E60" s="219">
        <f t="shared" si="14"/>
        <v>30448000</v>
      </c>
      <c r="F60" s="264">
        <f t="shared" si="14"/>
        <v>13908000</v>
      </c>
      <c r="G60" s="264">
        <f t="shared" si="14"/>
        <v>658256</v>
      </c>
      <c r="H60" s="219">
        <f t="shared" si="14"/>
        <v>494211</v>
      </c>
      <c r="I60" s="219">
        <f t="shared" si="14"/>
        <v>1932242</v>
      </c>
      <c r="J60" s="264">
        <f t="shared" si="14"/>
        <v>3084709</v>
      </c>
      <c r="K60" s="264">
        <f t="shared" si="14"/>
        <v>1560155</v>
      </c>
      <c r="L60" s="219">
        <f t="shared" si="14"/>
        <v>296949</v>
      </c>
      <c r="M60" s="219">
        <f t="shared" si="14"/>
        <v>1137539</v>
      </c>
      <c r="N60" s="264">
        <f t="shared" si="14"/>
        <v>2994643</v>
      </c>
      <c r="O60" s="264">
        <f t="shared" si="14"/>
        <v>270742</v>
      </c>
      <c r="P60" s="219">
        <f t="shared" si="14"/>
        <v>0</v>
      </c>
      <c r="Q60" s="219">
        <f t="shared" si="14"/>
        <v>2626266</v>
      </c>
      <c r="R60" s="264">
        <f t="shared" si="14"/>
        <v>2897008</v>
      </c>
      <c r="S60" s="264">
        <f t="shared" si="14"/>
        <v>1129920</v>
      </c>
      <c r="T60" s="219">
        <f t="shared" si="14"/>
        <v>1236735</v>
      </c>
      <c r="U60" s="219">
        <f t="shared" si="14"/>
        <v>2594721</v>
      </c>
      <c r="V60" s="264">
        <f t="shared" si="14"/>
        <v>4961376</v>
      </c>
      <c r="W60" s="264">
        <f t="shared" si="14"/>
        <v>13937736</v>
      </c>
      <c r="X60" s="219">
        <f t="shared" si="14"/>
        <v>13908000</v>
      </c>
      <c r="Y60" s="264">
        <f t="shared" si="14"/>
        <v>29736</v>
      </c>
      <c r="Z60" s="324">
        <f>+IF(X60&lt;&gt;0,+(Y60/X60)*100,0)</f>
        <v>0.21380500431406385</v>
      </c>
      <c r="AA60" s="232">
        <f>+AA57+AA54+AA51+AA40+AA37+AA34+AA22+AA5</f>
        <v>13908000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6969301</v>
      </c>
      <c r="D5" s="344">
        <f t="shared" si="0"/>
        <v>0</v>
      </c>
      <c r="E5" s="343">
        <f t="shared" si="0"/>
        <v>1250000</v>
      </c>
      <c r="F5" s="345">
        <f t="shared" si="0"/>
        <v>1100000</v>
      </c>
      <c r="G5" s="345">
        <f t="shared" si="0"/>
        <v>24548</v>
      </c>
      <c r="H5" s="343">
        <f t="shared" si="0"/>
        <v>8500</v>
      </c>
      <c r="I5" s="343">
        <f t="shared" si="0"/>
        <v>34833</v>
      </c>
      <c r="J5" s="345">
        <f t="shared" si="0"/>
        <v>67881</v>
      </c>
      <c r="K5" s="345">
        <f t="shared" si="0"/>
        <v>70686</v>
      </c>
      <c r="L5" s="343">
        <f t="shared" si="0"/>
        <v>15629</v>
      </c>
      <c r="M5" s="343">
        <f t="shared" si="0"/>
        <v>0</v>
      </c>
      <c r="N5" s="345">
        <f t="shared" si="0"/>
        <v>86315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17705</v>
      </c>
      <c r="V5" s="345">
        <f t="shared" si="0"/>
        <v>17705</v>
      </c>
      <c r="W5" s="345">
        <f t="shared" si="0"/>
        <v>171901</v>
      </c>
      <c r="X5" s="343">
        <f t="shared" si="0"/>
        <v>1100000</v>
      </c>
      <c r="Y5" s="345">
        <f t="shared" si="0"/>
        <v>-928099</v>
      </c>
      <c r="Z5" s="346">
        <f>+IF(X5&lt;&gt;0,+(Y5/X5)*100,0)</f>
        <v>-84.37263636363636</v>
      </c>
      <c r="AA5" s="347">
        <f>+AA6+AA8+AA11+AA13+AA15</f>
        <v>1100000</v>
      </c>
    </row>
    <row r="6" spans="1:27" ht="13.5">
      <c r="A6" s="348" t="s">
        <v>205</v>
      </c>
      <c r="B6" s="142"/>
      <c r="C6" s="60">
        <f>+C7</f>
        <v>4639538</v>
      </c>
      <c r="D6" s="327">
        <f aca="true" t="shared" si="1" ref="D6:AA6">+D7</f>
        <v>0</v>
      </c>
      <c r="E6" s="60">
        <f t="shared" si="1"/>
        <v>500000</v>
      </c>
      <c r="F6" s="59">
        <f t="shared" si="1"/>
        <v>500000</v>
      </c>
      <c r="G6" s="59">
        <f t="shared" si="1"/>
        <v>24548</v>
      </c>
      <c r="H6" s="60">
        <f t="shared" si="1"/>
        <v>8500</v>
      </c>
      <c r="I6" s="60">
        <f t="shared" si="1"/>
        <v>34833</v>
      </c>
      <c r="J6" s="59">
        <f t="shared" si="1"/>
        <v>67881</v>
      </c>
      <c r="K6" s="59">
        <f t="shared" si="1"/>
        <v>70686</v>
      </c>
      <c r="L6" s="60">
        <f t="shared" si="1"/>
        <v>15629</v>
      </c>
      <c r="M6" s="60">
        <f t="shared" si="1"/>
        <v>0</v>
      </c>
      <c r="N6" s="59">
        <f t="shared" si="1"/>
        <v>86315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17705</v>
      </c>
      <c r="V6" s="59">
        <f t="shared" si="1"/>
        <v>17705</v>
      </c>
      <c r="W6" s="59">
        <f t="shared" si="1"/>
        <v>171901</v>
      </c>
      <c r="X6" s="60">
        <f t="shared" si="1"/>
        <v>500000</v>
      </c>
      <c r="Y6" s="59">
        <f t="shared" si="1"/>
        <v>-328099</v>
      </c>
      <c r="Z6" s="61">
        <f>+IF(X6&lt;&gt;0,+(Y6/X6)*100,0)</f>
        <v>-65.6198</v>
      </c>
      <c r="AA6" s="62">
        <f t="shared" si="1"/>
        <v>500000</v>
      </c>
    </row>
    <row r="7" spans="1:27" ht="13.5">
      <c r="A7" s="291" t="s">
        <v>229</v>
      </c>
      <c r="B7" s="142"/>
      <c r="C7" s="60">
        <v>4639538</v>
      </c>
      <c r="D7" s="327"/>
      <c r="E7" s="60">
        <v>500000</v>
      </c>
      <c r="F7" s="59">
        <v>500000</v>
      </c>
      <c r="G7" s="59">
        <v>24548</v>
      </c>
      <c r="H7" s="60">
        <v>8500</v>
      </c>
      <c r="I7" s="60">
        <v>34833</v>
      </c>
      <c r="J7" s="59">
        <v>67881</v>
      </c>
      <c r="K7" s="59">
        <v>70686</v>
      </c>
      <c r="L7" s="60">
        <v>15629</v>
      </c>
      <c r="M7" s="60"/>
      <c r="N7" s="59">
        <v>86315</v>
      </c>
      <c r="O7" s="59"/>
      <c r="P7" s="60"/>
      <c r="Q7" s="60"/>
      <c r="R7" s="59"/>
      <c r="S7" s="59"/>
      <c r="T7" s="60"/>
      <c r="U7" s="60">
        <v>17705</v>
      </c>
      <c r="V7" s="59">
        <v>17705</v>
      </c>
      <c r="W7" s="59">
        <v>171901</v>
      </c>
      <c r="X7" s="60">
        <v>500000</v>
      </c>
      <c r="Y7" s="59">
        <v>-328099</v>
      </c>
      <c r="Z7" s="61">
        <v>-65.62</v>
      </c>
      <c r="AA7" s="62">
        <v>500000</v>
      </c>
    </row>
    <row r="8" spans="1:27" ht="13.5">
      <c r="A8" s="348" t="s">
        <v>206</v>
      </c>
      <c r="B8" s="142"/>
      <c r="C8" s="60">
        <f aca="true" t="shared" si="2" ref="C8:Y8">SUM(C9:C10)</f>
        <v>610950</v>
      </c>
      <c r="D8" s="327">
        <f t="shared" si="2"/>
        <v>0</v>
      </c>
      <c r="E8" s="60">
        <f t="shared" si="2"/>
        <v>250000</v>
      </c>
      <c r="F8" s="59">
        <f t="shared" si="2"/>
        <v>250000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250000</v>
      </c>
      <c r="Y8" s="59">
        <f t="shared" si="2"/>
        <v>-250000</v>
      </c>
      <c r="Z8" s="61">
        <f>+IF(X8&lt;&gt;0,+(Y8/X8)*100,0)</f>
        <v>-100</v>
      </c>
      <c r="AA8" s="62">
        <f>SUM(AA9:AA10)</f>
        <v>250000</v>
      </c>
    </row>
    <row r="9" spans="1:27" ht="13.5">
      <c r="A9" s="291" t="s">
        <v>230</v>
      </c>
      <c r="B9" s="142"/>
      <c r="C9" s="60">
        <v>610950</v>
      </c>
      <c r="D9" s="327"/>
      <c r="E9" s="60">
        <v>250000</v>
      </c>
      <c r="F9" s="59">
        <v>250000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</v>
      </c>
      <c r="Y9" s="59">
        <v>-250000</v>
      </c>
      <c r="Z9" s="61">
        <v>-100</v>
      </c>
      <c r="AA9" s="62">
        <v>250000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406491</v>
      </c>
      <c r="D11" s="350">
        <f aca="true" t="shared" si="3" ref="D11:AA11">+D12</f>
        <v>0</v>
      </c>
      <c r="E11" s="349">
        <f t="shared" si="3"/>
        <v>470000</v>
      </c>
      <c r="F11" s="351">
        <f t="shared" si="3"/>
        <v>320000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320000</v>
      </c>
      <c r="Y11" s="351">
        <f t="shared" si="3"/>
        <v>-320000</v>
      </c>
      <c r="Z11" s="352">
        <f>+IF(X11&lt;&gt;0,+(Y11/X11)*100,0)</f>
        <v>-100</v>
      </c>
      <c r="AA11" s="353">
        <f t="shared" si="3"/>
        <v>320000</v>
      </c>
    </row>
    <row r="12" spans="1:27" ht="13.5">
      <c r="A12" s="291" t="s">
        <v>232</v>
      </c>
      <c r="B12" s="136"/>
      <c r="C12" s="60">
        <v>406491</v>
      </c>
      <c r="D12" s="327"/>
      <c r="E12" s="60">
        <v>470000</v>
      </c>
      <c r="F12" s="59">
        <v>320000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320000</v>
      </c>
      <c r="Y12" s="59">
        <v>-320000</v>
      </c>
      <c r="Z12" s="61">
        <v>-100</v>
      </c>
      <c r="AA12" s="62">
        <v>320000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1312322</v>
      </c>
      <c r="D15" s="327">
        <f t="shared" si="5"/>
        <v>0</v>
      </c>
      <c r="E15" s="60">
        <f t="shared" si="5"/>
        <v>30000</v>
      </c>
      <c r="F15" s="59">
        <f t="shared" si="5"/>
        <v>30000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30000</v>
      </c>
      <c r="Y15" s="59">
        <f t="shared" si="5"/>
        <v>-30000</v>
      </c>
      <c r="Z15" s="61">
        <f>+IF(X15&lt;&gt;0,+(Y15/X15)*100,0)</f>
        <v>-100</v>
      </c>
      <c r="AA15" s="62">
        <f>SUM(AA16:AA20)</f>
        <v>30000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1312322</v>
      </c>
      <c r="D20" s="327"/>
      <c r="E20" s="60">
        <v>30000</v>
      </c>
      <c r="F20" s="59">
        <v>30000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30000</v>
      </c>
      <c r="Y20" s="59">
        <v>-30000</v>
      </c>
      <c r="Z20" s="61">
        <v>-100</v>
      </c>
      <c r="AA20" s="62">
        <v>30000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62903</v>
      </c>
      <c r="D22" s="331">
        <f t="shared" si="6"/>
        <v>0</v>
      </c>
      <c r="E22" s="330">
        <f t="shared" si="6"/>
        <v>395685</v>
      </c>
      <c r="F22" s="332">
        <f t="shared" si="6"/>
        <v>395685</v>
      </c>
      <c r="G22" s="332">
        <f t="shared" si="6"/>
        <v>2970</v>
      </c>
      <c r="H22" s="330">
        <f t="shared" si="6"/>
        <v>0</v>
      </c>
      <c r="I22" s="330">
        <f t="shared" si="6"/>
        <v>0</v>
      </c>
      <c r="J22" s="332">
        <f t="shared" si="6"/>
        <v>2970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2970</v>
      </c>
      <c r="X22" s="330">
        <f t="shared" si="6"/>
        <v>395685</v>
      </c>
      <c r="Y22" s="332">
        <f t="shared" si="6"/>
        <v>-392715</v>
      </c>
      <c r="Z22" s="323">
        <f>+IF(X22&lt;&gt;0,+(Y22/X22)*100,0)</f>
        <v>-99.24940293415216</v>
      </c>
      <c r="AA22" s="337">
        <f>SUM(AA23:AA32)</f>
        <v>395685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62903</v>
      </c>
      <c r="D25" s="327"/>
      <c r="E25" s="60">
        <v>250000</v>
      </c>
      <c r="F25" s="59">
        <v>250000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250000</v>
      </c>
      <c r="Y25" s="59">
        <v>-250000</v>
      </c>
      <c r="Z25" s="61">
        <v>-100</v>
      </c>
      <c r="AA25" s="62">
        <v>250000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145685</v>
      </c>
      <c r="F32" s="59">
        <v>145685</v>
      </c>
      <c r="G32" s="59">
        <v>2970</v>
      </c>
      <c r="H32" s="60"/>
      <c r="I32" s="60"/>
      <c r="J32" s="59">
        <v>2970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2970</v>
      </c>
      <c r="X32" s="60">
        <v>145685</v>
      </c>
      <c r="Y32" s="59">
        <v>-142715</v>
      </c>
      <c r="Z32" s="61">
        <v>-97.96</v>
      </c>
      <c r="AA32" s="62">
        <v>145685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2126345</v>
      </c>
      <c r="D40" s="331">
        <f t="shared" si="9"/>
        <v>0</v>
      </c>
      <c r="E40" s="330">
        <f t="shared" si="9"/>
        <v>8495315</v>
      </c>
      <c r="F40" s="332">
        <f t="shared" si="9"/>
        <v>8495315</v>
      </c>
      <c r="G40" s="332">
        <f t="shared" si="9"/>
        <v>130651</v>
      </c>
      <c r="H40" s="330">
        <f t="shared" si="9"/>
        <v>58774</v>
      </c>
      <c r="I40" s="330">
        <f t="shared" si="9"/>
        <v>950</v>
      </c>
      <c r="J40" s="332">
        <f t="shared" si="9"/>
        <v>190375</v>
      </c>
      <c r="K40" s="332">
        <f t="shared" si="9"/>
        <v>20899</v>
      </c>
      <c r="L40" s="330">
        <f t="shared" si="9"/>
        <v>20186</v>
      </c>
      <c r="M40" s="330">
        <f t="shared" si="9"/>
        <v>42891</v>
      </c>
      <c r="N40" s="332">
        <f t="shared" si="9"/>
        <v>83976</v>
      </c>
      <c r="O40" s="332">
        <f t="shared" si="9"/>
        <v>0</v>
      </c>
      <c r="P40" s="330">
        <f t="shared" si="9"/>
        <v>14733</v>
      </c>
      <c r="Q40" s="330">
        <f t="shared" si="9"/>
        <v>0</v>
      </c>
      <c r="R40" s="332">
        <f t="shared" si="9"/>
        <v>14733</v>
      </c>
      <c r="S40" s="332">
        <f t="shared" si="9"/>
        <v>0</v>
      </c>
      <c r="T40" s="330">
        <f t="shared" si="9"/>
        <v>23825</v>
      </c>
      <c r="U40" s="330">
        <f t="shared" si="9"/>
        <v>83917</v>
      </c>
      <c r="V40" s="332">
        <f t="shared" si="9"/>
        <v>107742</v>
      </c>
      <c r="W40" s="332">
        <f t="shared" si="9"/>
        <v>396826</v>
      </c>
      <c r="X40" s="330">
        <f t="shared" si="9"/>
        <v>8495315</v>
      </c>
      <c r="Y40" s="332">
        <f t="shared" si="9"/>
        <v>-8098489</v>
      </c>
      <c r="Z40" s="323">
        <f>+IF(X40&lt;&gt;0,+(Y40/X40)*100,0)</f>
        <v>-95.328884214417</v>
      </c>
      <c r="AA40" s="337">
        <f>SUM(AA41:AA49)</f>
        <v>8495315</v>
      </c>
    </row>
    <row r="41" spans="1:27" ht="13.5">
      <c r="A41" s="348" t="s">
        <v>248</v>
      </c>
      <c r="B41" s="142"/>
      <c r="C41" s="349">
        <v>958604</v>
      </c>
      <c r="D41" s="350"/>
      <c r="E41" s="349">
        <v>6000000</v>
      </c>
      <c r="F41" s="351">
        <v>6000000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6000000</v>
      </c>
      <c r="Y41" s="351">
        <v>-6000000</v>
      </c>
      <c r="Z41" s="352">
        <v>-100</v>
      </c>
      <c r="AA41" s="353">
        <v>6000000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153322</v>
      </c>
      <c r="D43" s="356"/>
      <c r="E43" s="305">
        <v>738715</v>
      </c>
      <c r="F43" s="357">
        <v>738715</v>
      </c>
      <c r="G43" s="357">
        <v>87500</v>
      </c>
      <c r="H43" s="305"/>
      <c r="I43" s="305">
        <v>950</v>
      </c>
      <c r="J43" s="357">
        <v>88450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88450</v>
      </c>
      <c r="X43" s="305">
        <v>738715</v>
      </c>
      <c r="Y43" s="357">
        <v>-650265</v>
      </c>
      <c r="Z43" s="358">
        <v>-88.03</v>
      </c>
      <c r="AA43" s="303">
        <v>738715</v>
      </c>
    </row>
    <row r="44" spans="1:27" ht="13.5">
      <c r="A44" s="348" t="s">
        <v>251</v>
      </c>
      <c r="B44" s="136"/>
      <c r="C44" s="60">
        <v>514776</v>
      </c>
      <c r="D44" s="355"/>
      <c r="E44" s="54">
        <v>1476600</v>
      </c>
      <c r="F44" s="53">
        <v>1476600</v>
      </c>
      <c r="G44" s="53">
        <v>42481</v>
      </c>
      <c r="H44" s="54">
        <v>58774</v>
      </c>
      <c r="I44" s="54"/>
      <c r="J44" s="53">
        <v>101255</v>
      </c>
      <c r="K44" s="53">
        <v>10173</v>
      </c>
      <c r="L44" s="54">
        <v>20186</v>
      </c>
      <c r="M44" s="54">
        <v>42891</v>
      </c>
      <c r="N44" s="53">
        <v>73250</v>
      </c>
      <c r="O44" s="53"/>
      <c r="P44" s="54">
        <v>14733</v>
      </c>
      <c r="Q44" s="54"/>
      <c r="R44" s="53">
        <v>14733</v>
      </c>
      <c r="S44" s="53"/>
      <c r="T44" s="54">
        <v>23825</v>
      </c>
      <c r="U44" s="54">
        <v>59780</v>
      </c>
      <c r="V44" s="53">
        <v>83605</v>
      </c>
      <c r="W44" s="53">
        <v>272843</v>
      </c>
      <c r="X44" s="54">
        <v>1476600</v>
      </c>
      <c r="Y44" s="53">
        <v>-1203757</v>
      </c>
      <c r="Z44" s="94">
        <v>-81.52</v>
      </c>
      <c r="AA44" s="95">
        <v>1476600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499643</v>
      </c>
      <c r="D48" s="355"/>
      <c r="E48" s="54">
        <v>280000</v>
      </c>
      <c r="F48" s="53">
        <v>280000</v>
      </c>
      <c r="G48" s="53"/>
      <c r="H48" s="54"/>
      <c r="I48" s="54"/>
      <c r="J48" s="53"/>
      <c r="K48" s="53">
        <v>10726</v>
      </c>
      <c r="L48" s="54"/>
      <c r="M48" s="54"/>
      <c r="N48" s="53">
        <v>10726</v>
      </c>
      <c r="O48" s="53"/>
      <c r="P48" s="54"/>
      <c r="Q48" s="54"/>
      <c r="R48" s="53"/>
      <c r="S48" s="53"/>
      <c r="T48" s="54"/>
      <c r="U48" s="54">
        <v>24137</v>
      </c>
      <c r="V48" s="53">
        <v>24137</v>
      </c>
      <c r="W48" s="53">
        <v>34863</v>
      </c>
      <c r="X48" s="54">
        <v>280000</v>
      </c>
      <c r="Y48" s="53">
        <v>-245137</v>
      </c>
      <c r="Z48" s="94">
        <v>-87.55</v>
      </c>
      <c r="AA48" s="95">
        <v>280000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>
        <v>670</v>
      </c>
      <c r="H49" s="54"/>
      <c r="I49" s="54"/>
      <c r="J49" s="53">
        <v>670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670</v>
      </c>
      <c r="X49" s="54"/>
      <c r="Y49" s="53">
        <v>670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9158549</v>
      </c>
      <c r="D60" s="333">
        <f t="shared" si="14"/>
        <v>0</v>
      </c>
      <c r="E60" s="219">
        <f t="shared" si="14"/>
        <v>10141000</v>
      </c>
      <c r="F60" s="264">
        <f t="shared" si="14"/>
        <v>9991000</v>
      </c>
      <c r="G60" s="264">
        <f t="shared" si="14"/>
        <v>158169</v>
      </c>
      <c r="H60" s="219">
        <f t="shared" si="14"/>
        <v>67274</v>
      </c>
      <c r="I60" s="219">
        <f t="shared" si="14"/>
        <v>35783</v>
      </c>
      <c r="J60" s="264">
        <f t="shared" si="14"/>
        <v>261226</v>
      </c>
      <c r="K60" s="264">
        <f t="shared" si="14"/>
        <v>91585</v>
      </c>
      <c r="L60" s="219">
        <f t="shared" si="14"/>
        <v>35815</v>
      </c>
      <c r="M60" s="219">
        <f t="shared" si="14"/>
        <v>42891</v>
      </c>
      <c r="N60" s="264">
        <f t="shared" si="14"/>
        <v>170291</v>
      </c>
      <c r="O60" s="264">
        <f t="shared" si="14"/>
        <v>0</v>
      </c>
      <c r="P60" s="219">
        <f t="shared" si="14"/>
        <v>14733</v>
      </c>
      <c r="Q60" s="219">
        <f t="shared" si="14"/>
        <v>0</v>
      </c>
      <c r="R60" s="264">
        <f t="shared" si="14"/>
        <v>14733</v>
      </c>
      <c r="S60" s="264">
        <f t="shared" si="14"/>
        <v>0</v>
      </c>
      <c r="T60" s="219">
        <f t="shared" si="14"/>
        <v>23825</v>
      </c>
      <c r="U60" s="219">
        <f t="shared" si="14"/>
        <v>101622</v>
      </c>
      <c r="V60" s="264">
        <f t="shared" si="14"/>
        <v>125447</v>
      </c>
      <c r="W60" s="264">
        <f t="shared" si="14"/>
        <v>571697</v>
      </c>
      <c r="X60" s="219">
        <f t="shared" si="14"/>
        <v>9991000</v>
      </c>
      <c r="Y60" s="264">
        <f t="shared" si="14"/>
        <v>-9419303</v>
      </c>
      <c r="Z60" s="324">
        <f>+IF(X60&lt;&gt;0,+(Y60/X60)*100,0)</f>
        <v>-94.27788009208288</v>
      </c>
      <c r="AA60" s="232">
        <f>+AA57+AA54+AA51+AA40+AA37+AA34+AA22+AA5</f>
        <v>9991000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2015-08-05T11:41:42Z</dcterms:created>
  <dcterms:modified xsi:type="dcterms:W3CDTF">2015-08-05T11:44:17Z</dcterms:modified>
  <cp:category/>
  <cp:version/>
  <cp:contentType/>
  <cp:contentStatus/>
</cp:coreProperties>
</file>