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<sst xmlns="http://schemas.openxmlformats.org/spreadsheetml/2006/main" count="857" uniqueCount="303">
  <si>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!Kai! Garib(NC082)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</si>
  <si>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</si>
  <si>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</si>
  <si>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</si>
  <si>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</si>
  <si>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</si>
  <si>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</si>
  <si>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</si>
  <si>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</si>
  <si>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</si>
  <si>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</si>
  <si>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</si>
  <si>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</si>
  <si>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</si>
  <si>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</si>
  <si>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</si>
  <si>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</si>
  <si>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</si>
  <si>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</si>
  <si>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</si>
  <si>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</si>
  <si>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</si>
  <si>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</si>
  <si>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</si>
  <si>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</si>
  <si>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</si>
  <si>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</si>
  <si>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</si>
  <si>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</si>
  <si>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</si>
  <si>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</si>
  <si>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</si>
  <si>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</si>
  <si>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</si>
  <si>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</si>
  <si>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</si>
  <si>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</si>
  <si>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</si>
  <si>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</si>
  <si>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</si>
  <si>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</si>
  <si>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</si>
  <si>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</si>
  <si>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</si>
  <si>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</si>
  <si>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</si>
  <si>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</si>
  <si>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</si>
  <si>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</si>
  <si>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</si>
  <si>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</si>
  <si>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</si>
  <si>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</si>
  <si>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</si>
  <si>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</si>
  <si>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</si>
  <si>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</si>
  <si>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</si>
  <si>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</si>
  <si>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</si>
  <si>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</si>
  <si>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</si>
  <si>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</si>
  <si>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</si>
  <si>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</si>
  <si>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</si>
  <si>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</si>
  <si>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</si>
  <si>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</si>
  <si>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</si>
  <si>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!Kai! Garib(NC082)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</si>
  <si>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</si>
  <si>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</si>
  <si>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</si>
  <si>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</si>
  <si>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</si>
  <si>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</si>
  <si>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</si>
  <si>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</si>
  <si>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</si>
  <si>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</si>
  <si>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</si>
  <si>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</si>
  <si>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</si>
  <si>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</si>
  <si>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</si>
  <si>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</si>
  <si>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</si>
  <si>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</si>
  <si>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</si>
  <si>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</si>
  <si>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</si>
  <si>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</si>
  <si>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</si>
  <si>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</si>
  <si>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</si>
  <si>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</si>
  <si>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</si>
  <si>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</si>
  <si>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</si>
  <si>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!Kai! Garib(NC082)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</si>
  <si>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</si>
  <si>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</si>
  <si>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</si>
  <si>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</si>
  <si>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</si>
  <si>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</si>
  <si>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</si>
  <si>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</si>
  <si>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</si>
  <si>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</si>
  <si>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</si>
  <si>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</si>
  <si>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</si>
  <si>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</si>
  <si>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</si>
  <si>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</si>
  <si>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</si>
  <si>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</si>
  <si>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</si>
  <si>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</si>
  <si>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</si>
  <si>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</si>
  <si>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</si>
  <si>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</si>
  <si>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</si>
  <si>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</si>
  <si>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</si>
  <si>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</si>
  <si>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!Kai! Garib(NC082)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</si>
  <si>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</si>
  <si>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</si>
  <si>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</si>
  <si>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</si>
  <si>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</si>
  <si>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</si>
  <si>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</si>
  <si>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</si>
  <si>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</si>
  <si>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</si>
  <si>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!Kai! Garib(NC082)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</si>
  <si>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</si>
  <si>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</si>
  <si>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</si>
  <si>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</si>
  <si>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</si>
  <si>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</si>
  <si>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</si>
  <si>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</si>
  <si>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</si>
  <si>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</si>
  <si>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</si>
  <si>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</si>
  <si>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</si>
  <si>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</si>
  <si>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</si>
  <si>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</si>
  <si>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</si>
  <si>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</si>
  <si>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</si>
  <si>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</si>
  <si>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</si>
  <si>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</si>
  <si>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</si>
  <si>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</si>
  <si>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</si>
  <si>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</si>
  <si>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</si>
  <si>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</si>
  <si>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</si>
  <si>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</si>
  <si>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</si>
  <si>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</si>
  <si>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</si>
  <si>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!Kai! Garib(NC082)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</si>
  <si>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</si>
  <si>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</si>
  <si>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</si>
  <si>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</si>
  <si>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</si>
  <si>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</si>
  <si>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</si>
  <si>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</si>
  <si>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</si>
  <si>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</si>
  <si>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</si>
  <si>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</si>
  <si>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</si>
  <si>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</si>
  <si>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</si>
  <si>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</si>
  <si>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</si>
  <si>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</si>
  <si>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</si>
  <si>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</si>
  <si>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</si>
  <si>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</si>
  <si>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</si>
  <si>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</si>
  <si>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</si>
  <si>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</si>
  <si>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</si>
  <si>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!Kai! Garib(NC082)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</si>
  <si>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</si>
  <si>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</si>
  <si>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</si>
  <si>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</si>
  <si>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</si>
  <si>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</si>
  <si>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</si>
  <si>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</si>
  <si>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</si>
  <si>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</si>
  <si>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</si>
  <si>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</si>
  <si>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</si>
  <si>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</si>
  <si>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</si>
  <si>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</si>
  <si>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</si>
  <si>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</si>
  <si>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</si>
  <si>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</si>
  <si>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</si>
  <si>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</si>
  <si>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</si>
  <si>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</si>
  <si>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!Kai! Garib(NC082)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</si>
  <si>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</si>
  <si>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</si>
  <si>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</si>
  <si>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</si>
  <si>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</si>
  <si>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</si>
  <si>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</si>
  <si>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</si>
  <si>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</si>
  <si>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</si>
  <si>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</si>
  <si>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</si>
  <si>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</si>
  <si>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</si>
  <si>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</si>
  <si>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</si>
  <si>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</si>
  <si>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</si>
  <si>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</si>
  <si>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</si>
  <si>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</si>
  <si>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</si>
  <si>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</si>
  <si>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</si>
  <si>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</si>
  <si>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</si>
  <si>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</si>
  <si>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</si>
  <si>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</si>
  <si>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</si>
  <si>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</si>
  <si>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</si>
  <si>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</si>
  <si>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</si>
  <si>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</si>
  <si>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!Kai! Garib(NC082)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</si>
  <si>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</si>
  <si>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</si>
  <si>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Northern Cape: !Kai! Garib(NC082)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</si>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</sst>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17614447</v>
      </c>
      <c r="C5" s="19">
        <v>0</v>
      </c>
      <c r="D5" s="59">
        <v>26018845</v>
      </c>
      <c r="E5" s="60">
        <v>27018845</v>
      </c>
      <c r="F5" s="60">
        <v>23382286</v>
      </c>
      <c r="G5" s="60">
        <v>275648</v>
      </c>
      <c r="H5" s="60">
        <v>-531493</v>
      </c>
      <c r="I5" s="60">
        <v>23126441</v>
      </c>
      <c r="J5" s="60">
        <v>476350</v>
      </c>
      <c r="K5" s="60">
        <v>-775567</v>
      </c>
      <c r="L5" s="60">
        <v>429213</v>
      </c>
      <c r="M5" s="60">
        <v>129996</v>
      </c>
      <c r="N5" s="60">
        <v>465113</v>
      </c>
      <c r="O5" s="60">
        <v>114347</v>
      </c>
      <c r="P5" s="60">
        <v>16446</v>
      </c>
      <c r="Q5" s="60">
        <v>595906</v>
      </c>
      <c r="R5" s="60">
        <v>16446</v>
      </c>
      <c r="S5" s="60">
        <v>426724</v>
      </c>
      <c r="T5" s="60">
        <v>426724</v>
      </c>
      <c r="U5" s="60">
        <v>869894</v>
      </c>
      <c r="V5" s="60">
        <v>24722237</v>
      </c>
      <c r="W5" s="60">
        <v>26018844</v>
      </c>
      <c r="X5" s="60">
        <v>-1296607</v>
      </c>
      <c r="Y5" s="61">
        <v>-4.98</v>
      </c>
      <c r="Z5" s="62">
        <v>27018845</v>
      </c>
    </row>
    <row r="6" spans="1:26" ht="13.5">
      <c r="A6" s="58" t="s">
        <v>32</v>
      </c>
      <c r="B6" s="19">
        <v>73300934</v>
      </c>
      <c r="C6" s="19">
        <v>0</v>
      </c>
      <c r="D6" s="59">
        <v>88609990</v>
      </c>
      <c r="E6" s="60">
        <v>72277000</v>
      </c>
      <c r="F6" s="60">
        <v>6175547</v>
      </c>
      <c r="G6" s="60">
        <v>3928820</v>
      </c>
      <c r="H6" s="60">
        <v>5268847</v>
      </c>
      <c r="I6" s="60">
        <v>15373214</v>
      </c>
      <c r="J6" s="60">
        <v>6411640</v>
      </c>
      <c r="K6" s="60">
        <v>6534243</v>
      </c>
      <c r="L6" s="60">
        <v>6803531</v>
      </c>
      <c r="M6" s="60">
        <v>19749414</v>
      </c>
      <c r="N6" s="60">
        <v>9342469</v>
      </c>
      <c r="O6" s="60">
        <v>14498059</v>
      </c>
      <c r="P6" s="60">
        <v>8237830</v>
      </c>
      <c r="Q6" s="60">
        <v>32078358</v>
      </c>
      <c r="R6" s="60">
        <v>8237830</v>
      </c>
      <c r="S6" s="60">
        <v>6420934</v>
      </c>
      <c r="T6" s="60">
        <v>6420934</v>
      </c>
      <c r="U6" s="60">
        <v>21079698</v>
      </c>
      <c r="V6" s="60">
        <v>88280684</v>
      </c>
      <c r="W6" s="60">
        <v>88609992</v>
      </c>
      <c r="X6" s="60">
        <v>-329308</v>
      </c>
      <c r="Y6" s="61">
        <v>-0.37</v>
      </c>
      <c r="Z6" s="62">
        <v>72277000</v>
      </c>
    </row>
    <row r="7" spans="1:26" ht="13.5">
      <c r="A7" s="58" t="s">
        <v>33</v>
      </c>
      <c r="B7" s="19">
        <v>262150</v>
      </c>
      <c r="C7" s="19">
        <v>0</v>
      </c>
      <c r="D7" s="59">
        <v>15750</v>
      </c>
      <c r="E7" s="60">
        <v>120000</v>
      </c>
      <c r="F7" s="60">
        <v>0</v>
      </c>
      <c r="G7" s="60">
        <v>6718</v>
      </c>
      <c r="H7" s="60">
        <v>1249</v>
      </c>
      <c r="I7" s="60">
        <v>7967</v>
      </c>
      <c r="J7" s="60">
        <v>903</v>
      </c>
      <c r="K7" s="60">
        <v>689</v>
      </c>
      <c r="L7" s="60">
        <v>4710</v>
      </c>
      <c r="M7" s="60">
        <v>6302</v>
      </c>
      <c r="N7" s="60">
        <v>61126</v>
      </c>
      <c r="O7" s="60">
        <v>0</v>
      </c>
      <c r="P7" s="60">
        <v>0</v>
      </c>
      <c r="Q7" s="60">
        <v>61126</v>
      </c>
      <c r="R7" s="60">
        <v>0</v>
      </c>
      <c r="S7" s="60">
        <v>628</v>
      </c>
      <c r="T7" s="60">
        <v>628</v>
      </c>
      <c r="U7" s="60">
        <v>1256</v>
      </c>
      <c r="V7" s="60">
        <v>76651</v>
      </c>
      <c r="W7" s="60">
        <v>15756</v>
      </c>
      <c r="X7" s="60">
        <v>60895</v>
      </c>
      <c r="Y7" s="61">
        <v>386.49</v>
      </c>
      <c r="Z7" s="62">
        <v>120000</v>
      </c>
    </row>
    <row r="8" spans="1:26" ht="13.5">
      <c r="A8" s="58" t="s">
        <v>34</v>
      </c>
      <c r="B8" s="19">
        <v>50936027</v>
      </c>
      <c r="C8" s="19">
        <v>0</v>
      </c>
      <c r="D8" s="59">
        <v>54401000</v>
      </c>
      <c r="E8" s="60">
        <v>53467000</v>
      </c>
      <c r="F8" s="60">
        <v>19906828</v>
      </c>
      <c r="G8" s="60">
        <v>3286022</v>
      </c>
      <c r="H8" s="60">
        <v>524</v>
      </c>
      <c r="I8" s="60">
        <v>23193374</v>
      </c>
      <c r="J8" s="60">
        <v>1024</v>
      </c>
      <c r="K8" s="60">
        <v>17176622</v>
      </c>
      <c r="L8" s="60">
        <v>0</v>
      </c>
      <c r="M8" s="60">
        <v>17177646</v>
      </c>
      <c r="N8" s="60">
        <v>0</v>
      </c>
      <c r="O8" s="60">
        <v>1000000</v>
      </c>
      <c r="P8" s="60">
        <v>675573</v>
      </c>
      <c r="Q8" s="60">
        <v>1675573</v>
      </c>
      <c r="R8" s="60">
        <v>675573</v>
      </c>
      <c r="S8" s="60">
        <v>0</v>
      </c>
      <c r="T8" s="60">
        <v>0</v>
      </c>
      <c r="U8" s="60">
        <v>675573</v>
      </c>
      <c r="V8" s="60">
        <v>42722166</v>
      </c>
      <c r="W8" s="60">
        <v>54401004</v>
      </c>
      <c r="X8" s="60">
        <v>-11678838</v>
      </c>
      <c r="Y8" s="61">
        <v>-21.47</v>
      </c>
      <c r="Z8" s="62">
        <v>53467000</v>
      </c>
    </row>
    <row r="9" spans="1:26" ht="13.5">
      <c r="A9" s="58" t="s">
        <v>35</v>
      </c>
      <c r="B9" s="19">
        <v>9539140</v>
      </c>
      <c r="C9" s="19">
        <v>0</v>
      </c>
      <c r="D9" s="59">
        <v>17026586</v>
      </c>
      <c r="E9" s="60">
        <v>17674260</v>
      </c>
      <c r="F9" s="60">
        <v>1655399</v>
      </c>
      <c r="G9" s="60">
        <v>1276391</v>
      </c>
      <c r="H9" s="60">
        <v>1567383</v>
      </c>
      <c r="I9" s="60">
        <v>4499173</v>
      </c>
      <c r="J9" s="60">
        <v>2092653</v>
      </c>
      <c r="K9" s="60">
        <v>1211307</v>
      </c>
      <c r="L9" s="60">
        <v>1210987</v>
      </c>
      <c r="M9" s="60">
        <v>4514947</v>
      </c>
      <c r="N9" s="60">
        <v>1709161</v>
      </c>
      <c r="O9" s="60">
        <v>46688</v>
      </c>
      <c r="P9" s="60">
        <v>966644</v>
      </c>
      <c r="Q9" s="60">
        <v>2722493</v>
      </c>
      <c r="R9" s="60">
        <v>966644</v>
      </c>
      <c r="S9" s="60">
        <v>1223390</v>
      </c>
      <c r="T9" s="60">
        <v>1223390</v>
      </c>
      <c r="U9" s="60">
        <v>3413424</v>
      </c>
      <c r="V9" s="60">
        <v>15150037</v>
      </c>
      <c r="W9" s="60">
        <v>17026596</v>
      </c>
      <c r="X9" s="60">
        <v>-1876559</v>
      </c>
      <c r="Y9" s="61">
        <v>-11.02</v>
      </c>
      <c r="Z9" s="62">
        <v>17674260</v>
      </c>
    </row>
    <row r="10" spans="1:26" ht="25.5">
      <c r="A10" s="63" t="s">
        <v>278</v>
      </c>
      <c r="B10" s="64">
        <f>SUM(B5:B9)</f>
        <v>151652698</v>
      </c>
      <c r="C10" s="64">
        <f>SUM(C5:C9)</f>
        <v>0</v>
      </c>
      <c r="D10" s="65">
        <f aca="true" t="shared" si="0" ref="D10:Z10">SUM(D5:D9)</f>
        <v>186072171</v>
      </c>
      <c r="E10" s="66">
        <f t="shared" si="0"/>
        <v>170557105</v>
      </c>
      <c r="F10" s="66">
        <f t="shared" si="0"/>
        <v>51120060</v>
      </c>
      <c r="G10" s="66">
        <f t="shared" si="0"/>
        <v>8773599</v>
      </c>
      <c r="H10" s="66">
        <f t="shared" si="0"/>
        <v>6306510</v>
      </c>
      <c r="I10" s="66">
        <f t="shared" si="0"/>
        <v>66200169</v>
      </c>
      <c r="J10" s="66">
        <f t="shared" si="0"/>
        <v>8982570</v>
      </c>
      <c r="K10" s="66">
        <f t="shared" si="0"/>
        <v>24147294</v>
      </c>
      <c r="L10" s="66">
        <f t="shared" si="0"/>
        <v>8448441</v>
      </c>
      <c r="M10" s="66">
        <f t="shared" si="0"/>
        <v>41578305</v>
      </c>
      <c r="N10" s="66">
        <f t="shared" si="0"/>
        <v>11577869</v>
      </c>
      <c r="O10" s="66">
        <f t="shared" si="0"/>
        <v>15659094</v>
      </c>
      <c r="P10" s="66">
        <f t="shared" si="0"/>
        <v>9896493</v>
      </c>
      <c r="Q10" s="66">
        <f t="shared" si="0"/>
        <v>37133456</v>
      </c>
      <c r="R10" s="66">
        <f t="shared" si="0"/>
        <v>9896493</v>
      </c>
      <c r="S10" s="66">
        <f t="shared" si="0"/>
        <v>8071676</v>
      </c>
      <c r="T10" s="66">
        <f t="shared" si="0"/>
        <v>8071676</v>
      </c>
      <c r="U10" s="66">
        <f t="shared" si="0"/>
        <v>26039845</v>
      </c>
      <c r="V10" s="66">
        <f t="shared" si="0"/>
        <v>170951775</v>
      </c>
      <c r="W10" s="66">
        <f t="shared" si="0"/>
        <v>186072192</v>
      </c>
      <c r="X10" s="66">
        <f t="shared" si="0"/>
        <v>-15120417</v>
      </c>
      <c r="Y10" s="67">
        <f>+IF(W10&lt;&gt;0,(X10/W10)*100,0)</f>
        <v>-8.126102475323126</v>
      </c>
      <c r="Z10" s="68">
        <f t="shared" si="0"/>
        <v>170557105</v>
      </c>
    </row>
    <row r="11" spans="1:26" ht="13.5">
      <c r="A11" s="58" t="s">
        <v>37</v>
      </c>
      <c r="B11" s="19">
        <v>75168472</v>
      </c>
      <c r="C11" s="19">
        <v>0</v>
      </c>
      <c r="D11" s="59">
        <v>73480358</v>
      </c>
      <c r="E11" s="60">
        <v>74450450</v>
      </c>
      <c r="F11" s="60">
        <v>5315993</v>
      </c>
      <c r="G11" s="60">
        <v>5513600</v>
      </c>
      <c r="H11" s="60">
        <v>5923296</v>
      </c>
      <c r="I11" s="60">
        <v>16752889</v>
      </c>
      <c r="J11" s="60">
        <v>6346221</v>
      </c>
      <c r="K11" s="60">
        <v>8813768</v>
      </c>
      <c r="L11" s="60">
        <v>7284284</v>
      </c>
      <c r="M11" s="60">
        <v>22444273</v>
      </c>
      <c r="N11" s="60">
        <v>6700364</v>
      </c>
      <c r="O11" s="60">
        <v>7083275</v>
      </c>
      <c r="P11" s="60">
        <v>3902563</v>
      </c>
      <c r="Q11" s="60">
        <v>17686202</v>
      </c>
      <c r="R11" s="60">
        <v>3902563</v>
      </c>
      <c r="S11" s="60">
        <v>6454440</v>
      </c>
      <c r="T11" s="60">
        <v>6454440</v>
      </c>
      <c r="U11" s="60">
        <v>16811443</v>
      </c>
      <c r="V11" s="60">
        <v>73694807</v>
      </c>
      <c r="W11" s="60">
        <v>73480355</v>
      </c>
      <c r="X11" s="60">
        <v>214452</v>
      </c>
      <c r="Y11" s="61">
        <v>0.29</v>
      </c>
      <c r="Z11" s="62">
        <v>74450450</v>
      </c>
    </row>
    <row r="12" spans="1:26" ht="13.5">
      <c r="A12" s="58" t="s">
        <v>38</v>
      </c>
      <c r="B12" s="19">
        <v>4703976</v>
      </c>
      <c r="C12" s="19">
        <v>0</v>
      </c>
      <c r="D12" s="59">
        <v>4415000</v>
      </c>
      <c r="E12" s="60">
        <v>6087000</v>
      </c>
      <c r="F12" s="60">
        <v>391874</v>
      </c>
      <c r="G12" s="60">
        <v>429243</v>
      </c>
      <c r="H12" s="60">
        <v>410558</v>
      </c>
      <c r="I12" s="60">
        <v>1231675</v>
      </c>
      <c r="J12" s="60">
        <v>394543</v>
      </c>
      <c r="K12" s="60">
        <v>391874</v>
      </c>
      <c r="L12" s="60">
        <v>410580</v>
      </c>
      <c r="M12" s="60">
        <v>1196997</v>
      </c>
      <c r="N12" s="60">
        <v>410558</v>
      </c>
      <c r="O12" s="60">
        <v>0</v>
      </c>
      <c r="P12" s="60">
        <v>0</v>
      </c>
      <c r="Q12" s="60">
        <v>410558</v>
      </c>
      <c r="R12" s="60">
        <v>0</v>
      </c>
      <c r="S12" s="60">
        <v>432495</v>
      </c>
      <c r="T12" s="60">
        <v>432495</v>
      </c>
      <c r="U12" s="60">
        <v>864990</v>
      </c>
      <c r="V12" s="60">
        <v>3704220</v>
      </c>
      <c r="W12" s="60">
        <v>4415004</v>
      </c>
      <c r="X12" s="60">
        <v>-710784</v>
      </c>
      <c r="Y12" s="61">
        <v>-16.1</v>
      </c>
      <c r="Z12" s="62">
        <v>6087000</v>
      </c>
    </row>
    <row r="13" spans="1:26" ht="13.5">
      <c r="A13" s="58" t="s">
        <v>279</v>
      </c>
      <c r="B13" s="19">
        <v>43249655</v>
      </c>
      <c r="C13" s="19">
        <v>0</v>
      </c>
      <c r="D13" s="59">
        <v>7255107</v>
      </c>
      <c r="E13" s="60">
        <v>4071360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7255104</v>
      </c>
      <c r="X13" s="60">
        <v>-7255104</v>
      </c>
      <c r="Y13" s="61">
        <v>-100</v>
      </c>
      <c r="Z13" s="62">
        <v>4071360</v>
      </c>
    </row>
    <row r="14" spans="1:26" ht="13.5">
      <c r="A14" s="58" t="s">
        <v>40</v>
      </c>
      <c r="B14" s="19">
        <v>2319928</v>
      </c>
      <c r="C14" s="19">
        <v>0</v>
      </c>
      <c r="D14" s="59">
        <v>1011000</v>
      </c>
      <c r="E14" s="60">
        <v>1820000</v>
      </c>
      <c r="F14" s="60">
        <v>0</v>
      </c>
      <c r="G14" s="60">
        <v>419</v>
      </c>
      <c r="H14" s="60">
        <v>0</v>
      </c>
      <c r="I14" s="60">
        <v>419</v>
      </c>
      <c r="J14" s="60">
        <v>0</v>
      </c>
      <c r="K14" s="60">
        <v>615</v>
      </c>
      <c r="L14" s="60">
        <v>0</v>
      </c>
      <c r="M14" s="60">
        <v>615</v>
      </c>
      <c r="N14" s="60">
        <v>0</v>
      </c>
      <c r="O14" s="60">
        <v>15050</v>
      </c>
      <c r="P14" s="60">
        <v>143712</v>
      </c>
      <c r="Q14" s="60">
        <v>158762</v>
      </c>
      <c r="R14" s="60">
        <v>143712</v>
      </c>
      <c r="S14" s="60">
        <v>0</v>
      </c>
      <c r="T14" s="60">
        <v>0</v>
      </c>
      <c r="U14" s="60">
        <v>143712</v>
      </c>
      <c r="V14" s="60">
        <v>303508</v>
      </c>
      <c r="W14" s="60">
        <v>1011000</v>
      </c>
      <c r="X14" s="60">
        <v>-707492</v>
      </c>
      <c r="Y14" s="61">
        <v>-69.98</v>
      </c>
      <c r="Z14" s="62">
        <v>1820000</v>
      </c>
    </row>
    <row r="15" spans="1:26" ht="13.5">
      <c r="A15" s="58" t="s">
        <v>41</v>
      </c>
      <c r="B15" s="19">
        <v>45664738</v>
      </c>
      <c r="C15" s="19">
        <v>0</v>
      </c>
      <c r="D15" s="59">
        <v>48741000</v>
      </c>
      <c r="E15" s="60">
        <v>46936817</v>
      </c>
      <c r="F15" s="60">
        <v>4287707</v>
      </c>
      <c r="G15" s="60">
        <v>231747</v>
      </c>
      <c r="H15" s="60">
        <v>240931</v>
      </c>
      <c r="I15" s="60">
        <v>4760385</v>
      </c>
      <c r="J15" s="60">
        <v>15012680</v>
      </c>
      <c r="K15" s="60">
        <v>3588770</v>
      </c>
      <c r="L15" s="60">
        <v>3998458</v>
      </c>
      <c r="M15" s="60">
        <v>22599908</v>
      </c>
      <c r="N15" s="60">
        <v>4353148</v>
      </c>
      <c r="O15" s="60">
        <v>4695568</v>
      </c>
      <c r="P15" s="60">
        <v>3989592</v>
      </c>
      <c r="Q15" s="60">
        <v>13038308</v>
      </c>
      <c r="R15" s="60">
        <v>3989592</v>
      </c>
      <c r="S15" s="60">
        <v>2916753</v>
      </c>
      <c r="T15" s="60">
        <v>2916753</v>
      </c>
      <c r="U15" s="60">
        <v>9823098</v>
      </c>
      <c r="V15" s="60">
        <v>50221699</v>
      </c>
      <c r="W15" s="60">
        <v>48741000</v>
      </c>
      <c r="X15" s="60">
        <v>1480699</v>
      </c>
      <c r="Y15" s="61">
        <v>3.04</v>
      </c>
      <c r="Z15" s="62">
        <v>46936817</v>
      </c>
    </row>
    <row r="16" spans="1:26" ht="13.5">
      <c r="A16" s="69" t="s">
        <v>42</v>
      </c>
      <c r="B16" s="19">
        <v>20498556</v>
      </c>
      <c r="C16" s="19">
        <v>0</v>
      </c>
      <c r="D16" s="59">
        <v>4158000</v>
      </c>
      <c r="E16" s="60">
        <v>13102200</v>
      </c>
      <c r="F16" s="60">
        <v>657979</v>
      </c>
      <c r="G16" s="60">
        <v>944939</v>
      </c>
      <c r="H16" s="60">
        <v>668384</v>
      </c>
      <c r="I16" s="60">
        <v>2271302</v>
      </c>
      <c r="J16" s="60">
        <v>883671</v>
      </c>
      <c r="K16" s="60">
        <v>741019</v>
      </c>
      <c r="L16" s="60">
        <v>742753</v>
      </c>
      <c r="M16" s="60">
        <v>2367443</v>
      </c>
      <c r="N16" s="60">
        <v>757825</v>
      </c>
      <c r="O16" s="60">
        <v>0</v>
      </c>
      <c r="P16" s="60">
        <v>0</v>
      </c>
      <c r="Q16" s="60">
        <v>757825</v>
      </c>
      <c r="R16" s="60">
        <v>0</v>
      </c>
      <c r="S16" s="60">
        <v>858601</v>
      </c>
      <c r="T16" s="60">
        <v>858601</v>
      </c>
      <c r="U16" s="60">
        <v>1717202</v>
      </c>
      <c r="V16" s="60">
        <v>7113772</v>
      </c>
      <c r="W16" s="60">
        <v>4158000</v>
      </c>
      <c r="X16" s="60">
        <v>2955772</v>
      </c>
      <c r="Y16" s="61">
        <v>71.09</v>
      </c>
      <c r="Z16" s="62">
        <v>13102200</v>
      </c>
    </row>
    <row r="17" spans="1:26" ht="13.5">
      <c r="A17" s="58" t="s">
        <v>43</v>
      </c>
      <c r="B17" s="19">
        <v>40784400</v>
      </c>
      <c r="C17" s="19">
        <v>0</v>
      </c>
      <c r="D17" s="59">
        <v>48970400</v>
      </c>
      <c r="E17" s="60">
        <v>47201279</v>
      </c>
      <c r="F17" s="60">
        <v>1068788</v>
      </c>
      <c r="G17" s="60">
        <v>2125076</v>
      </c>
      <c r="H17" s="60">
        <v>1074697</v>
      </c>
      <c r="I17" s="60">
        <v>4268561</v>
      </c>
      <c r="J17" s="60">
        <v>2157851</v>
      </c>
      <c r="K17" s="60">
        <v>2623151</v>
      </c>
      <c r="L17" s="60">
        <v>1743676</v>
      </c>
      <c r="M17" s="60">
        <v>6524678</v>
      </c>
      <c r="N17" s="60">
        <v>2129208</v>
      </c>
      <c r="O17" s="60">
        <v>1773310</v>
      </c>
      <c r="P17" s="60">
        <v>4685441</v>
      </c>
      <c r="Q17" s="60">
        <v>8587959</v>
      </c>
      <c r="R17" s="60">
        <v>4685441</v>
      </c>
      <c r="S17" s="60">
        <v>1073170</v>
      </c>
      <c r="T17" s="60">
        <v>1073170</v>
      </c>
      <c r="U17" s="60">
        <v>6831781</v>
      </c>
      <c r="V17" s="60">
        <v>26212979</v>
      </c>
      <c r="W17" s="60">
        <v>48970404</v>
      </c>
      <c r="X17" s="60">
        <v>-22757425</v>
      </c>
      <c r="Y17" s="61">
        <v>-46.47</v>
      </c>
      <c r="Z17" s="62">
        <v>47201279</v>
      </c>
    </row>
    <row r="18" spans="1:26" ht="13.5">
      <c r="A18" s="70" t="s">
        <v>44</v>
      </c>
      <c r="B18" s="71">
        <f>SUM(B11:B17)</f>
        <v>232389725</v>
      </c>
      <c r="C18" s="71">
        <f>SUM(C11:C17)</f>
        <v>0</v>
      </c>
      <c r="D18" s="72">
        <f aca="true" t="shared" si="1" ref="D18:Z18">SUM(D11:D17)</f>
        <v>188030865</v>
      </c>
      <c r="E18" s="73">
        <f t="shared" si="1"/>
        <v>193669106</v>
      </c>
      <c r="F18" s="73">
        <f t="shared" si="1"/>
        <v>11722341</v>
      </c>
      <c r="G18" s="73">
        <f t="shared" si="1"/>
        <v>9245024</v>
      </c>
      <c r="H18" s="73">
        <f t="shared" si="1"/>
        <v>8317866</v>
      </c>
      <c r="I18" s="73">
        <f t="shared" si="1"/>
        <v>29285231</v>
      </c>
      <c r="J18" s="73">
        <f t="shared" si="1"/>
        <v>24794966</v>
      </c>
      <c r="K18" s="73">
        <f t="shared" si="1"/>
        <v>16159197</v>
      </c>
      <c r="L18" s="73">
        <f t="shared" si="1"/>
        <v>14179751</v>
      </c>
      <c r="M18" s="73">
        <f t="shared" si="1"/>
        <v>55133914</v>
      </c>
      <c r="N18" s="73">
        <f t="shared" si="1"/>
        <v>14351103</v>
      </c>
      <c r="O18" s="73">
        <f t="shared" si="1"/>
        <v>13567203</v>
      </c>
      <c r="P18" s="73">
        <f t="shared" si="1"/>
        <v>12721308</v>
      </c>
      <c r="Q18" s="73">
        <f t="shared" si="1"/>
        <v>40639614</v>
      </c>
      <c r="R18" s="73">
        <f t="shared" si="1"/>
        <v>12721308</v>
      </c>
      <c r="S18" s="73">
        <f t="shared" si="1"/>
        <v>11735459</v>
      </c>
      <c r="T18" s="73">
        <f t="shared" si="1"/>
        <v>11735459</v>
      </c>
      <c r="U18" s="73">
        <f t="shared" si="1"/>
        <v>36192226</v>
      </c>
      <c r="V18" s="73">
        <f t="shared" si="1"/>
        <v>161250985</v>
      </c>
      <c r="W18" s="73">
        <f t="shared" si="1"/>
        <v>188030867</v>
      </c>
      <c r="X18" s="73">
        <f t="shared" si="1"/>
        <v>-26779882</v>
      </c>
      <c r="Y18" s="67">
        <f>+IF(W18&lt;&gt;0,(X18/W18)*100,0)</f>
        <v>-14.242279699747382</v>
      </c>
      <c r="Z18" s="74">
        <f t="shared" si="1"/>
        <v>193669106</v>
      </c>
    </row>
    <row r="19" spans="1:26" ht="13.5">
      <c r="A19" s="70" t="s">
        <v>45</v>
      </c>
      <c r="B19" s="75">
        <f>+B10-B18</f>
        <v>-80737027</v>
      </c>
      <c r="C19" s="75">
        <f>+C10-C18</f>
        <v>0</v>
      </c>
      <c r="D19" s="76">
        <f aca="true" t="shared" si="2" ref="D19:Z19">+D10-D18</f>
        <v>-1958694</v>
      </c>
      <c r="E19" s="77">
        <f t="shared" si="2"/>
        <v>-23112001</v>
      </c>
      <c r="F19" s="77">
        <f t="shared" si="2"/>
        <v>39397719</v>
      </c>
      <c r="G19" s="77">
        <f t="shared" si="2"/>
        <v>-471425</v>
      </c>
      <c r="H19" s="77">
        <f t="shared" si="2"/>
        <v>-2011356</v>
      </c>
      <c r="I19" s="77">
        <f t="shared" si="2"/>
        <v>36914938</v>
      </c>
      <c r="J19" s="77">
        <f t="shared" si="2"/>
        <v>-15812396</v>
      </c>
      <c r="K19" s="77">
        <f t="shared" si="2"/>
        <v>7988097</v>
      </c>
      <c r="L19" s="77">
        <f t="shared" si="2"/>
        <v>-5731310</v>
      </c>
      <c r="M19" s="77">
        <f t="shared" si="2"/>
        <v>-13555609</v>
      </c>
      <c r="N19" s="77">
        <f t="shared" si="2"/>
        <v>-2773234</v>
      </c>
      <c r="O19" s="77">
        <f t="shared" si="2"/>
        <v>2091891</v>
      </c>
      <c r="P19" s="77">
        <f t="shared" si="2"/>
        <v>-2824815</v>
      </c>
      <c r="Q19" s="77">
        <f t="shared" si="2"/>
        <v>-3506158</v>
      </c>
      <c r="R19" s="77">
        <f t="shared" si="2"/>
        <v>-2824815</v>
      </c>
      <c r="S19" s="77">
        <f t="shared" si="2"/>
        <v>-3663783</v>
      </c>
      <c r="T19" s="77">
        <f t="shared" si="2"/>
        <v>-3663783</v>
      </c>
      <c r="U19" s="77">
        <f t="shared" si="2"/>
        <v>-10152381</v>
      </c>
      <c r="V19" s="77">
        <f t="shared" si="2"/>
        <v>9700790</v>
      </c>
      <c r="W19" s="77">
        <f>IF(E10=E18,0,W10-W18)</f>
        <v>-1958675</v>
      </c>
      <c r="X19" s="77">
        <f t="shared" si="2"/>
        <v>11659465</v>
      </c>
      <c r="Y19" s="78">
        <f>+IF(W19&lt;&gt;0,(X19/W19)*100,0)</f>
        <v>-595.273080015827</v>
      </c>
      <c r="Z19" s="79">
        <f t="shared" si="2"/>
        <v>-23112001</v>
      </c>
    </row>
    <row r="20" spans="1:26" ht="13.5">
      <c r="A20" s="58" t="s">
        <v>46</v>
      </c>
      <c r="B20" s="19">
        <v>29336176</v>
      </c>
      <c r="C20" s="19">
        <v>0</v>
      </c>
      <c r="D20" s="59">
        <v>21178000</v>
      </c>
      <c r="E20" s="60">
        <v>23112000</v>
      </c>
      <c r="F20" s="60">
        <v>0</v>
      </c>
      <c r="G20" s="60">
        <v>17503000</v>
      </c>
      <c r="H20" s="60">
        <v>0</v>
      </c>
      <c r="I20" s="60">
        <v>17503000</v>
      </c>
      <c r="J20" s="60">
        <v>0</v>
      </c>
      <c r="K20" s="60">
        <v>3000000</v>
      </c>
      <c r="L20" s="60">
        <v>0</v>
      </c>
      <c r="M20" s="60">
        <v>3000000</v>
      </c>
      <c r="N20" s="60">
        <v>1420572</v>
      </c>
      <c r="O20" s="60">
        <v>4399</v>
      </c>
      <c r="P20" s="60">
        <v>63010</v>
      </c>
      <c r="Q20" s="60">
        <v>1487981</v>
      </c>
      <c r="R20" s="60">
        <v>63010</v>
      </c>
      <c r="S20" s="60">
        <v>0</v>
      </c>
      <c r="T20" s="60">
        <v>0</v>
      </c>
      <c r="U20" s="60">
        <v>63010</v>
      </c>
      <c r="V20" s="60">
        <v>22053991</v>
      </c>
      <c r="W20" s="60">
        <v>21178000</v>
      </c>
      <c r="X20" s="60">
        <v>875991</v>
      </c>
      <c r="Y20" s="61">
        <v>4.14</v>
      </c>
      <c r="Z20" s="62">
        <v>23112000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-51400851</v>
      </c>
      <c r="C22" s="86">
        <f>SUM(C19:C21)</f>
        <v>0</v>
      </c>
      <c r="D22" s="87">
        <f aca="true" t="shared" si="3" ref="D22:Z22">SUM(D19:D21)</f>
        <v>19219306</v>
      </c>
      <c r="E22" s="88">
        <f t="shared" si="3"/>
        <v>-1</v>
      </c>
      <c r="F22" s="88">
        <f t="shared" si="3"/>
        <v>39397719</v>
      </c>
      <c r="G22" s="88">
        <f t="shared" si="3"/>
        <v>17031575</v>
      </c>
      <c r="H22" s="88">
        <f t="shared" si="3"/>
        <v>-2011356</v>
      </c>
      <c r="I22" s="88">
        <f t="shared" si="3"/>
        <v>54417938</v>
      </c>
      <c r="J22" s="88">
        <f t="shared" si="3"/>
        <v>-15812396</v>
      </c>
      <c r="K22" s="88">
        <f t="shared" si="3"/>
        <v>10988097</v>
      </c>
      <c r="L22" s="88">
        <f t="shared" si="3"/>
        <v>-5731310</v>
      </c>
      <c r="M22" s="88">
        <f t="shared" si="3"/>
        <v>-10555609</v>
      </c>
      <c r="N22" s="88">
        <f t="shared" si="3"/>
        <v>-1352662</v>
      </c>
      <c r="O22" s="88">
        <f t="shared" si="3"/>
        <v>2096290</v>
      </c>
      <c r="P22" s="88">
        <f t="shared" si="3"/>
        <v>-2761805</v>
      </c>
      <c r="Q22" s="88">
        <f t="shared" si="3"/>
        <v>-2018177</v>
      </c>
      <c r="R22" s="88">
        <f t="shared" si="3"/>
        <v>-2761805</v>
      </c>
      <c r="S22" s="88">
        <f t="shared" si="3"/>
        <v>-3663783</v>
      </c>
      <c r="T22" s="88">
        <f t="shared" si="3"/>
        <v>-3663783</v>
      </c>
      <c r="U22" s="88">
        <f t="shared" si="3"/>
        <v>-10089371</v>
      </c>
      <c r="V22" s="88">
        <f t="shared" si="3"/>
        <v>31754781</v>
      </c>
      <c r="W22" s="88">
        <f t="shared" si="3"/>
        <v>19219325</v>
      </c>
      <c r="X22" s="88">
        <f t="shared" si="3"/>
        <v>12535456</v>
      </c>
      <c r="Y22" s="89">
        <f>+IF(W22&lt;&gt;0,(X22/W22)*100,0)</f>
        <v>65.22318551770158</v>
      </c>
      <c r="Z22" s="90">
        <f t="shared" si="3"/>
        <v>-1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-51400851</v>
      </c>
      <c r="C24" s="75">
        <f>SUM(C22:C23)</f>
        <v>0</v>
      </c>
      <c r="D24" s="76">
        <f aca="true" t="shared" si="4" ref="D24:Z24">SUM(D22:D23)</f>
        <v>19219306</v>
      </c>
      <c r="E24" s="77">
        <f t="shared" si="4"/>
        <v>-1</v>
      </c>
      <c r="F24" s="77">
        <f t="shared" si="4"/>
        <v>39397719</v>
      </c>
      <c r="G24" s="77">
        <f t="shared" si="4"/>
        <v>17031575</v>
      </c>
      <c r="H24" s="77">
        <f t="shared" si="4"/>
        <v>-2011356</v>
      </c>
      <c r="I24" s="77">
        <f t="shared" si="4"/>
        <v>54417938</v>
      </c>
      <c r="J24" s="77">
        <f t="shared" si="4"/>
        <v>-15812396</v>
      </c>
      <c r="K24" s="77">
        <f t="shared" si="4"/>
        <v>10988097</v>
      </c>
      <c r="L24" s="77">
        <f t="shared" si="4"/>
        <v>-5731310</v>
      </c>
      <c r="M24" s="77">
        <f t="shared" si="4"/>
        <v>-10555609</v>
      </c>
      <c r="N24" s="77">
        <f t="shared" si="4"/>
        <v>-1352662</v>
      </c>
      <c r="O24" s="77">
        <f t="shared" si="4"/>
        <v>2096290</v>
      </c>
      <c r="P24" s="77">
        <f t="shared" si="4"/>
        <v>-2761805</v>
      </c>
      <c r="Q24" s="77">
        <f t="shared" si="4"/>
        <v>-2018177</v>
      </c>
      <c r="R24" s="77">
        <f t="shared" si="4"/>
        <v>-2761805</v>
      </c>
      <c r="S24" s="77">
        <f t="shared" si="4"/>
        <v>-3663783</v>
      </c>
      <c r="T24" s="77">
        <f t="shared" si="4"/>
        <v>-3663783</v>
      </c>
      <c r="U24" s="77">
        <f t="shared" si="4"/>
        <v>-10089371</v>
      </c>
      <c r="V24" s="77">
        <f t="shared" si="4"/>
        <v>31754781</v>
      </c>
      <c r="W24" s="77">
        <f t="shared" si="4"/>
        <v>19219325</v>
      </c>
      <c r="X24" s="77">
        <f t="shared" si="4"/>
        <v>12535456</v>
      </c>
      <c r="Y24" s="78">
        <f>+IF(W24&lt;&gt;0,(X24/W24)*100,0)</f>
        <v>65.22318551770158</v>
      </c>
      <c r="Z24" s="79">
        <f t="shared" si="4"/>
        <v>-1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55837849</v>
      </c>
      <c r="C27" s="22">
        <v>0</v>
      </c>
      <c r="D27" s="99">
        <v>26592569</v>
      </c>
      <c r="E27" s="100">
        <v>26210569</v>
      </c>
      <c r="F27" s="100">
        <v>2899027</v>
      </c>
      <c r="G27" s="100">
        <v>8077669</v>
      </c>
      <c r="H27" s="100">
        <v>2107727</v>
      </c>
      <c r="I27" s="100">
        <v>13084423</v>
      </c>
      <c r="J27" s="100">
        <v>1738507</v>
      </c>
      <c r="K27" s="100">
        <v>2949312</v>
      </c>
      <c r="L27" s="100">
        <v>1049586</v>
      </c>
      <c r="M27" s="100">
        <v>5737405</v>
      </c>
      <c r="N27" s="100">
        <v>143732</v>
      </c>
      <c r="O27" s="100">
        <v>249391</v>
      </c>
      <c r="P27" s="100">
        <v>971543</v>
      </c>
      <c r="Q27" s="100">
        <v>1364666</v>
      </c>
      <c r="R27" s="100">
        <v>971543</v>
      </c>
      <c r="S27" s="100">
        <v>-492801</v>
      </c>
      <c r="T27" s="100">
        <v>2956454</v>
      </c>
      <c r="U27" s="100">
        <v>3435196</v>
      </c>
      <c r="V27" s="100">
        <v>23621690</v>
      </c>
      <c r="W27" s="100">
        <v>26210569</v>
      </c>
      <c r="X27" s="100">
        <v>-2588879</v>
      </c>
      <c r="Y27" s="101">
        <v>-9.88</v>
      </c>
      <c r="Z27" s="102">
        <v>26210569</v>
      </c>
    </row>
    <row r="28" spans="1:26" ht="13.5">
      <c r="A28" s="103" t="s">
        <v>46</v>
      </c>
      <c r="B28" s="19">
        <v>45013150</v>
      </c>
      <c r="C28" s="19">
        <v>0</v>
      </c>
      <c r="D28" s="59">
        <v>21178000</v>
      </c>
      <c r="E28" s="60">
        <v>24310783</v>
      </c>
      <c r="F28" s="60">
        <v>2897230</v>
      </c>
      <c r="G28" s="60">
        <v>8047515</v>
      </c>
      <c r="H28" s="60">
        <v>2091052</v>
      </c>
      <c r="I28" s="60">
        <v>13035797</v>
      </c>
      <c r="J28" s="60">
        <v>1721482</v>
      </c>
      <c r="K28" s="60">
        <v>2893469</v>
      </c>
      <c r="L28" s="60">
        <v>65870</v>
      </c>
      <c r="M28" s="60">
        <v>4680821</v>
      </c>
      <c r="N28" s="60">
        <v>132495</v>
      </c>
      <c r="O28" s="60">
        <v>0</v>
      </c>
      <c r="P28" s="60">
        <v>448621</v>
      </c>
      <c r="Q28" s="60">
        <v>581116</v>
      </c>
      <c r="R28" s="60">
        <v>448621</v>
      </c>
      <c r="S28" s="60">
        <v>-559973</v>
      </c>
      <c r="T28" s="60">
        <v>2071046</v>
      </c>
      <c r="U28" s="60">
        <v>1959694</v>
      </c>
      <c r="V28" s="60">
        <v>20257428</v>
      </c>
      <c r="W28" s="60">
        <v>24310783</v>
      </c>
      <c r="X28" s="60">
        <v>-4053355</v>
      </c>
      <c r="Y28" s="61">
        <v>-16.67</v>
      </c>
      <c r="Z28" s="62">
        <v>24310783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500000</v>
      </c>
      <c r="X30" s="60">
        <v>-500000</v>
      </c>
      <c r="Y30" s="61">
        <v>-100</v>
      </c>
      <c r="Z30" s="62">
        <v>500000</v>
      </c>
    </row>
    <row r="31" spans="1:26" ht="13.5">
      <c r="A31" s="58" t="s">
        <v>53</v>
      </c>
      <c r="B31" s="19">
        <v>10824699</v>
      </c>
      <c r="C31" s="19">
        <v>0</v>
      </c>
      <c r="D31" s="59">
        <v>5414569</v>
      </c>
      <c r="E31" s="60">
        <v>1399786</v>
      </c>
      <c r="F31" s="60">
        <v>1797</v>
      </c>
      <c r="G31" s="60">
        <v>30154</v>
      </c>
      <c r="H31" s="60">
        <v>16675</v>
      </c>
      <c r="I31" s="60">
        <v>48626</v>
      </c>
      <c r="J31" s="60">
        <v>17025</v>
      </c>
      <c r="K31" s="60">
        <v>55843</v>
      </c>
      <c r="L31" s="60">
        <v>983716</v>
      </c>
      <c r="M31" s="60">
        <v>1056584</v>
      </c>
      <c r="N31" s="60">
        <v>11237</v>
      </c>
      <c r="O31" s="60">
        <v>249391</v>
      </c>
      <c r="P31" s="60">
        <v>522922</v>
      </c>
      <c r="Q31" s="60">
        <v>783550</v>
      </c>
      <c r="R31" s="60">
        <v>522922</v>
      </c>
      <c r="S31" s="60">
        <v>67172</v>
      </c>
      <c r="T31" s="60">
        <v>885408</v>
      </c>
      <c r="U31" s="60">
        <v>1475502</v>
      </c>
      <c r="V31" s="60">
        <v>3364262</v>
      </c>
      <c r="W31" s="60">
        <v>1399786</v>
      </c>
      <c r="X31" s="60">
        <v>1964476</v>
      </c>
      <c r="Y31" s="61">
        <v>140.34</v>
      </c>
      <c r="Z31" s="62">
        <v>1399786</v>
      </c>
    </row>
    <row r="32" spans="1:26" ht="13.5">
      <c r="A32" s="70" t="s">
        <v>54</v>
      </c>
      <c r="B32" s="22">
        <f>SUM(B28:B31)</f>
        <v>55837849</v>
      </c>
      <c r="C32" s="22">
        <f>SUM(C28:C31)</f>
        <v>0</v>
      </c>
      <c r="D32" s="99">
        <f aca="true" t="shared" si="5" ref="D32:Z32">SUM(D28:D31)</f>
        <v>26592569</v>
      </c>
      <c r="E32" s="100">
        <f t="shared" si="5"/>
        <v>26210569</v>
      </c>
      <c r="F32" s="100">
        <f t="shared" si="5"/>
        <v>2899027</v>
      </c>
      <c r="G32" s="100">
        <f t="shared" si="5"/>
        <v>8077669</v>
      </c>
      <c r="H32" s="100">
        <f t="shared" si="5"/>
        <v>2107727</v>
      </c>
      <c r="I32" s="100">
        <f t="shared" si="5"/>
        <v>13084423</v>
      </c>
      <c r="J32" s="100">
        <f t="shared" si="5"/>
        <v>1738507</v>
      </c>
      <c r="K32" s="100">
        <f t="shared" si="5"/>
        <v>2949312</v>
      </c>
      <c r="L32" s="100">
        <f t="shared" si="5"/>
        <v>1049586</v>
      </c>
      <c r="M32" s="100">
        <f t="shared" si="5"/>
        <v>5737405</v>
      </c>
      <c r="N32" s="100">
        <f t="shared" si="5"/>
        <v>143732</v>
      </c>
      <c r="O32" s="100">
        <f t="shared" si="5"/>
        <v>249391</v>
      </c>
      <c r="P32" s="100">
        <f t="shared" si="5"/>
        <v>971543</v>
      </c>
      <c r="Q32" s="100">
        <f t="shared" si="5"/>
        <v>1364666</v>
      </c>
      <c r="R32" s="100">
        <f t="shared" si="5"/>
        <v>971543</v>
      </c>
      <c r="S32" s="100">
        <f t="shared" si="5"/>
        <v>-492801</v>
      </c>
      <c r="T32" s="100">
        <f t="shared" si="5"/>
        <v>2956454</v>
      </c>
      <c r="U32" s="100">
        <f t="shared" si="5"/>
        <v>3435196</v>
      </c>
      <c r="V32" s="100">
        <f t="shared" si="5"/>
        <v>23621690</v>
      </c>
      <c r="W32" s="100">
        <f t="shared" si="5"/>
        <v>26210569</v>
      </c>
      <c r="X32" s="100">
        <f t="shared" si="5"/>
        <v>-2588879</v>
      </c>
      <c r="Y32" s="101">
        <f>+IF(W32&lt;&gt;0,(X32/W32)*100,0)</f>
        <v>-9.877233111574188</v>
      </c>
      <c r="Z32" s="102">
        <f t="shared" si="5"/>
        <v>26210569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25953914</v>
      </c>
      <c r="C35" s="19">
        <v>0</v>
      </c>
      <c r="D35" s="59">
        <v>15115332</v>
      </c>
      <c r="E35" s="60">
        <v>23998878</v>
      </c>
      <c r="F35" s="60">
        <v>49356080</v>
      </c>
      <c r="G35" s="60">
        <v>105380237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50540418</v>
      </c>
      <c r="T35" s="60">
        <v>35919281</v>
      </c>
      <c r="U35" s="60">
        <v>35919281</v>
      </c>
      <c r="V35" s="60">
        <v>35919281</v>
      </c>
      <c r="W35" s="60">
        <v>23998878</v>
      </c>
      <c r="X35" s="60">
        <v>11920403</v>
      </c>
      <c r="Y35" s="61">
        <v>49.67</v>
      </c>
      <c r="Z35" s="62">
        <v>23998878</v>
      </c>
    </row>
    <row r="36" spans="1:26" ht="13.5">
      <c r="A36" s="58" t="s">
        <v>57</v>
      </c>
      <c r="B36" s="19">
        <v>818439816</v>
      </c>
      <c r="C36" s="19">
        <v>0</v>
      </c>
      <c r="D36" s="59">
        <v>830018940</v>
      </c>
      <c r="E36" s="60">
        <v>762004079</v>
      </c>
      <c r="F36" s="60">
        <v>867749471</v>
      </c>
      <c r="G36" s="60">
        <v>870999558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839773278</v>
      </c>
      <c r="T36" s="60">
        <v>842571036</v>
      </c>
      <c r="U36" s="60">
        <v>842571036</v>
      </c>
      <c r="V36" s="60">
        <v>842571036</v>
      </c>
      <c r="W36" s="60">
        <v>762004079</v>
      </c>
      <c r="X36" s="60">
        <v>80566957</v>
      </c>
      <c r="Y36" s="61">
        <v>10.57</v>
      </c>
      <c r="Z36" s="62">
        <v>762004079</v>
      </c>
    </row>
    <row r="37" spans="1:26" ht="13.5">
      <c r="A37" s="58" t="s">
        <v>58</v>
      </c>
      <c r="B37" s="19">
        <v>83103816</v>
      </c>
      <c r="C37" s="19">
        <v>0</v>
      </c>
      <c r="D37" s="59">
        <v>55288371</v>
      </c>
      <c r="E37" s="60">
        <v>38301393</v>
      </c>
      <c r="F37" s="60">
        <v>130637886</v>
      </c>
      <c r="G37" s="60">
        <v>140630635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106624119</v>
      </c>
      <c r="T37" s="60">
        <v>115048295</v>
      </c>
      <c r="U37" s="60">
        <v>115048295</v>
      </c>
      <c r="V37" s="60">
        <v>115048295</v>
      </c>
      <c r="W37" s="60">
        <v>38301393</v>
      </c>
      <c r="X37" s="60">
        <v>76746902</v>
      </c>
      <c r="Y37" s="61">
        <v>200.38</v>
      </c>
      <c r="Z37" s="62">
        <v>38301393</v>
      </c>
    </row>
    <row r="38" spans="1:26" ht="13.5">
      <c r="A38" s="58" t="s">
        <v>59</v>
      </c>
      <c r="B38" s="19">
        <v>59301988</v>
      </c>
      <c r="C38" s="19">
        <v>0</v>
      </c>
      <c r="D38" s="59">
        <v>58314169</v>
      </c>
      <c r="E38" s="60">
        <v>62571057</v>
      </c>
      <c r="F38" s="60">
        <v>57079788</v>
      </c>
      <c r="G38" s="60">
        <v>24530044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59051829</v>
      </c>
      <c r="T38" s="60">
        <v>59051829</v>
      </c>
      <c r="U38" s="60">
        <v>59051829</v>
      </c>
      <c r="V38" s="60">
        <v>59051829</v>
      </c>
      <c r="W38" s="60">
        <v>62571057</v>
      </c>
      <c r="X38" s="60">
        <v>-3519228</v>
      </c>
      <c r="Y38" s="61">
        <v>-5.62</v>
      </c>
      <c r="Z38" s="62">
        <v>62571057</v>
      </c>
    </row>
    <row r="39" spans="1:26" ht="13.5">
      <c r="A39" s="58" t="s">
        <v>60</v>
      </c>
      <c r="B39" s="19">
        <v>701987926</v>
      </c>
      <c r="C39" s="19">
        <v>0</v>
      </c>
      <c r="D39" s="59">
        <v>731531732</v>
      </c>
      <c r="E39" s="60">
        <v>685130509</v>
      </c>
      <c r="F39" s="60">
        <v>729387877</v>
      </c>
      <c r="G39" s="60">
        <v>811219116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724637748</v>
      </c>
      <c r="T39" s="60">
        <v>704390193</v>
      </c>
      <c r="U39" s="60">
        <v>704390193</v>
      </c>
      <c r="V39" s="60">
        <v>704390193</v>
      </c>
      <c r="W39" s="60">
        <v>685130509</v>
      </c>
      <c r="X39" s="60">
        <v>19259684</v>
      </c>
      <c r="Y39" s="61">
        <v>2.81</v>
      </c>
      <c r="Z39" s="62">
        <v>685130509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-6945160</v>
      </c>
      <c r="C42" s="19">
        <v>0</v>
      </c>
      <c r="D42" s="59">
        <v>47054616</v>
      </c>
      <c r="E42" s="60">
        <v>74170588</v>
      </c>
      <c r="F42" s="60">
        <v>14874643</v>
      </c>
      <c r="G42" s="60">
        <v>14988618</v>
      </c>
      <c r="H42" s="60">
        <v>-1087238</v>
      </c>
      <c r="I42" s="60">
        <v>28776023</v>
      </c>
      <c r="J42" s="60">
        <v>-20773418</v>
      </c>
      <c r="K42" s="60">
        <v>7108219</v>
      </c>
      <c r="L42" s="60">
        <v>-6828117</v>
      </c>
      <c r="M42" s="60">
        <v>-20493316</v>
      </c>
      <c r="N42" s="60">
        <v>-3992979</v>
      </c>
      <c r="O42" s="60">
        <v>-5535512</v>
      </c>
      <c r="P42" s="60">
        <v>-9616369</v>
      </c>
      <c r="Q42" s="60">
        <v>-19144860</v>
      </c>
      <c r="R42" s="60">
        <v>-2377032</v>
      </c>
      <c r="S42" s="60">
        <v>-3691289</v>
      </c>
      <c r="T42" s="60">
        <v>-20238537</v>
      </c>
      <c r="U42" s="60">
        <v>-26306858</v>
      </c>
      <c r="V42" s="60">
        <v>-37169011</v>
      </c>
      <c r="W42" s="60">
        <v>74170588</v>
      </c>
      <c r="X42" s="60">
        <v>-111339599</v>
      </c>
      <c r="Y42" s="61">
        <v>-150.11</v>
      </c>
      <c r="Z42" s="62">
        <v>74170588</v>
      </c>
    </row>
    <row r="43" spans="1:26" ht="13.5">
      <c r="A43" s="58" t="s">
        <v>63</v>
      </c>
      <c r="B43" s="19">
        <v>-24060782</v>
      </c>
      <c r="C43" s="19">
        <v>0</v>
      </c>
      <c r="D43" s="59">
        <v>-26593000</v>
      </c>
      <c r="E43" s="60">
        <v>-29417412</v>
      </c>
      <c r="F43" s="60">
        <v>-2845849</v>
      </c>
      <c r="G43" s="60">
        <v>-8063981</v>
      </c>
      <c r="H43" s="60">
        <v>-2063208</v>
      </c>
      <c r="I43" s="60">
        <v>-12973038</v>
      </c>
      <c r="J43" s="60">
        <v>-1725140</v>
      </c>
      <c r="K43" s="60">
        <v>-2936243</v>
      </c>
      <c r="L43" s="60">
        <v>-999330</v>
      </c>
      <c r="M43" s="60">
        <v>-5660713</v>
      </c>
      <c r="N43" s="60">
        <v>-91805</v>
      </c>
      <c r="O43" s="60">
        <v>-184741</v>
      </c>
      <c r="P43" s="60">
        <v>-941686</v>
      </c>
      <c r="Q43" s="60">
        <v>-1218232</v>
      </c>
      <c r="R43" s="60">
        <v>-954437</v>
      </c>
      <c r="S43" s="60">
        <v>773734</v>
      </c>
      <c r="T43" s="60">
        <v>-1379801</v>
      </c>
      <c r="U43" s="60">
        <v>-1560504</v>
      </c>
      <c r="V43" s="60">
        <v>-21412487</v>
      </c>
      <c r="W43" s="60">
        <v>-29417412</v>
      </c>
      <c r="X43" s="60">
        <v>8004925</v>
      </c>
      <c r="Y43" s="61">
        <v>-27.21</v>
      </c>
      <c r="Z43" s="62">
        <v>-29417412</v>
      </c>
    </row>
    <row r="44" spans="1:26" ht="13.5">
      <c r="A44" s="58" t="s">
        <v>64</v>
      </c>
      <c r="B44" s="19">
        <v>-2749633</v>
      </c>
      <c r="C44" s="19">
        <v>0</v>
      </c>
      <c r="D44" s="59">
        <v>0</v>
      </c>
      <c r="E44" s="60">
        <v>10175916</v>
      </c>
      <c r="F44" s="60">
        <v>-52797</v>
      </c>
      <c r="G44" s="60">
        <v>-223707</v>
      </c>
      <c r="H44" s="60">
        <v>-58076</v>
      </c>
      <c r="I44" s="60">
        <v>-334580</v>
      </c>
      <c r="J44" s="60">
        <v>-40914</v>
      </c>
      <c r="K44" s="60">
        <v>-28868</v>
      </c>
      <c r="L44" s="60">
        <v>-17917</v>
      </c>
      <c r="M44" s="60">
        <v>-87699</v>
      </c>
      <c r="N44" s="60">
        <v>-3101</v>
      </c>
      <c r="O44" s="60">
        <v>0</v>
      </c>
      <c r="P44" s="60">
        <v>0</v>
      </c>
      <c r="Q44" s="60">
        <v>-3101</v>
      </c>
      <c r="R44" s="60">
        <v>-300000</v>
      </c>
      <c r="S44" s="60">
        <v>1526</v>
      </c>
      <c r="T44" s="60">
        <v>-10417</v>
      </c>
      <c r="U44" s="60">
        <v>-308891</v>
      </c>
      <c r="V44" s="60">
        <v>-734271</v>
      </c>
      <c r="W44" s="60">
        <v>10175916</v>
      </c>
      <c r="X44" s="60">
        <v>-10910187</v>
      </c>
      <c r="Y44" s="61">
        <v>-107.22</v>
      </c>
      <c r="Z44" s="62">
        <v>10175916</v>
      </c>
    </row>
    <row r="45" spans="1:26" ht="13.5">
      <c r="A45" s="70" t="s">
        <v>65</v>
      </c>
      <c r="B45" s="22">
        <v>-19196615</v>
      </c>
      <c r="C45" s="22">
        <v>0</v>
      </c>
      <c r="D45" s="99">
        <v>20461614</v>
      </c>
      <c r="E45" s="100">
        <v>54929092</v>
      </c>
      <c r="F45" s="100">
        <v>11975997</v>
      </c>
      <c r="G45" s="100">
        <v>18676927</v>
      </c>
      <c r="H45" s="100">
        <v>15468405</v>
      </c>
      <c r="I45" s="100">
        <v>15468405</v>
      </c>
      <c r="J45" s="100">
        <v>-7071067</v>
      </c>
      <c r="K45" s="100">
        <v>-2927959</v>
      </c>
      <c r="L45" s="100">
        <v>-10773323</v>
      </c>
      <c r="M45" s="100">
        <v>-10773323</v>
      </c>
      <c r="N45" s="100">
        <v>-14861208</v>
      </c>
      <c r="O45" s="100">
        <v>-20581461</v>
      </c>
      <c r="P45" s="100">
        <v>-31139516</v>
      </c>
      <c r="Q45" s="100">
        <v>-14861208</v>
      </c>
      <c r="R45" s="100">
        <v>-34770985</v>
      </c>
      <c r="S45" s="100">
        <v>-37687014</v>
      </c>
      <c r="T45" s="100">
        <v>-59315769</v>
      </c>
      <c r="U45" s="100">
        <v>-59315769</v>
      </c>
      <c r="V45" s="100">
        <v>-59315769</v>
      </c>
      <c r="W45" s="100">
        <v>54929092</v>
      </c>
      <c r="X45" s="100">
        <v>-114244861</v>
      </c>
      <c r="Y45" s="101">
        <v>-207.99</v>
      </c>
      <c r="Z45" s="102">
        <v>54929092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101.51659574086769</v>
      </c>
      <c r="C58" s="5">
        <f>IF(C67=0,0,+(C76/C67)*100)</f>
        <v>0</v>
      </c>
      <c r="D58" s="6">
        <f aca="true" t="shared" si="6" ref="D58:Z58">IF(D67=0,0,+(D76/D67)*100)</f>
        <v>99.99999422102921</v>
      </c>
      <c r="E58" s="7">
        <f t="shared" si="6"/>
        <v>82.63231032188257</v>
      </c>
      <c r="F58" s="7">
        <f t="shared" si="6"/>
        <v>18.72579085512711</v>
      </c>
      <c r="G58" s="7">
        <f t="shared" si="6"/>
        <v>56.52984237001819</v>
      </c>
      <c r="H58" s="7">
        <f t="shared" si="6"/>
        <v>117.06824561024392</v>
      </c>
      <c r="I58" s="7">
        <f t="shared" si="6"/>
        <v>36.352183139517784</v>
      </c>
      <c r="J58" s="7">
        <f t="shared" si="6"/>
        <v>31.131226706916987</v>
      </c>
      <c r="K58" s="7">
        <f t="shared" si="6"/>
        <v>41.48163237820023</v>
      </c>
      <c r="L58" s="7">
        <f t="shared" si="6"/>
        <v>85.57555445581404</v>
      </c>
      <c r="M58" s="7">
        <f t="shared" si="6"/>
        <v>54.05715586090165</v>
      </c>
      <c r="N58" s="7">
        <f t="shared" si="6"/>
        <v>69.00317130500594</v>
      </c>
      <c r="O58" s="7">
        <f t="shared" si="6"/>
        <v>56.1019725293699</v>
      </c>
      <c r="P58" s="7">
        <f t="shared" si="6"/>
        <v>45.14652769061757</v>
      </c>
      <c r="Q58" s="7">
        <f t="shared" si="6"/>
        <v>57.345117427473966</v>
      </c>
      <c r="R58" s="7">
        <f t="shared" si="6"/>
        <v>122.28896877206432</v>
      </c>
      <c r="S58" s="7">
        <f t="shared" si="6"/>
        <v>100</v>
      </c>
      <c r="T58" s="7">
        <f t="shared" si="6"/>
        <v>6.983391854656396</v>
      </c>
      <c r="U58" s="7">
        <f t="shared" si="6"/>
        <v>78.39029356117074</v>
      </c>
      <c r="V58" s="7">
        <f t="shared" si="6"/>
        <v>53.632800532170364</v>
      </c>
      <c r="W58" s="7">
        <f t="shared" si="6"/>
        <v>71.52429808038761</v>
      </c>
      <c r="X58" s="7">
        <f t="shared" si="6"/>
        <v>0</v>
      </c>
      <c r="Y58" s="7">
        <f t="shared" si="6"/>
        <v>0</v>
      </c>
      <c r="Z58" s="8">
        <f t="shared" si="6"/>
        <v>82.63231032188257</v>
      </c>
    </row>
    <row r="59" spans="1:26" ht="13.5">
      <c r="A59" s="37" t="s">
        <v>31</v>
      </c>
      <c r="B59" s="9">
        <f aca="true" t="shared" si="7" ref="B59:Z66">IF(B68=0,0,+(B77/B68)*100)</f>
        <v>110.11854669715677</v>
      </c>
      <c r="C59" s="9">
        <f t="shared" si="7"/>
        <v>0</v>
      </c>
      <c r="D59" s="2">
        <f t="shared" si="7"/>
        <v>99.99997918301234</v>
      </c>
      <c r="E59" s="10">
        <f t="shared" si="7"/>
        <v>24.187457806568137</v>
      </c>
      <c r="F59" s="10">
        <f t="shared" si="7"/>
        <v>1.7519985960468598</v>
      </c>
      <c r="G59" s="10">
        <f t="shared" si="7"/>
        <v>-1260953.2467532468</v>
      </c>
      <c r="H59" s="10">
        <f t="shared" si="7"/>
        <v>-277.5102957630375</v>
      </c>
      <c r="I59" s="10">
        <f t="shared" si="7"/>
        <v>13.321584894142424</v>
      </c>
      <c r="J59" s="10">
        <f t="shared" si="7"/>
        <v>16159.228187919465</v>
      </c>
      <c r="K59" s="10">
        <f t="shared" si="7"/>
        <v>-10.548401003908225</v>
      </c>
      <c r="L59" s="10">
        <f t="shared" si="7"/>
        <v>-45550.43050430504</v>
      </c>
      <c r="M59" s="10">
        <f t="shared" si="7"/>
        <v>-49.15297006521088</v>
      </c>
      <c r="N59" s="10">
        <f t="shared" si="7"/>
        <v>1027.2324831427734</v>
      </c>
      <c r="O59" s="10">
        <f t="shared" si="7"/>
        <v>567.8373722091528</v>
      </c>
      <c r="P59" s="10">
        <f t="shared" si="7"/>
        <v>1142.0710203088897</v>
      </c>
      <c r="Q59" s="10">
        <f t="shared" si="7"/>
        <v>720.1318350788039</v>
      </c>
      <c r="R59" s="10">
        <f t="shared" si="7"/>
        <v>12170.558190441445</v>
      </c>
      <c r="S59" s="10">
        <f t="shared" si="7"/>
        <v>100</v>
      </c>
      <c r="T59" s="10">
        <f t="shared" si="7"/>
        <v>-148662.2637756117</v>
      </c>
      <c r="U59" s="10">
        <f t="shared" si="7"/>
        <v>-20628.886792452828</v>
      </c>
      <c r="V59" s="10">
        <f t="shared" si="7"/>
        <v>-3.0848915792873663</v>
      </c>
      <c r="W59" s="10">
        <f t="shared" si="7"/>
        <v>24.187462841669287</v>
      </c>
      <c r="X59" s="10">
        <f t="shared" si="7"/>
        <v>0</v>
      </c>
      <c r="Y59" s="10">
        <f t="shared" si="7"/>
        <v>0</v>
      </c>
      <c r="Z59" s="11">
        <f t="shared" si="7"/>
        <v>24.187457806568137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100.00000225708186</v>
      </c>
      <c r="E60" s="13">
        <f t="shared" si="7"/>
        <v>99.99999446573598</v>
      </c>
      <c r="F60" s="13">
        <f t="shared" si="7"/>
        <v>72.67689809501896</v>
      </c>
      <c r="G60" s="13">
        <f t="shared" si="7"/>
        <v>23.285668470431325</v>
      </c>
      <c r="H60" s="13">
        <f t="shared" si="7"/>
        <v>75.21040182036032</v>
      </c>
      <c r="I60" s="13">
        <f t="shared" si="7"/>
        <v>60.92264766495802</v>
      </c>
      <c r="J60" s="13">
        <f t="shared" si="7"/>
        <v>21.13195687842736</v>
      </c>
      <c r="K60" s="13">
        <f t="shared" si="7"/>
        <v>26.491745103449627</v>
      </c>
      <c r="L60" s="13">
        <f t="shared" si="7"/>
        <v>78.42377730034596</v>
      </c>
      <c r="M60" s="13">
        <f t="shared" si="7"/>
        <v>42.64190319773539</v>
      </c>
      <c r="N60" s="13">
        <f t="shared" si="7"/>
        <v>62.78864826846093</v>
      </c>
      <c r="O60" s="13">
        <f t="shared" si="7"/>
        <v>46.29130699495705</v>
      </c>
      <c r="P60" s="13">
        <f t="shared" si="7"/>
        <v>33.1409242482547</v>
      </c>
      <c r="Q60" s="13">
        <f t="shared" si="7"/>
        <v>47.71891379228326</v>
      </c>
      <c r="R60" s="13">
        <f t="shared" si="7"/>
        <v>89.63727098034312</v>
      </c>
      <c r="S60" s="13">
        <f t="shared" si="7"/>
        <v>100</v>
      </c>
      <c r="T60" s="13">
        <f t="shared" si="7"/>
        <v>111.03943756469074</v>
      </c>
      <c r="U60" s="13">
        <f t="shared" si="7"/>
        <v>99.31294556496967</v>
      </c>
      <c r="V60" s="13">
        <f t="shared" si="7"/>
        <v>61.20207224493186</v>
      </c>
      <c r="W60" s="13">
        <f t="shared" si="7"/>
        <v>81.56754601670656</v>
      </c>
      <c r="X60" s="13">
        <f t="shared" si="7"/>
        <v>0</v>
      </c>
      <c r="Y60" s="13">
        <f t="shared" si="7"/>
        <v>0</v>
      </c>
      <c r="Z60" s="14">
        <f t="shared" si="7"/>
        <v>99.99999446573598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100.00000322721236</v>
      </c>
      <c r="E61" s="13">
        <f t="shared" si="7"/>
        <v>99.99999180663663</v>
      </c>
      <c r="F61" s="13">
        <f t="shared" si="7"/>
        <v>87.75455419908056</v>
      </c>
      <c r="G61" s="13">
        <f t="shared" si="7"/>
        <v>27.798064830653367</v>
      </c>
      <c r="H61" s="13">
        <f t="shared" si="7"/>
        <v>92.74783755663252</v>
      </c>
      <c r="I61" s="13">
        <f t="shared" si="7"/>
        <v>74.54683099865306</v>
      </c>
      <c r="J61" s="13">
        <f t="shared" si="7"/>
        <v>27.600282578745123</v>
      </c>
      <c r="K61" s="13">
        <f t="shared" si="7"/>
        <v>29.564064471885125</v>
      </c>
      <c r="L61" s="13">
        <f t="shared" si="7"/>
        <v>88.99085159006641</v>
      </c>
      <c r="M61" s="13">
        <f t="shared" si="7"/>
        <v>50.13856647886392</v>
      </c>
      <c r="N61" s="13">
        <f t="shared" si="7"/>
        <v>67.72586543409848</v>
      </c>
      <c r="O61" s="13">
        <f t="shared" si="7"/>
        <v>49.53740587457745</v>
      </c>
      <c r="P61" s="13">
        <f t="shared" si="7"/>
        <v>37.82319692972704</v>
      </c>
      <c r="Q61" s="13">
        <f t="shared" si="7"/>
        <v>51.948421692560956</v>
      </c>
      <c r="R61" s="13">
        <f t="shared" si="7"/>
        <v>89.85496655764538</v>
      </c>
      <c r="S61" s="13">
        <f t="shared" si="7"/>
        <v>99.76649237685132</v>
      </c>
      <c r="T61" s="13">
        <f t="shared" si="7"/>
        <v>110.53562141057824</v>
      </c>
      <c r="U61" s="13">
        <f t="shared" si="7"/>
        <v>99.08302777255511</v>
      </c>
      <c r="V61" s="13">
        <f t="shared" si="7"/>
        <v>66.57465218251862</v>
      </c>
      <c r="W61" s="13">
        <f t="shared" si="7"/>
        <v>78.77624498103948</v>
      </c>
      <c r="X61" s="13">
        <f t="shared" si="7"/>
        <v>0</v>
      </c>
      <c r="Y61" s="13">
        <f t="shared" si="7"/>
        <v>0</v>
      </c>
      <c r="Z61" s="14">
        <f t="shared" si="7"/>
        <v>99.99999180663663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99.84805730410245</v>
      </c>
      <c r="E62" s="13">
        <f t="shared" si="7"/>
        <v>100</v>
      </c>
      <c r="F62" s="13">
        <f t="shared" si="7"/>
        <v>45.90003509580293</v>
      </c>
      <c r="G62" s="13">
        <f t="shared" si="7"/>
        <v>22.873932259151356</v>
      </c>
      <c r="H62" s="13">
        <f t="shared" si="7"/>
        <v>45.108891386320344</v>
      </c>
      <c r="I62" s="13">
        <f t="shared" si="7"/>
        <v>41.45360715904786</v>
      </c>
      <c r="J62" s="13">
        <f t="shared" si="7"/>
        <v>7.612747869217433</v>
      </c>
      <c r="K62" s="13">
        <f t="shared" si="7"/>
        <v>16.11533211760335</v>
      </c>
      <c r="L62" s="13">
        <f t="shared" si="7"/>
        <v>51.79991261369531</v>
      </c>
      <c r="M62" s="13">
        <f t="shared" si="7"/>
        <v>23.79589421617382</v>
      </c>
      <c r="N62" s="13">
        <f t="shared" si="7"/>
        <v>45.81319595716856</v>
      </c>
      <c r="O62" s="13">
        <f t="shared" si="7"/>
        <v>48.510469602959475</v>
      </c>
      <c r="P62" s="13">
        <f t="shared" si="7"/>
        <v>20.040954621078992</v>
      </c>
      <c r="Q62" s="13">
        <f t="shared" si="7"/>
        <v>39.29962645431817</v>
      </c>
      <c r="R62" s="13">
        <f t="shared" si="7"/>
        <v>80.28948898882021</v>
      </c>
      <c r="S62" s="13">
        <f t="shared" si="7"/>
        <v>101.02714873375358</v>
      </c>
      <c r="T62" s="13">
        <f t="shared" si="7"/>
        <v>77.92460597447275</v>
      </c>
      <c r="U62" s="13">
        <f t="shared" si="7"/>
        <v>85.62785377778545</v>
      </c>
      <c r="V62" s="13">
        <f t="shared" si="7"/>
        <v>47.00757289529587</v>
      </c>
      <c r="W62" s="13">
        <f t="shared" si="7"/>
        <v>79.76086956521739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99.99994678020224</v>
      </c>
      <c r="E63" s="13">
        <f t="shared" si="7"/>
        <v>99.99994736842105</v>
      </c>
      <c r="F63" s="13">
        <f t="shared" si="7"/>
        <v>37.925189341037324</v>
      </c>
      <c r="G63" s="13">
        <f t="shared" si="7"/>
        <v>11.93276054810553</v>
      </c>
      <c r="H63" s="13">
        <f t="shared" si="7"/>
        <v>44.4891791880697</v>
      </c>
      <c r="I63" s="13">
        <f t="shared" si="7"/>
        <v>31.444676539890203</v>
      </c>
      <c r="J63" s="13">
        <f t="shared" si="7"/>
        <v>13.404679176843043</v>
      </c>
      <c r="K63" s="13">
        <f t="shared" si="7"/>
        <v>23.17207853501982</v>
      </c>
      <c r="L63" s="13">
        <f t="shared" si="7"/>
        <v>58.01654369526922</v>
      </c>
      <c r="M63" s="13">
        <f t="shared" si="7"/>
        <v>31.537220100292362</v>
      </c>
      <c r="N63" s="13">
        <f t="shared" si="7"/>
        <v>51.584140664519474</v>
      </c>
      <c r="O63" s="13">
        <f t="shared" si="7"/>
        <v>30.68945035866039</v>
      </c>
      <c r="P63" s="13">
        <f t="shared" si="7"/>
        <v>23.147730392715676</v>
      </c>
      <c r="Q63" s="13">
        <f t="shared" si="7"/>
        <v>34.03831077950581</v>
      </c>
      <c r="R63" s="13">
        <f t="shared" si="7"/>
        <v>100.56453179665937</v>
      </c>
      <c r="S63" s="13">
        <f t="shared" si="7"/>
        <v>100</v>
      </c>
      <c r="T63" s="13">
        <f t="shared" si="7"/>
        <v>105.0277287541706</v>
      </c>
      <c r="U63" s="13">
        <f t="shared" si="7"/>
        <v>101.86283178959799</v>
      </c>
      <c r="V63" s="13">
        <f t="shared" si="7"/>
        <v>48.41668113139563</v>
      </c>
      <c r="W63" s="13">
        <f t="shared" si="7"/>
        <v>101.1176163478533</v>
      </c>
      <c r="X63" s="13">
        <f t="shared" si="7"/>
        <v>0</v>
      </c>
      <c r="Y63" s="13">
        <f t="shared" si="7"/>
        <v>0</v>
      </c>
      <c r="Z63" s="14">
        <f t="shared" si="7"/>
        <v>99.99994736842105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100.00007547169811</v>
      </c>
      <c r="E64" s="13">
        <f t="shared" si="7"/>
        <v>100.0000824742268</v>
      </c>
      <c r="F64" s="13">
        <f t="shared" si="7"/>
        <v>32.87250946757214</v>
      </c>
      <c r="G64" s="13">
        <f t="shared" si="7"/>
        <v>13.16161727140385</v>
      </c>
      <c r="H64" s="13">
        <f t="shared" si="7"/>
        <v>44.884046014941106</v>
      </c>
      <c r="I64" s="13">
        <f t="shared" si="7"/>
        <v>30.3001943484746</v>
      </c>
      <c r="J64" s="13">
        <f t="shared" si="7"/>
        <v>18.307021417531463</v>
      </c>
      <c r="K64" s="13">
        <f t="shared" si="7"/>
        <v>23.22090084971558</v>
      </c>
      <c r="L64" s="13">
        <f t="shared" si="7"/>
        <v>60.885569081452</v>
      </c>
      <c r="M64" s="13">
        <f t="shared" si="7"/>
        <v>34.149125041401525</v>
      </c>
      <c r="N64" s="13">
        <f t="shared" si="7"/>
        <v>54.62425361677947</v>
      </c>
      <c r="O64" s="13">
        <f t="shared" si="7"/>
        <v>22.53012926848185</v>
      </c>
      <c r="P64" s="13">
        <f t="shared" si="7"/>
        <v>22.132198513766273</v>
      </c>
      <c r="Q64" s="13">
        <f t="shared" si="7"/>
        <v>30.501304240351303</v>
      </c>
      <c r="R64" s="13">
        <f t="shared" si="7"/>
        <v>101.4873826385474</v>
      </c>
      <c r="S64" s="13">
        <f t="shared" si="7"/>
        <v>100</v>
      </c>
      <c r="T64" s="13">
        <f t="shared" si="7"/>
        <v>200.09493583804954</v>
      </c>
      <c r="U64" s="13">
        <f t="shared" si="7"/>
        <v>133.88281134069982</v>
      </c>
      <c r="V64" s="13">
        <f t="shared" si="7"/>
        <v>55.175813823983354</v>
      </c>
      <c r="W64" s="13">
        <f t="shared" si="7"/>
        <v>91.50944037023369</v>
      </c>
      <c r="X64" s="13">
        <f t="shared" si="7"/>
        <v>0</v>
      </c>
      <c r="Y64" s="13">
        <f t="shared" si="7"/>
        <v>0</v>
      </c>
      <c r="Z64" s="14">
        <f t="shared" si="7"/>
        <v>100.0000824742268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99.99995294117647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301.0526598688237</v>
      </c>
      <c r="R66" s="16">
        <f t="shared" si="7"/>
        <v>0</v>
      </c>
      <c r="S66" s="16">
        <f t="shared" si="7"/>
        <v>100</v>
      </c>
      <c r="T66" s="16">
        <f t="shared" si="7"/>
        <v>100.12273847886581</v>
      </c>
      <c r="U66" s="16">
        <f t="shared" si="7"/>
        <v>141.69916375593854</v>
      </c>
      <c r="V66" s="16">
        <f t="shared" si="7"/>
        <v>133.77374952032034</v>
      </c>
      <c r="W66" s="16">
        <f t="shared" si="7"/>
        <v>100.58828262978005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95525654</v>
      </c>
      <c r="C67" s="24"/>
      <c r="D67" s="25">
        <v>121128835</v>
      </c>
      <c r="E67" s="26">
        <v>104845845</v>
      </c>
      <c r="F67" s="26">
        <v>30173257</v>
      </c>
      <c r="G67" s="26">
        <v>4699677</v>
      </c>
      <c r="H67" s="26">
        <v>5414253</v>
      </c>
      <c r="I67" s="26">
        <v>40287187</v>
      </c>
      <c r="J67" s="26">
        <v>7203587</v>
      </c>
      <c r="K67" s="26">
        <v>5925073</v>
      </c>
      <c r="L67" s="26">
        <v>7603807</v>
      </c>
      <c r="M67" s="26">
        <v>20732467</v>
      </c>
      <c r="N67" s="26">
        <v>10195172</v>
      </c>
      <c r="O67" s="26">
        <v>14612406</v>
      </c>
      <c r="P67" s="26">
        <v>8254276</v>
      </c>
      <c r="Q67" s="26">
        <v>33061854</v>
      </c>
      <c r="R67" s="26">
        <v>8254276</v>
      </c>
      <c r="S67" s="26">
        <v>7276550</v>
      </c>
      <c r="T67" s="26">
        <v>7276550</v>
      </c>
      <c r="U67" s="26">
        <v>22807376</v>
      </c>
      <c r="V67" s="26">
        <v>116888884</v>
      </c>
      <c r="W67" s="26">
        <v>121128828</v>
      </c>
      <c r="X67" s="26"/>
      <c r="Y67" s="25"/>
      <c r="Z67" s="27">
        <v>104845845</v>
      </c>
    </row>
    <row r="68" spans="1:26" ht="13.5" hidden="1">
      <c r="A68" s="37" t="s">
        <v>31</v>
      </c>
      <c r="B68" s="19">
        <v>14317649</v>
      </c>
      <c r="C68" s="19"/>
      <c r="D68" s="20">
        <v>24018845</v>
      </c>
      <c r="E68" s="21">
        <v>24018845</v>
      </c>
      <c r="F68" s="21">
        <v>23242941</v>
      </c>
      <c r="G68" s="21">
        <v>-77</v>
      </c>
      <c r="H68" s="21">
        <v>-590777</v>
      </c>
      <c r="I68" s="21">
        <v>22652087</v>
      </c>
      <c r="J68" s="21">
        <v>596</v>
      </c>
      <c r="K68" s="21">
        <v>-1208477</v>
      </c>
      <c r="L68" s="21">
        <v>-813</v>
      </c>
      <c r="M68" s="21">
        <v>-1208694</v>
      </c>
      <c r="N68" s="21">
        <v>34110</v>
      </c>
      <c r="O68" s="21">
        <v>114347</v>
      </c>
      <c r="P68" s="21">
        <v>16446</v>
      </c>
      <c r="Q68" s="21">
        <v>164903</v>
      </c>
      <c r="R68" s="21">
        <v>16446</v>
      </c>
      <c r="S68" s="21">
        <v>5027</v>
      </c>
      <c r="T68" s="21">
        <v>5027</v>
      </c>
      <c r="U68" s="21">
        <v>26500</v>
      </c>
      <c r="V68" s="21">
        <v>21634796</v>
      </c>
      <c r="W68" s="21">
        <v>24018840</v>
      </c>
      <c r="X68" s="21"/>
      <c r="Y68" s="20"/>
      <c r="Z68" s="23">
        <v>24018845</v>
      </c>
    </row>
    <row r="69" spans="1:26" ht="13.5" hidden="1">
      <c r="A69" s="38" t="s">
        <v>32</v>
      </c>
      <c r="B69" s="19">
        <v>73300934</v>
      </c>
      <c r="C69" s="19"/>
      <c r="D69" s="20">
        <v>88609990</v>
      </c>
      <c r="E69" s="21">
        <v>72277000</v>
      </c>
      <c r="F69" s="21">
        <v>6175547</v>
      </c>
      <c r="G69" s="21">
        <v>3928820</v>
      </c>
      <c r="H69" s="21">
        <v>5268847</v>
      </c>
      <c r="I69" s="21">
        <v>15373214</v>
      </c>
      <c r="J69" s="21">
        <v>6411640</v>
      </c>
      <c r="K69" s="21">
        <v>6534243</v>
      </c>
      <c r="L69" s="21">
        <v>6803531</v>
      </c>
      <c r="M69" s="21">
        <v>19749414</v>
      </c>
      <c r="N69" s="21">
        <v>9342469</v>
      </c>
      <c r="O69" s="21">
        <v>14498059</v>
      </c>
      <c r="P69" s="21">
        <v>8237830</v>
      </c>
      <c r="Q69" s="21">
        <v>32078358</v>
      </c>
      <c r="R69" s="21">
        <v>8237830</v>
      </c>
      <c r="S69" s="21">
        <v>6420934</v>
      </c>
      <c r="T69" s="21">
        <v>6420934</v>
      </c>
      <c r="U69" s="21">
        <v>21079698</v>
      </c>
      <c r="V69" s="21">
        <v>88280684</v>
      </c>
      <c r="W69" s="21">
        <v>88609992</v>
      </c>
      <c r="X69" s="21"/>
      <c r="Y69" s="20"/>
      <c r="Z69" s="23">
        <v>72277000</v>
      </c>
    </row>
    <row r="70" spans="1:26" ht="13.5" hidden="1">
      <c r="A70" s="39" t="s">
        <v>103</v>
      </c>
      <c r="B70" s="19">
        <v>49793828</v>
      </c>
      <c r="C70" s="19"/>
      <c r="D70" s="20">
        <v>61972990</v>
      </c>
      <c r="E70" s="21">
        <v>48820000</v>
      </c>
      <c r="F70" s="21">
        <v>4183392</v>
      </c>
      <c r="G70" s="21">
        <v>2459423</v>
      </c>
      <c r="H70" s="21">
        <v>3281242</v>
      </c>
      <c r="I70" s="21">
        <v>9924057</v>
      </c>
      <c r="J70" s="21">
        <v>3923862</v>
      </c>
      <c r="K70" s="21">
        <v>4463527</v>
      </c>
      <c r="L70" s="21">
        <v>4639932</v>
      </c>
      <c r="M70" s="21">
        <v>13027321</v>
      </c>
      <c r="N70" s="21">
        <v>6746672</v>
      </c>
      <c r="O70" s="21">
        <v>10477111</v>
      </c>
      <c r="P70" s="21">
        <v>5747502</v>
      </c>
      <c r="Q70" s="21">
        <v>22971285</v>
      </c>
      <c r="R70" s="21">
        <v>5747502</v>
      </c>
      <c r="S70" s="21">
        <v>4370307</v>
      </c>
      <c r="T70" s="21">
        <v>4370307</v>
      </c>
      <c r="U70" s="21">
        <v>14488116</v>
      </c>
      <c r="V70" s="21">
        <v>60410779</v>
      </c>
      <c r="W70" s="21">
        <v>61972992</v>
      </c>
      <c r="X70" s="21"/>
      <c r="Y70" s="20"/>
      <c r="Z70" s="23">
        <v>48820000</v>
      </c>
    </row>
    <row r="71" spans="1:26" ht="13.5" hidden="1">
      <c r="A71" s="39" t="s">
        <v>104</v>
      </c>
      <c r="B71" s="19">
        <v>11897839</v>
      </c>
      <c r="C71" s="19"/>
      <c r="D71" s="20">
        <v>13821000</v>
      </c>
      <c r="E71" s="21">
        <v>11007000</v>
      </c>
      <c r="F71" s="21">
        <v>928886</v>
      </c>
      <c r="G71" s="21">
        <v>403656</v>
      </c>
      <c r="H71" s="21">
        <v>921836</v>
      </c>
      <c r="I71" s="21">
        <v>2254378</v>
      </c>
      <c r="J71" s="21">
        <v>1431047</v>
      </c>
      <c r="K71" s="21">
        <v>998577</v>
      </c>
      <c r="L71" s="21">
        <v>1100859</v>
      </c>
      <c r="M71" s="21">
        <v>3530483</v>
      </c>
      <c r="N71" s="21">
        <v>1534667</v>
      </c>
      <c r="O71" s="21">
        <v>1909528</v>
      </c>
      <c r="P71" s="21">
        <v>1432317</v>
      </c>
      <c r="Q71" s="21">
        <v>4876512</v>
      </c>
      <c r="R71" s="21">
        <v>1432317</v>
      </c>
      <c r="S71" s="21">
        <v>993527</v>
      </c>
      <c r="T71" s="21">
        <v>993527</v>
      </c>
      <c r="U71" s="21">
        <v>3419371</v>
      </c>
      <c r="V71" s="21">
        <v>14080744</v>
      </c>
      <c r="W71" s="21">
        <v>13800000</v>
      </c>
      <c r="X71" s="21"/>
      <c r="Y71" s="20"/>
      <c r="Z71" s="23">
        <v>11007000</v>
      </c>
    </row>
    <row r="72" spans="1:26" ht="13.5" hidden="1">
      <c r="A72" s="39" t="s">
        <v>105</v>
      </c>
      <c r="B72" s="19">
        <v>6906919</v>
      </c>
      <c r="C72" s="19"/>
      <c r="D72" s="20">
        <v>7516000</v>
      </c>
      <c r="E72" s="21">
        <v>7600000</v>
      </c>
      <c r="F72" s="21">
        <v>626515</v>
      </c>
      <c r="G72" s="21">
        <v>628857</v>
      </c>
      <c r="H72" s="21">
        <v>629389</v>
      </c>
      <c r="I72" s="21">
        <v>1884761</v>
      </c>
      <c r="J72" s="21">
        <v>621947</v>
      </c>
      <c r="K72" s="21">
        <v>635640</v>
      </c>
      <c r="L72" s="21">
        <v>626704</v>
      </c>
      <c r="M72" s="21">
        <v>1884291</v>
      </c>
      <c r="N72" s="21">
        <v>624692</v>
      </c>
      <c r="O72" s="21">
        <v>1247559</v>
      </c>
      <c r="P72" s="21">
        <v>622817</v>
      </c>
      <c r="Q72" s="21">
        <v>2495068</v>
      </c>
      <c r="R72" s="21">
        <v>622817</v>
      </c>
      <c r="S72" s="21">
        <v>621016</v>
      </c>
      <c r="T72" s="21">
        <v>621016</v>
      </c>
      <c r="U72" s="21">
        <v>1864849</v>
      </c>
      <c r="V72" s="21">
        <v>8128969</v>
      </c>
      <c r="W72" s="21">
        <v>7515996</v>
      </c>
      <c r="X72" s="21"/>
      <c r="Y72" s="20"/>
      <c r="Z72" s="23">
        <v>7600000</v>
      </c>
    </row>
    <row r="73" spans="1:26" ht="13.5" hidden="1">
      <c r="A73" s="39" t="s">
        <v>106</v>
      </c>
      <c r="B73" s="19">
        <v>4702348</v>
      </c>
      <c r="C73" s="19"/>
      <c r="D73" s="20">
        <v>5300000</v>
      </c>
      <c r="E73" s="21">
        <v>4850000</v>
      </c>
      <c r="F73" s="21">
        <v>436754</v>
      </c>
      <c r="G73" s="21">
        <v>436884</v>
      </c>
      <c r="H73" s="21">
        <v>436380</v>
      </c>
      <c r="I73" s="21">
        <v>1310018</v>
      </c>
      <c r="J73" s="21">
        <v>434784</v>
      </c>
      <c r="K73" s="21">
        <v>436499</v>
      </c>
      <c r="L73" s="21">
        <v>436036</v>
      </c>
      <c r="M73" s="21">
        <v>1307319</v>
      </c>
      <c r="N73" s="21">
        <v>436438</v>
      </c>
      <c r="O73" s="21">
        <v>863861</v>
      </c>
      <c r="P73" s="21">
        <v>435194</v>
      </c>
      <c r="Q73" s="21">
        <v>1735493</v>
      </c>
      <c r="R73" s="21">
        <v>435194</v>
      </c>
      <c r="S73" s="21">
        <v>436084</v>
      </c>
      <c r="T73" s="21">
        <v>436084</v>
      </c>
      <c r="U73" s="21">
        <v>1307362</v>
      </c>
      <c r="V73" s="21">
        <v>5660192</v>
      </c>
      <c r="W73" s="21">
        <v>5300004</v>
      </c>
      <c r="X73" s="21"/>
      <c r="Y73" s="20"/>
      <c r="Z73" s="23">
        <v>4850000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21000</v>
      </c>
      <c r="X74" s="21"/>
      <c r="Y74" s="20"/>
      <c r="Z74" s="23"/>
    </row>
    <row r="75" spans="1:26" ht="13.5" hidden="1">
      <c r="A75" s="40" t="s">
        <v>110</v>
      </c>
      <c r="B75" s="28">
        <v>7907071</v>
      </c>
      <c r="C75" s="28"/>
      <c r="D75" s="29">
        <v>8500000</v>
      </c>
      <c r="E75" s="30">
        <v>8550000</v>
      </c>
      <c r="F75" s="30">
        <v>754769</v>
      </c>
      <c r="G75" s="30">
        <v>770934</v>
      </c>
      <c r="H75" s="30">
        <v>736183</v>
      </c>
      <c r="I75" s="30">
        <v>2261886</v>
      </c>
      <c r="J75" s="30">
        <v>791351</v>
      </c>
      <c r="K75" s="30">
        <v>599307</v>
      </c>
      <c r="L75" s="30">
        <v>801089</v>
      </c>
      <c r="M75" s="30">
        <v>2191747</v>
      </c>
      <c r="N75" s="30">
        <v>818593</v>
      </c>
      <c r="O75" s="30"/>
      <c r="P75" s="30"/>
      <c r="Q75" s="30">
        <v>818593</v>
      </c>
      <c r="R75" s="30"/>
      <c r="S75" s="30">
        <v>850589</v>
      </c>
      <c r="T75" s="30">
        <v>850589</v>
      </c>
      <c r="U75" s="30">
        <v>1701178</v>
      </c>
      <c r="V75" s="30">
        <v>6973404</v>
      </c>
      <c r="W75" s="30">
        <v>8499996</v>
      </c>
      <c r="X75" s="30"/>
      <c r="Y75" s="29"/>
      <c r="Z75" s="31">
        <v>8550000</v>
      </c>
    </row>
    <row r="76" spans="1:26" ht="13.5" hidden="1">
      <c r="A76" s="42" t="s">
        <v>287</v>
      </c>
      <c r="B76" s="32">
        <v>96974392</v>
      </c>
      <c r="C76" s="32"/>
      <c r="D76" s="33">
        <v>121128828</v>
      </c>
      <c r="E76" s="34">
        <v>86636544</v>
      </c>
      <c r="F76" s="34">
        <v>5650181</v>
      </c>
      <c r="G76" s="34">
        <v>2656720</v>
      </c>
      <c r="H76" s="34">
        <v>6338371</v>
      </c>
      <c r="I76" s="34">
        <v>14645272</v>
      </c>
      <c r="J76" s="34">
        <v>2242565</v>
      </c>
      <c r="K76" s="34">
        <v>2457817</v>
      </c>
      <c r="L76" s="34">
        <v>6507000</v>
      </c>
      <c r="M76" s="34">
        <v>11207382</v>
      </c>
      <c r="N76" s="34">
        <v>7034992</v>
      </c>
      <c r="O76" s="34">
        <v>8197848</v>
      </c>
      <c r="P76" s="34">
        <v>3726519</v>
      </c>
      <c r="Q76" s="34">
        <v>18959359</v>
      </c>
      <c r="R76" s="34">
        <v>10094069</v>
      </c>
      <c r="S76" s="34">
        <v>7276550</v>
      </c>
      <c r="T76" s="34">
        <v>508150</v>
      </c>
      <c r="U76" s="34">
        <v>17878769</v>
      </c>
      <c r="V76" s="34">
        <v>62690782</v>
      </c>
      <c r="W76" s="34">
        <v>86636544</v>
      </c>
      <c r="X76" s="34"/>
      <c r="Y76" s="33"/>
      <c r="Z76" s="35">
        <v>86636544</v>
      </c>
    </row>
    <row r="77" spans="1:26" ht="13.5" hidden="1">
      <c r="A77" s="37" t="s">
        <v>31</v>
      </c>
      <c r="B77" s="19">
        <v>15766387</v>
      </c>
      <c r="C77" s="19"/>
      <c r="D77" s="20">
        <v>24018840</v>
      </c>
      <c r="E77" s="21">
        <v>5809548</v>
      </c>
      <c r="F77" s="21">
        <v>407216</v>
      </c>
      <c r="G77" s="21">
        <v>970934</v>
      </c>
      <c r="H77" s="21">
        <v>1639467</v>
      </c>
      <c r="I77" s="21">
        <v>3017617</v>
      </c>
      <c r="J77" s="21">
        <v>96309</v>
      </c>
      <c r="K77" s="21">
        <v>127475</v>
      </c>
      <c r="L77" s="21">
        <v>370325</v>
      </c>
      <c r="M77" s="21">
        <v>594109</v>
      </c>
      <c r="N77" s="21">
        <v>350389</v>
      </c>
      <c r="O77" s="21">
        <v>649305</v>
      </c>
      <c r="P77" s="21">
        <v>187825</v>
      </c>
      <c r="Q77" s="21">
        <v>1187519</v>
      </c>
      <c r="R77" s="21">
        <v>2001570</v>
      </c>
      <c r="S77" s="21">
        <v>5027</v>
      </c>
      <c r="T77" s="21">
        <v>-7473252</v>
      </c>
      <c r="U77" s="21">
        <v>-5466655</v>
      </c>
      <c r="V77" s="21">
        <v>-667410</v>
      </c>
      <c r="W77" s="21">
        <v>5809548</v>
      </c>
      <c r="X77" s="21"/>
      <c r="Y77" s="20"/>
      <c r="Z77" s="23">
        <v>5809548</v>
      </c>
    </row>
    <row r="78" spans="1:26" ht="13.5" hidden="1">
      <c r="A78" s="38" t="s">
        <v>32</v>
      </c>
      <c r="B78" s="19">
        <v>73300934</v>
      </c>
      <c r="C78" s="19"/>
      <c r="D78" s="20">
        <v>88609992</v>
      </c>
      <c r="E78" s="21">
        <v>72276996</v>
      </c>
      <c r="F78" s="21">
        <v>4488196</v>
      </c>
      <c r="G78" s="21">
        <v>914852</v>
      </c>
      <c r="H78" s="21">
        <v>3962721</v>
      </c>
      <c r="I78" s="21">
        <v>9365769</v>
      </c>
      <c r="J78" s="21">
        <v>1354905</v>
      </c>
      <c r="K78" s="21">
        <v>1731035</v>
      </c>
      <c r="L78" s="21">
        <v>5335586</v>
      </c>
      <c r="M78" s="21">
        <v>8421526</v>
      </c>
      <c r="N78" s="21">
        <v>5866010</v>
      </c>
      <c r="O78" s="21">
        <v>6711341</v>
      </c>
      <c r="P78" s="21">
        <v>2730093</v>
      </c>
      <c r="Q78" s="21">
        <v>15307444</v>
      </c>
      <c r="R78" s="21">
        <v>7384166</v>
      </c>
      <c r="S78" s="21">
        <v>6420934</v>
      </c>
      <c r="T78" s="21">
        <v>7129769</v>
      </c>
      <c r="U78" s="21">
        <v>20934869</v>
      </c>
      <c r="V78" s="21">
        <v>54029608</v>
      </c>
      <c r="W78" s="21">
        <v>72276996</v>
      </c>
      <c r="X78" s="21"/>
      <c r="Y78" s="20"/>
      <c r="Z78" s="23">
        <v>72276996</v>
      </c>
    </row>
    <row r="79" spans="1:26" ht="13.5" hidden="1">
      <c r="A79" s="39" t="s">
        <v>103</v>
      </c>
      <c r="B79" s="19">
        <v>49793828</v>
      </c>
      <c r="C79" s="19"/>
      <c r="D79" s="20">
        <v>61972992</v>
      </c>
      <c r="E79" s="21">
        <v>48819996</v>
      </c>
      <c r="F79" s="21">
        <v>3671117</v>
      </c>
      <c r="G79" s="21">
        <v>683672</v>
      </c>
      <c r="H79" s="21">
        <v>3043281</v>
      </c>
      <c r="I79" s="21">
        <v>7398070</v>
      </c>
      <c r="J79" s="21">
        <v>1082997</v>
      </c>
      <c r="K79" s="21">
        <v>1319600</v>
      </c>
      <c r="L79" s="21">
        <v>4129115</v>
      </c>
      <c r="M79" s="21">
        <v>6531712</v>
      </c>
      <c r="N79" s="21">
        <v>4569242</v>
      </c>
      <c r="O79" s="21">
        <v>5190089</v>
      </c>
      <c r="P79" s="21">
        <v>2173889</v>
      </c>
      <c r="Q79" s="21">
        <v>11933220</v>
      </c>
      <c r="R79" s="21">
        <v>5164416</v>
      </c>
      <c r="S79" s="21">
        <v>4360102</v>
      </c>
      <c r="T79" s="21">
        <v>4830746</v>
      </c>
      <c r="U79" s="21">
        <v>14355264</v>
      </c>
      <c r="V79" s="21">
        <v>40218266</v>
      </c>
      <c r="W79" s="21">
        <v>48819996</v>
      </c>
      <c r="X79" s="21"/>
      <c r="Y79" s="20"/>
      <c r="Z79" s="23">
        <v>48819996</v>
      </c>
    </row>
    <row r="80" spans="1:26" ht="13.5" hidden="1">
      <c r="A80" s="39" t="s">
        <v>104</v>
      </c>
      <c r="B80" s="19">
        <v>11897839</v>
      </c>
      <c r="C80" s="19"/>
      <c r="D80" s="20">
        <v>13800000</v>
      </c>
      <c r="E80" s="21">
        <v>11007000</v>
      </c>
      <c r="F80" s="21">
        <v>426359</v>
      </c>
      <c r="G80" s="21">
        <v>92332</v>
      </c>
      <c r="H80" s="21">
        <v>415830</v>
      </c>
      <c r="I80" s="21">
        <v>934521</v>
      </c>
      <c r="J80" s="21">
        <v>108942</v>
      </c>
      <c r="K80" s="21">
        <v>160924</v>
      </c>
      <c r="L80" s="21">
        <v>570244</v>
      </c>
      <c r="M80" s="21">
        <v>840110</v>
      </c>
      <c r="N80" s="21">
        <v>703080</v>
      </c>
      <c r="O80" s="21">
        <v>926321</v>
      </c>
      <c r="P80" s="21">
        <v>287050</v>
      </c>
      <c r="Q80" s="21">
        <v>1916451</v>
      </c>
      <c r="R80" s="21">
        <v>1150000</v>
      </c>
      <c r="S80" s="21">
        <v>1003732</v>
      </c>
      <c r="T80" s="21">
        <v>774202</v>
      </c>
      <c r="U80" s="21">
        <v>2927934</v>
      </c>
      <c r="V80" s="21">
        <v>6619016</v>
      </c>
      <c r="W80" s="21">
        <v>11007000</v>
      </c>
      <c r="X80" s="21"/>
      <c r="Y80" s="20"/>
      <c r="Z80" s="23">
        <v>11007000</v>
      </c>
    </row>
    <row r="81" spans="1:26" ht="13.5" hidden="1">
      <c r="A81" s="39" t="s">
        <v>105</v>
      </c>
      <c r="B81" s="19">
        <v>6906919</v>
      </c>
      <c r="C81" s="19"/>
      <c r="D81" s="20">
        <v>7515996</v>
      </c>
      <c r="E81" s="21">
        <v>7599996</v>
      </c>
      <c r="F81" s="21">
        <v>237607</v>
      </c>
      <c r="G81" s="21">
        <v>75040</v>
      </c>
      <c r="H81" s="21">
        <v>280010</v>
      </c>
      <c r="I81" s="21">
        <v>592657</v>
      </c>
      <c r="J81" s="21">
        <v>83370</v>
      </c>
      <c r="K81" s="21">
        <v>147291</v>
      </c>
      <c r="L81" s="21">
        <v>363592</v>
      </c>
      <c r="M81" s="21">
        <v>594253</v>
      </c>
      <c r="N81" s="21">
        <v>322242</v>
      </c>
      <c r="O81" s="21">
        <v>382869</v>
      </c>
      <c r="P81" s="21">
        <v>144168</v>
      </c>
      <c r="Q81" s="21">
        <v>849279</v>
      </c>
      <c r="R81" s="21">
        <v>626333</v>
      </c>
      <c r="S81" s="21">
        <v>621016</v>
      </c>
      <c r="T81" s="21">
        <v>652239</v>
      </c>
      <c r="U81" s="21">
        <v>1899588</v>
      </c>
      <c r="V81" s="21">
        <v>3935777</v>
      </c>
      <c r="W81" s="21">
        <v>7599996</v>
      </c>
      <c r="X81" s="21"/>
      <c r="Y81" s="20"/>
      <c r="Z81" s="23">
        <v>7599996</v>
      </c>
    </row>
    <row r="82" spans="1:26" ht="13.5" hidden="1">
      <c r="A82" s="39" t="s">
        <v>106</v>
      </c>
      <c r="B82" s="19">
        <v>4702348</v>
      </c>
      <c r="C82" s="19"/>
      <c r="D82" s="20">
        <v>5300004</v>
      </c>
      <c r="E82" s="21">
        <v>4850004</v>
      </c>
      <c r="F82" s="21">
        <v>143572</v>
      </c>
      <c r="G82" s="21">
        <v>57501</v>
      </c>
      <c r="H82" s="21">
        <v>195865</v>
      </c>
      <c r="I82" s="21">
        <v>396938</v>
      </c>
      <c r="J82" s="21">
        <v>79596</v>
      </c>
      <c r="K82" s="21">
        <v>101359</v>
      </c>
      <c r="L82" s="21">
        <v>265483</v>
      </c>
      <c r="M82" s="21">
        <v>446438</v>
      </c>
      <c r="N82" s="21">
        <v>238401</v>
      </c>
      <c r="O82" s="21">
        <v>194629</v>
      </c>
      <c r="P82" s="21">
        <v>96318</v>
      </c>
      <c r="Q82" s="21">
        <v>529348</v>
      </c>
      <c r="R82" s="21">
        <v>441667</v>
      </c>
      <c r="S82" s="21">
        <v>436084</v>
      </c>
      <c r="T82" s="21">
        <v>872582</v>
      </c>
      <c r="U82" s="21">
        <v>1750333</v>
      </c>
      <c r="V82" s="21">
        <v>3123057</v>
      </c>
      <c r="W82" s="21">
        <v>4850004</v>
      </c>
      <c r="X82" s="21"/>
      <c r="Y82" s="20"/>
      <c r="Z82" s="23">
        <v>4850004</v>
      </c>
    </row>
    <row r="83" spans="1:26" ht="13.5" hidden="1">
      <c r="A83" s="39" t="s">
        <v>107</v>
      </c>
      <c r="B83" s="19"/>
      <c r="C83" s="19"/>
      <c r="D83" s="20">
        <v>21000</v>
      </c>
      <c r="E83" s="21"/>
      <c r="F83" s="21">
        <v>9541</v>
      </c>
      <c r="G83" s="21">
        <v>6307</v>
      </c>
      <c r="H83" s="21">
        <v>27735</v>
      </c>
      <c r="I83" s="21">
        <v>43583</v>
      </c>
      <c r="J83" s="21"/>
      <c r="K83" s="21">
        <v>1861</v>
      </c>
      <c r="L83" s="21">
        <v>7152</v>
      </c>
      <c r="M83" s="21">
        <v>9013</v>
      </c>
      <c r="N83" s="21">
        <v>33045</v>
      </c>
      <c r="O83" s="21">
        <v>17433</v>
      </c>
      <c r="P83" s="21">
        <v>28668</v>
      </c>
      <c r="Q83" s="21">
        <v>79146</v>
      </c>
      <c r="R83" s="21">
        <v>1750</v>
      </c>
      <c r="S83" s="21"/>
      <c r="T83" s="21"/>
      <c r="U83" s="21">
        <v>1750</v>
      </c>
      <c r="V83" s="21">
        <v>133492</v>
      </c>
      <c r="W83" s="21"/>
      <c r="X83" s="21"/>
      <c r="Y83" s="20"/>
      <c r="Z83" s="23"/>
    </row>
    <row r="84" spans="1:26" ht="13.5" hidden="1">
      <c r="A84" s="40" t="s">
        <v>110</v>
      </c>
      <c r="B84" s="28">
        <v>7907071</v>
      </c>
      <c r="C84" s="28"/>
      <c r="D84" s="29">
        <v>8499996</v>
      </c>
      <c r="E84" s="30">
        <v>8550000</v>
      </c>
      <c r="F84" s="30">
        <v>754769</v>
      </c>
      <c r="G84" s="30">
        <v>770934</v>
      </c>
      <c r="H84" s="30">
        <v>736183</v>
      </c>
      <c r="I84" s="30">
        <v>2261886</v>
      </c>
      <c r="J84" s="30">
        <v>791351</v>
      </c>
      <c r="K84" s="30">
        <v>599307</v>
      </c>
      <c r="L84" s="30">
        <v>801089</v>
      </c>
      <c r="M84" s="30">
        <v>2191747</v>
      </c>
      <c r="N84" s="30">
        <v>818593</v>
      </c>
      <c r="O84" s="30">
        <v>837202</v>
      </c>
      <c r="P84" s="30">
        <v>808601</v>
      </c>
      <c r="Q84" s="30">
        <v>2464396</v>
      </c>
      <c r="R84" s="30">
        <v>708333</v>
      </c>
      <c r="S84" s="30">
        <v>850589</v>
      </c>
      <c r="T84" s="30">
        <v>851633</v>
      </c>
      <c r="U84" s="30">
        <v>2410555</v>
      </c>
      <c r="V84" s="30">
        <v>9328584</v>
      </c>
      <c r="W84" s="30">
        <v>8550000</v>
      </c>
      <c r="X84" s="30"/>
      <c r="Y84" s="29"/>
      <c r="Z84" s="31">
        <v>8550000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3934584</v>
      </c>
      <c r="D5" s="344">
        <f t="shared" si="0"/>
        <v>0</v>
      </c>
      <c r="E5" s="343">
        <f t="shared" si="0"/>
        <v>5714000</v>
      </c>
      <c r="F5" s="345">
        <f t="shared" si="0"/>
        <v>2615000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2615000</v>
      </c>
      <c r="Y5" s="345">
        <f t="shared" si="0"/>
        <v>-2615000</v>
      </c>
      <c r="Z5" s="346">
        <f>+IF(X5&lt;&gt;0,+(Y5/X5)*100,0)</f>
        <v>-100</v>
      </c>
      <c r="AA5" s="347">
        <f>+AA6+AA8+AA11+AA13+AA15</f>
        <v>2615000</v>
      </c>
    </row>
    <row r="6" spans="1:27" ht="13.5">
      <c r="A6" s="348" t="s">
        <v>205</v>
      </c>
      <c r="B6" s="142"/>
      <c r="C6" s="60">
        <f>+C7</f>
        <v>1120256</v>
      </c>
      <c r="D6" s="327">
        <f aca="true" t="shared" si="1" ref="D6:AA6">+D7</f>
        <v>0</v>
      </c>
      <c r="E6" s="60">
        <f t="shared" si="1"/>
        <v>2273000</v>
      </c>
      <c r="F6" s="59">
        <f t="shared" si="1"/>
        <v>165000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165000</v>
      </c>
      <c r="Y6" s="59">
        <f t="shared" si="1"/>
        <v>-165000</v>
      </c>
      <c r="Z6" s="61">
        <f>+IF(X6&lt;&gt;0,+(Y6/X6)*100,0)</f>
        <v>-100</v>
      </c>
      <c r="AA6" s="62">
        <f t="shared" si="1"/>
        <v>165000</v>
      </c>
    </row>
    <row r="7" spans="1:27" ht="13.5">
      <c r="A7" s="291" t="s">
        <v>229</v>
      </c>
      <c r="B7" s="142"/>
      <c r="C7" s="60">
        <v>1120256</v>
      </c>
      <c r="D7" s="327"/>
      <c r="E7" s="60">
        <v>2273000</v>
      </c>
      <c r="F7" s="59">
        <v>165000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165000</v>
      </c>
      <c r="Y7" s="59">
        <v>-165000</v>
      </c>
      <c r="Z7" s="61">
        <v>-100</v>
      </c>
      <c r="AA7" s="62">
        <v>165000</v>
      </c>
    </row>
    <row r="8" spans="1:27" ht="13.5">
      <c r="A8" s="348" t="s">
        <v>206</v>
      </c>
      <c r="B8" s="142"/>
      <c r="C8" s="60">
        <f aca="true" t="shared" si="2" ref="C8:Y8">SUM(C9:C10)</f>
        <v>993141</v>
      </c>
      <c r="D8" s="327">
        <f t="shared" si="2"/>
        <v>0</v>
      </c>
      <c r="E8" s="60">
        <f t="shared" si="2"/>
        <v>762000</v>
      </c>
      <c r="F8" s="59">
        <f t="shared" si="2"/>
        <v>1715000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1715000</v>
      </c>
      <c r="Y8" s="59">
        <f t="shared" si="2"/>
        <v>-1715000</v>
      </c>
      <c r="Z8" s="61">
        <f>+IF(X8&lt;&gt;0,+(Y8/X8)*100,0)</f>
        <v>-100</v>
      </c>
      <c r="AA8" s="62">
        <f>SUM(AA9:AA10)</f>
        <v>1715000</v>
      </c>
    </row>
    <row r="9" spans="1:27" ht="13.5">
      <c r="A9" s="291" t="s">
        <v>230</v>
      </c>
      <c r="B9" s="142"/>
      <c r="C9" s="60">
        <v>993141</v>
      </c>
      <c r="D9" s="327"/>
      <c r="E9" s="60">
        <v>762000</v>
      </c>
      <c r="F9" s="59">
        <v>1715000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1715000</v>
      </c>
      <c r="Y9" s="59">
        <v>-1715000</v>
      </c>
      <c r="Z9" s="61">
        <v>-100</v>
      </c>
      <c r="AA9" s="62">
        <v>1715000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1801320</v>
      </c>
      <c r="D11" s="350">
        <f aca="true" t="shared" si="3" ref="D11:AA11">+D12</f>
        <v>0</v>
      </c>
      <c r="E11" s="349">
        <f t="shared" si="3"/>
        <v>2224000</v>
      </c>
      <c r="F11" s="351">
        <f t="shared" si="3"/>
        <v>700000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700000</v>
      </c>
      <c r="Y11" s="351">
        <f t="shared" si="3"/>
        <v>-700000</v>
      </c>
      <c r="Z11" s="352">
        <f>+IF(X11&lt;&gt;0,+(Y11/X11)*100,0)</f>
        <v>-100</v>
      </c>
      <c r="AA11" s="353">
        <f t="shared" si="3"/>
        <v>700000</v>
      </c>
    </row>
    <row r="12" spans="1:27" ht="13.5">
      <c r="A12" s="291" t="s">
        <v>232</v>
      </c>
      <c r="B12" s="136"/>
      <c r="C12" s="60">
        <v>1801320</v>
      </c>
      <c r="D12" s="327"/>
      <c r="E12" s="60">
        <v>2224000</v>
      </c>
      <c r="F12" s="59">
        <v>700000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700000</v>
      </c>
      <c r="Y12" s="59">
        <v>-700000</v>
      </c>
      <c r="Z12" s="61">
        <v>-100</v>
      </c>
      <c r="AA12" s="62">
        <v>700000</v>
      </c>
    </row>
    <row r="13" spans="1:27" ht="13.5">
      <c r="A13" s="348" t="s">
        <v>208</v>
      </c>
      <c r="B13" s="136"/>
      <c r="C13" s="275">
        <f>+C14</f>
        <v>19867</v>
      </c>
      <c r="D13" s="328">
        <f aca="true" t="shared" si="4" ref="D13:AA13">+D14</f>
        <v>0</v>
      </c>
      <c r="E13" s="275">
        <f t="shared" si="4"/>
        <v>12000</v>
      </c>
      <c r="F13" s="329">
        <f t="shared" si="4"/>
        <v>35000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35000</v>
      </c>
      <c r="Y13" s="329">
        <f t="shared" si="4"/>
        <v>-35000</v>
      </c>
      <c r="Z13" s="322">
        <f>+IF(X13&lt;&gt;0,+(Y13/X13)*100,0)</f>
        <v>-100</v>
      </c>
      <c r="AA13" s="273">
        <f t="shared" si="4"/>
        <v>35000</v>
      </c>
    </row>
    <row r="14" spans="1:27" ht="13.5">
      <c r="A14" s="291" t="s">
        <v>233</v>
      </c>
      <c r="B14" s="136"/>
      <c r="C14" s="60">
        <v>19867</v>
      </c>
      <c r="D14" s="327"/>
      <c r="E14" s="60">
        <v>12000</v>
      </c>
      <c r="F14" s="59">
        <v>35000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35000</v>
      </c>
      <c r="Y14" s="59">
        <v>-35000</v>
      </c>
      <c r="Z14" s="61">
        <v>-100</v>
      </c>
      <c r="AA14" s="62">
        <v>35000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443000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>
        <v>443000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1453</v>
      </c>
      <c r="D22" s="331">
        <f t="shared" si="6"/>
        <v>0</v>
      </c>
      <c r="E22" s="330">
        <f t="shared" si="6"/>
        <v>71000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1453</v>
      </c>
      <c r="D32" s="327"/>
      <c r="E32" s="60">
        <v>71000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1140960</v>
      </c>
      <c r="D40" s="331">
        <f t="shared" si="9"/>
        <v>0</v>
      </c>
      <c r="E40" s="330">
        <f t="shared" si="9"/>
        <v>916000</v>
      </c>
      <c r="F40" s="332">
        <f t="shared" si="9"/>
        <v>321817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321817</v>
      </c>
      <c r="Y40" s="332">
        <f t="shared" si="9"/>
        <v>-321817</v>
      </c>
      <c r="Z40" s="323">
        <f>+IF(X40&lt;&gt;0,+(Y40/X40)*100,0)</f>
        <v>-100</v>
      </c>
      <c r="AA40" s="337">
        <f>SUM(AA41:AA49)</f>
        <v>321817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1140960</v>
      </c>
      <c r="D49" s="355"/>
      <c r="E49" s="54">
        <v>916000</v>
      </c>
      <c r="F49" s="53">
        <v>321817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321817</v>
      </c>
      <c r="Y49" s="53">
        <v>-321817</v>
      </c>
      <c r="Z49" s="94">
        <v>-100</v>
      </c>
      <c r="AA49" s="95">
        <v>321817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5076997</v>
      </c>
      <c r="D60" s="333">
        <f t="shared" si="14"/>
        <v>0</v>
      </c>
      <c r="E60" s="219">
        <f t="shared" si="14"/>
        <v>6701000</v>
      </c>
      <c r="F60" s="264">
        <f t="shared" si="14"/>
        <v>2936817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2936817</v>
      </c>
      <c r="Y60" s="264">
        <f t="shared" si="14"/>
        <v>-2936817</v>
      </c>
      <c r="Z60" s="324">
        <f>+IF(X60&lt;&gt;0,+(Y60/X60)*100,0)</f>
        <v>-100</v>
      </c>
      <c r="AA60" s="232">
        <f>+AA57+AA54+AA51+AA40+AA37+AA34+AA22+AA5</f>
        <v>2936817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62891986</v>
      </c>
      <c r="D5" s="153">
        <f>SUM(D6:D8)</f>
        <v>0</v>
      </c>
      <c r="E5" s="154">
        <f t="shared" si="0"/>
        <v>89799624</v>
      </c>
      <c r="F5" s="100">
        <f t="shared" si="0"/>
        <v>90290300</v>
      </c>
      <c r="G5" s="100">
        <f t="shared" si="0"/>
        <v>44056766</v>
      </c>
      <c r="H5" s="100">
        <f t="shared" si="0"/>
        <v>4356064</v>
      </c>
      <c r="I5" s="100">
        <f t="shared" si="0"/>
        <v>218453</v>
      </c>
      <c r="J5" s="100">
        <f t="shared" si="0"/>
        <v>48631283</v>
      </c>
      <c r="K5" s="100">
        <f t="shared" si="0"/>
        <v>1280099</v>
      </c>
      <c r="L5" s="100">
        <f t="shared" si="0"/>
        <v>17017008</v>
      </c>
      <c r="M5" s="100">
        <f t="shared" si="0"/>
        <v>1252387</v>
      </c>
      <c r="N5" s="100">
        <f t="shared" si="0"/>
        <v>19549494</v>
      </c>
      <c r="O5" s="100">
        <f t="shared" si="0"/>
        <v>1403942</v>
      </c>
      <c r="P5" s="100">
        <f t="shared" si="0"/>
        <v>114458</v>
      </c>
      <c r="Q5" s="100">
        <f t="shared" si="0"/>
        <v>75343</v>
      </c>
      <c r="R5" s="100">
        <f t="shared" si="0"/>
        <v>1593743</v>
      </c>
      <c r="S5" s="100">
        <f t="shared" si="0"/>
        <v>75343</v>
      </c>
      <c r="T5" s="100">
        <f t="shared" si="0"/>
        <v>1294076</v>
      </c>
      <c r="U5" s="100">
        <f t="shared" si="0"/>
        <v>1294076</v>
      </c>
      <c r="V5" s="100">
        <f t="shared" si="0"/>
        <v>2663495</v>
      </c>
      <c r="W5" s="100">
        <f t="shared" si="0"/>
        <v>72438015</v>
      </c>
      <c r="X5" s="100">
        <f t="shared" si="0"/>
        <v>89799624</v>
      </c>
      <c r="Y5" s="100">
        <f t="shared" si="0"/>
        <v>-17361609</v>
      </c>
      <c r="Z5" s="137">
        <f>+IF(X5&lt;&gt;0,+(Y5/X5)*100,0)</f>
        <v>-19.33372126368814</v>
      </c>
      <c r="AA5" s="153">
        <f>SUM(AA6:AA8)</f>
        <v>90290300</v>
      </c>
    </row>
    <row r="6" spans="1:27" ht="13.5">
      <c r="A6" s="138" t="s">
        <v>75</v>
      </c>
      <c r="B6" s="136"/>
      <c r="C6" s="155">
        <v>2351499</v>
      </c>
      <c r="D6" s="155"/>
      <c r="E6" s="156">
        <v>2960630</v>
      </c>
      <c r="F6" s="60">
        <v>2960000</v>
      </c>
      <c r="G6" s="60"/>
      <c r="H6" s="60">
        <v>2022</v>
      </c>
      <c r="I6" s="60"/>
      <c r="J6" s="60">
        <v>2022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2022</v>
      </c>
      <c r="X6" s="60">
        <v>2960628</v>
      </c>
      <c r="Y6" s="60">
        <v>-2958606</v>
      </c>
      <c r="Z6" s="140">
        <v>-99.93</v>
      </c>
      <c r="AA6" s="155">
        <v>2960000</v>
      </c>
    </row>
    <row r="7" spans="1:27" ht="13.5">
      <c r="A7" s="138" t="s">
        <v>76</v>
      </c>
      <c r="B7" s="136"/>
      <c r="C7" s="157">
        <v>60531259</v>
      </c>
      <c r="D7" s="157"/>
      <c r="E7" s="158">
        <v>86078704</v>
      </c>
      <c r="F7" s="159">
        <v>87318300</v>
      </c>
      <c r="G7" s="159">
        <v>44055997</v>
      </c>
      <c r="H7" s="159">
        <v>4353273</v>
      </c>
      <c r="I7" s="159">
        <v>217684</v>
      </c>
      <c r="J7" s="159">
        <v>48626954</v>
      </c>
      <c r="K7" s="159">
        <v>1279330</v>
      </c>
      <c r="L7" s="159">
        <v>17016239</v>
      </c>
      <c r="M7" s="159">
        <v>1250849</v>
      </c>
      <c r="N7" s="159">
        <v>19546418</v>
      </c>
      <c r="O7" s="159">
        <v>1403173</v>
      </c>
      <c r="P7" s="159">
        <v>114458</v>
      </c>
      <c r="Q7" s="159">
        <v>75343</v>
      </c>
      <c r="R7" s="159">
        <v>1592974</v>
      </c>
      <c r="S7" s="159">
        <v>75343</v>
      </c>
      <c r="T7" s="159">
        <v>1293307</v>
      </c>
      <c r="U7" s="159">
        <v>1293307</v>
      </c>
      <c r="V7" s="159">
        <v>2661957</v>
      </c>
      <c r="W7" s="159">
        <v>72428303</v>
      </c>
      <c r="X7" s="159">
        <v>86078700</v>
      </c>
      <c r="Y7" s="159">
        <v>-13650397</v>
      </c>
      <c r="Z7" s="141">
        <v>-15.86</v>
      </c>
      <c r="AA7" s="157">
        <v>87318300</v>
      </c>
    </row>
    <row r="8" spans="1:27" ht="13.5">
      <c r="A8" s="138" t="s">
        <v>77</v>
      </c>
      <c r="B8" s="136"/>
      <c r="C8" s="155">
        <v>9228</v>
      </c>
      <c r="D8" s="155"/>
      <c r="E8" s="156">
        <v>760290</v>
      </c>
      <c r="F8" s="60">
        <v>12000</v>
      </c>
      <c r="G8" s="60">
        <v>769</v>
      </c>
      <c r="H8" s="60">
        <v>769</v>
      </c>
      <c r="I8" s="60">
        <v>769</v>
      </c>
      <c r="J8" s="60">
        <v>2307</v>
      </c>
      <c r="K8" s="60">
        <v>769</v>
      </c>
      <c r="L8" s="60">
        <v>769</v>
      </c>
      <c r="M8" s="60">
        <v>1538</v>
      </c>
      <c r="N8" s="60">
        <v>3076</v>
      </c>
      <c r="O8" s="60">
        <v>769</v>
      </c>
      <c r="P8" s="60"/>
      <c r="Q8" s="60"/>
      <c r="R8" s="60">
        <v>769</v>
      </c>
      <c r="S8" s="60"/>
      <c r="T8" s="60">
        <v>769</v>
      </c>
      <c r="U8" s="60">
        <v>769</v>
      </c>
      <c r="V8" s="60">
        <v>1538</v>
      </c>
      <c r="W8" s="60">
        <v>7690</v>
      </c>
      <c r="X8" s="60">
        <v>760296</v>
      </c>
      <c r="Y8" s="60">
        <v>-752606</v>
      </c>
      <c r="Z8" s="140">
        <v>-98.99</v>
      </c>
      <c r="AA8" s="155">
        <v>12000</v>
      </c>
    </row>
    <row r="9" spans="1:27" ht="13.5">
      <c r="A9" s="135" t="s">
        <v>78</v>
      </c>
      <c r="B9" s="136"/>
      <c r="C9" s="153">
        <f aca="true" t="shared" si="1" ref="C9:Y9">SUM(C10:C14)</f>
        <v>2834789</v>
      </c>
      <c r="D9" s="153">
        <f>SUM(D10:D14)</f>
        <v>0</v>
      </c>
      <c r="E9" s="154">
        <f t="shared" si="1"/>
        <v>7259672</v>
      </c>
      <c r="F9" s="100">
        <f t="shared" si="1"/>
        <v>256785</v>
      </c>
      <c r="G9" s="100">
        <f t="shared" si="1"/>
        <v>859310</v>
      </c>
      <c r="H9" s="100">
        <f t="shared" si="1"/>
        <v>478513</v>
      </c>
      <c r="I9" s="100">
        <f t="shared" si="1"/>
        <v>804683</v>
      </c>
      <c r="J9" s="100">
        <f t="shared" si="1"/>
        <v>2142506</v>
      </c>
      <c r="K9" s="100">
        <f t="shared" si="1"/>
        <v>1226176</v>
      </c>
      <c r="L9" s="100">
        <f t="shared" si="1"/>
        <v>537459</v>
      </c>
      <c r="M9" s="100">
        <f t="shared" si="1"/>
        <v>378163</v>
      </c>
      <c r="N9" s="100">
        <f t="shared" si="1"/>
        <v>2141798</v>
      </c>
      <c r="O9" s="100">
        <f t="shared" si="1"/>
        <v>2218834</v>
      </c>
      <c r="P9" s="100">
        <f t="shared" si="1"/>
        <v>11270</v>
      </c>
      <c r="Q9" s="100">
        <f t="shared" si="1"/>
        <v>6638</v>
      </c>
      <c r="R9" s="100">
        <f t="shared" si="1"/>
        <v>2236742</v>
      </c>
      <c r="S9" s="100">
        <f t="shared" si="1"/>
        <v>6638</v>
      </c>
      <c r="T9" s="100">
        <f t="shared" si="1"/>
        <v>28436</v>
      </c>
      <c r="U9" s="100">
        <f t="shared" si="1"/>
        <v>28436</v>
      </c>
      <c r="V9" s="100">
        <f t="shared" si="1"/>
        <v>63510</v>
      </c>
      <c r="W9" s="100">
        <f t="shared" si="1"/>
        <v>6584556</v>
      </c>
      <c r="X9" s="100">
        <f t="shared" si="1"/>
        <v>7259664</v>
      </c>
      <c r="Y9" s="100">
        <f t="shared" si="1"/>
        <v>-675108</v>
      </c>
      <c r="Z9" s="137">
        <f>+IF(X9&lt;&gt;0,+(Y9/X9)*100,0)</f>
        <v>-9.299438651706195</v>
      </c>
      <c r="AA9" s="153">
        <f>SUM(AA10:AA14)</f>
        <v>256785</v>
      </c>
    </row>
    <row r="10" spans="1:27" ht="13.5">
      <c r="A10" s="138" t="s">
        <v>79</v>
      </c>
      <c r="B10" s="136"/>
      <c r="C10" s="155">
        <v>821427</v>
      </c>
      <c r="D10" s="155"/>
      <c r="E10" s="156">
        <v>260534</v>
      </c>
      <c r="F10" s="60">
        <v>256585</v>
      </c>
      <c r="G10" s="60">
        <v>72440</v>
      </c>
      <c r="H10" s="60">
        <v>13583</v>
      </c>
      <c r="I10" s="60">
        <v>11933</v>
      </c>
      <c r="J10" s="60">
        <v>97956</v>
      </c>
      <c r="K10" s="60">
        <v>19485</v>
      </c>
      <c r="L10" s="60">
        <v>16469</v>
      </c>
      <c r="M10" s="60">
        <v>14306</v>
      </c>
      <c r="N10" s="60">
        <v>50260</v>
      </c>
      <c r="O10" s="60">
        <v>35418</v>
      </c>
      <c r="P10" s="60">
        <v>11270</v>
      </c>
      <c r="Q10" s="60">
        <v>6638</v>
      </c>
      <c r="R10" s="60">
        <v>53326</v>
      </c>
      <c r="S10" s="60">
        <v>6638</v>
      </c>
      <c r="T10" s="60">
        <v>7216</v>
      </c>
      <c r="U10" s="60">
        <v>7216</v>
      </c>
      <c r="V10" s="60">
        <v>21070</v>
      </c>
      <c r="W10" s="60">
        <v>222612</v>
      </c>
      <c r="X10" s="60">
        <v>260532</v>
      </c>
      <c r="Y10" s="60">
        <v>-37920</v>
      </c>
      <c r="Z10" s="140">
        <v>-14.55</v>
      </c>
      <c r="AA10" s="155">
        <v>256585</v>
      </c>
    </row>
    <row r="11" spans="1:27" ht="13.5">
      <c r="A11" s="138" t="s">
        <v>80</v>
      </c>
      <c r="B11" s="136"/>
      <c r="C11" s="155">
        <v>2013215</v>
      </c>
      <c r="D11" s="155"/>
      <c r="E11" s="156">
        <v>9555</v>
      </c>
      <c r="F11" s="60"/>
      <c r="G11" s="60"/>
      <c r="H11" s="60"/>
      <c r="I11" s="60"/>
      <c r="J11" s="60"/>
      <c r="K11" s="60"/>
      <c r="L11" s="60"/>
      <c r="M11" s="60"/>
      <c r="N11" s="60"/>
      <c r="O11" s="60">
        <v>1420572</v>
      </c>
      <c r="P11" s="60"/>
      <c r="Q11" s="60"/>
      <c r="R11" s="60">
        <v>1420572</v>
      </c>
      <c r="S11" s="60"/>
      <c r="T11" s="60">
        <v>21220</v>
      </c>
      <c r="U11" s="60">
        <v>21220</v>
      </c>
      <c r="V11" s="60">
        <v>42440</v>
      </c>
      <c r="W11" s="60">
        <v>1463012</v>
      </c>
      <c r="X11" s="60">
        <v>9552</v>
      </c>
      <c r="Y11" s="60">
        <v>1453460</v>
      </c>
      <c r="Z11" s="140">
        <v>15216.29</v>
      </c>
      <c r="AA11" s="155"/>
    </row>
    <row r="12" spans="1:27" ht="13.5">
      <c r="A12" s="138" t="s">
        <v>81</v>
      </c>
      <c r="B12" s="136"/>
      <c r="C12" s="155">
        <v>147</v>
      </c>
      <c r="D12" s="155"/>
      <c r="E12" s="156">
        <v>6989583</v>
      </c>
      <c r="F12" s="60">
        <v>200</v>
      </c>
      <c r="G12" s="60">
        <v>786870</v>
      </c>
      <c r="H12" s="60">
        <v>464930</v>
      </c>
      <c r="I12" s="60">
        <v>792750</v>
      </c>
      <c r="J12" s="60">
        <v>2044550</v>
      </c>
      <c r="K12" s="60">
        <v>1206691</v>
      </c>
      <c r="L12" s="60">
        <v>520990</v>
      </c>
      <c r="M12" s="60">
        <v>363857</v>
      </c>
      <c r="N12" s="60">
        <v>2091538</v>
      </c>
      <c r="O12" s="60">
        <v>762844</v>
      </c>
      <c r="P12" s="60"/>
      <c r="Q12" s="60"/>
      <c r="R12" s="60">
        <v>762844</v>
      </c>
      <c r="S12" s="60"/>
      <c r="T12" s="60"/>
      <c r="U12" s="60"/>
      <c r="V12" s="60"/>
      <c r="W12" s="60">
        <v>4898932</v>
      </c>
      <c r="X12" s="60">
        <v>6989580</v>
      </c>
      <c r="Y12" s="60">
        <v>-2090648</v>
      </c>
      <c r="Z12" s="140">
        <v>-29.91</v>
      </c>
      <c r="AA12" s="155">
        <v>200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9579552</v>
      </c>
      <c r="D15" s="153">
        <f>SUM(D16:D18)</f>
        <v>0</v>
      </c>
      <c r="E15" s="154">
        <f t="shared" si="2"/>
        <v>21178000</v>
      </c>
      <c r="F15" s="100">
        <f t="shared" si="2"/>
        <v>29428690</v>
      </c>
      <c r="G15" s="100">
        <f t="shared" si="2"/>
        <v>0</v>
      </c>
      <c r="H15" s="100">
        <f t="shared" si="2"/>
        <v>17503000</v>
      </c>
      <c r="I15" s="100">
        <f t="shared" si="2"/>
        <v>0</v>
      </c>
      <c r="J15" s="100">
        <f t="shared" si="2"/>
        <v>17503000</v>
      </c>
      <c r="K15" s="100">
        <f t="shared" si="2"/>
        <v>0</v>
      </c>
      <c r="L15" s="100">
        <f t="shared" si="2"/>
        <v>3000000</v>
      </c>
      <c r="M15" s="100">
        <f t="shared" si="2"/>
        <v>0</v>
      </c>
      <c r="N15" s="100">
        <f t="shared" si="2"/>
        <v>3000000</v>
      </c>
      <c r="O15" s="100">
        <f t="shared" si="2"/>
        <v>0</v>
      </c>
      <c r="P15" s="100">
        <f t="shared" si="2"/>
        <v>0</v>
      </c>
      <c r="Q15" s="100">
        <f t="shared" si="2"/>
        <v>1605728</v>
      </c>
      <c r="R15" s="100">
        <f t="shared" si="2"/>
        <v>1605728</v>
      </c>
      <c r="S15" s="100">
        <f t="shared" si="2"/>
        <v>1605728</v>
      </c>
      <c r="T15" s="100">
        <f t="shared" si="2"/>
        <v>315611</v>
      </c>
      <c r="U15" s="100">
        <f t="shared" si="2"/>
        <v>315611</v>
      </c>
      <c r="V15" s="100">
        <f t="shared" si="2"/>
        <v>2236950</v>
      </c>
      <c r="W15" s="100">
        <f t="shared" si="2"/>
        <v>24345678</v>
      </c>
      <c r="X15" s="100">
        <f t="shared" si="2"/>
        <v>21177996</v>
      </c>
      <c r="Y15" s="100">
        <f t="shared" si="2"/>
        <v>3167682</v>
      </c>
      <c r="Z15" s="137">
        <f>+IF(X15&lt;&gt;0,+(Y15/X15)*100,0)</f>
        <v>14.957420900447804</v>
      </c>
      <c r="AA15" s="153">
        <f>SUM(AA16:AA18)</f>
        <v>29428690</v>
      </c>
    </row>
    <row r="16" spans="1:27" ht="13.5">
      <c r="A16" s="138" t="s">
        <v>85</v>
      </c>
      <c r="B16" s="136"/>
      <c r="C16" s="155">
        <v>9579552</v>
      </c>
      <c r="D16" s="155"/>
      <c r="E16" s="156">
        <v>21178000</v>
      </c>
      <c r="F16" s="60">
        <v>29428690</v>
      </c>
      <c r="G16" s="60"/>
      <c r="H16" s="60">
        <v>17503000</v>
      </c>
      <c r="I16" s="60"/>
      <c r="J16" s="60">
        <v>17503000</v>
      </c>
      <c r="K16" s="60"/>
      <c r="L16" s="60">
        <v>3000000</v>
      </c>
      <c r="M16" s="60"/>
      <c r="N16" s="60">
        <v>3000000</v>
      </c>
      <c r="O16" s="60"/>
      <c r="P16" s="60"/>
      <c r="Q16" s="60">
        <v>1601615</v>
      </c>
      <c r="R16" s="60">
        <v>1601615</v>
      </c>
      <c r="S16" s="60">
        <v>1601615</v>
      </c>
      <c r="T16" s="60">
        <v>315611</v>
      </c>
      <c r="U16" s="60">
        <v>315611</v>
      </c>
      <c r="V16" s="60">
        <v>2232837</v>
      </c>
      <c r="W16" s="60">
        <v>24337452</v>
      </c>
      <c r="X16" s="60">
        <v>21177996</v>
      </c>
      <c r="Y16" s="60">
        <v>3159456</v>
      </c>
      <c r="Z16" s="140">
        <v>14.92</v>
      </c>
      <c r="AA16" s="155">
        <v>29428690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4113</v>
      </c>
      <c r="R17" s="60">
        <v>4113</v>
      </c>
      <c r="S17" s="60">
        <v>4113</v>
      </c>
      <c r="T17" s="60"/>
      <c r="U17" s="60"/>
      <c r="V17" s="60">
        <v>4113</v>
      </c>
      <c r="W17" s="60">
        <v>8226</v>
      </c>
      <c r="X17" s="60"/>
      <c r="Y17" s="60">
        <v>8226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105682547</v>
      </c>
      <c r="D19" s="153">
        <f>SUM(D20:D23)</f>
        <v>0</v>
      </c>
      <c r="E19" s="154">
        <f t="shared" si="3"/>
        <v>89012875</v>
      </c>
      <c r="F19" s="100">
        <f t="shared" si="3"/>
        <v>73693330</v>
      </c>
      <c r="G19" s="100">
        <f t="shared" si="3"/>
        <v>6203984</v>
      </c>
      <c r="H19" s="100">
        <f t="shared" si="3"/>
        <v>3939022</v>
      </c>
      <c r="I19" s="100">
        <f t="shared" si="3"/>
        <v>5283374</v>
      </c>
      <c r="J19" s="100">
        <f t="shared" si="3"/>
        <v>15426380</v>
      </c>
      <c r="K19" s="100">
        <f t="shared" si="3"/>
        <v>6476295</v>
      </c>
      <c r="L19" s="100">
        <f t="shared" si="3"/>
        <v>6592827</v>
      </c>
      <c r="M19" s="100">
        <f t="shared" si="3"/>
        <v>6817891</v>
      </c>
      <c r="N19" s="100">
        <f t="shared" si="3"/>
        <v>19887013</v>
      </c>
      <c r="O19" s="100">
        <f t="shared" si="3"/>
        <v>9375665</v>
      </c>
      <c r="P19" s="100">
        <f t="shared" si="3"/>
        <v>15537765</v>
      </c>
      <c r="Q19" s="100">
        <f t="shared" si="3"/>
        <v>8271794</v>
      </c>
      <c r="R19" s="100">
        <f t="shared" si="3"/>
        <v>33185224</v>
      </c>
      <c r="S19" s="100">
        <f t="shared" si="3"/>
        <v>8271794</v>
      </c>
      <c r="T19" s="100">
        <f t="shared" si="3"/>
        <v>6433553</v>
      </c>
      <c r="U19" s="100">
        <f t="shared" si="3"/>
        <v>6433553</v>
      </c>
      <c r="V19" s="100">
        <f t="shared" si="3"/>
        <v>21138900</v>
      </c>
      <c r="W19" s="100">
        <f t="shared" si="3"/>
        <v>89637517</v>
      </c>
      <c r="X19" s="100">
        <f t="shared" si="3"/>
        <v>89012880</v>
      </c>
      <c r="Y19" s="100">
        <f t="shared" si="3"/>
        <v>624637</v>
      </c>
      <c r="Z19" s="137">
        <f>+IF(X19&lt;&gt;0,+(Y19/X19)*100,0)</f>
        <v>0.7017377709832555</v>
      </c>
      <c r="AA19" s="153">
        <f>SUM(AA20:AA23)</f>
        <v>73693330</v>
      </c>
    </row>
    <row r="20" spans="1:27" ht="13.5">
      <c r="A20" s="138" t="s">
        <v>89</v>
      </c>
      <c r="B20" s="136"/>
      <c r="C20" s="155">
        <v>60310610</v>
      </c>
      <c r="D20" s="155"/>
      <c r="E20" s="156">
        <v>62283265</v>
      </c>
      <c r="F20" s="60">
        <v>50146000</v>
      </c>
      <c r="G20" s="60">
        <v>4206875</v>
      </c>
      <c r="H20" s="60">
        <v>2468118</v>
      </c>
      <c r="I20" s="60">
        <v>3286327</v>
      </c>
      <c r="J20" s="60">
        <v>9961320</v>
      </c>
      <c r="K20" s="60">
        <v>3983955</v>
      </c>
      <c r="L20" s="60">
        <v>4501251</v>
      </c>
      <c r="M20" s="60">
        <v>4652812</v>
      </c>
      <c r="N20" s="60">
        <v>13138018</v>
      </c>
      <c r="O20" s="60">
        <v>6769048</v>
      </c>
      <c r="P20" s="60">
        <v>11508409</v>
      </c>
      <c r="Q20" s="60">
        <v>5770692</v>
      </c>
      <c r="R20" s="60">
        <v>24048149</v>
      </c>
      <c r="S20" s="60">
        <v>5770692</v>
      </c>
      <c r="T20" s="60">
        <v>4375494</v>
      </c>
      <c r="U20" s="60">
        <v>4375494</v>
      </c>
      <c r="V20" s="60">
        <v>14521680</v>
      </c>
      <c r="W20" s="60">
        <v>61669167</v>
      </c>
      <c r="X20" s="60">
        <v>62283264</v>
      </c>
      <c r="Y20" s="60">
        <v>-614097</v>
      </c>
      <c r="Z20" s="140">
        <v>-0.99</v>
      </c>
      <c r="AA20" s="155">
        <v>50146000</v>
      </c>
    </row>
    <row r="21" spans="1:27" ht="13.5">
      <c r="A21" s="138" t="s">
        <v>90</v>
      </c>
      <c r="B21" s="136"/>
      <c r="C21" s="155">
        <v>22125432</v>
      </c>
      <c r="D21" s="155"/>
      <c r="E21" s="156">
        <v>13865730</v>
      </c>
      <c r="F21" s="60">
        <v>11053130</v>
      </c>
      <c r="G21" s="60">
        <v>932283</v>
      </c>
      <c r="H21" s="60">
        <v>403792</v>
      </c>
      <c r="I21" s="60">
        <v>931037</v>
      </c>
      <c r="J21" s="60">
        <v>2267112</v>
      </c>
      <c r="K21" s="60">
        <v>1434121</v>
      </c>
      <c r="L21" s="60">
        <v>1003027</v>
      </c>
      <c r="M21" s="60">
        <v>1101372</v>
      </c>
      <c r="N21" s="60">
        <v>3538520</v>
      </c>
      <c r="O21" s="60">
        <v>1541705</v>
      </c>
      <c r="P21" s="60">
        <v>1911557</v>
      </c>
      <c r="Q21" s="60">
        <v>1435748</v>
      </c>
      <c r="R21" s="60">
        <v>4889010</v>
      </c>
      <c r="S21" s="60">
        <v>1435748</v>
      </c>
      <c r="T21" s="60">
        <v>997090</v>
      </c>
      <c r="U21" s="60">
        <v>997090</v>
      </c>
      <c r="V21" s="60">
        <v>3429928</v>
      </c>
      <c r="W21" s="60">
        <v>14124570</v>
      </c>
      <c r="X21" s="60">
        <v>13865736</v>
      </c>
      <c r="Y21" s="60">
        <v>258834</v>
      </c>
      <c r="Z21" s="140">
        <v>1.87</v>
      </c>
      <c r="AA21" s="155">
        <v>11053130</v>
      </c>
    </row>
    <row r="22" spans="1:27" ht="13.5">
      <c r="A22" s="138" t="s">
        <v>91</v>
      </c>
      <c r="B22" s="136"/>
      <c r="C22" s="157">
        <v>13623827</v>
      </c>
      <c r="D22" s="157"/>
      <c r="E22" s="158">
        <v>7517575</v>
      </c>
      <c r="F22" s="159">
        <v>7600000</v>
      </c>
      <c r="G22" s="159">
        <v>626515</v>
      </c>
      <c r="H22" s="159">
        <v>628857</v>
      </c>
      <c r="I22" s="159">
        <v>629389</v>
      </c>
      <c r="J22" s="159">
        <v>1884761</v>
      </c>
      <c r="K22" s="159">
        <v>621947</v>
      </c>
      <c r="L22" s="159">
        <v>635640</v>
      </c>
      <c r="M22" s="159">
        <v>626704</v>
      </c>
      <c r="N22" s="159">
        <v>1884291</v>
      </c>
      <c r="O22" s="159">
        <v>624692</v>
      </c>
      <c r="P22" s="159">
        <v>1251847</v>
      </c>
      <c r="Q22" s="159">
        <v>622817</v>
      </c>
      <c r="R22" s="159">
        <v>2499356</v>
      </c>
      <c r="S22" s="159">
        <v>622817</v>
      </c>
      <c r="T22" s="159">
        <v>621016</v>
      </c>
      <c r="U22" s="159">
        <v>621016</v>
      </c>
      <c r="V22" s="159">
        <v>1864849</v>
      </c>
      <c r="W22" s="159">
        <v>8133257</v>
      </c>
      <c r="X22" s="159">
        <v>7517580</v>
      </c>
      <c r="Y22" s="159">
        <v>615677</v>
      </c>
      <c r="Z22" s="141">
        <v>8.19</v>
      </c>
      <c r="AA22" s="157">
        <v>7600000</v>
      </c>
    </row>
    <row r="23" spans="1:27" ht="13.5">
      <c r="A23" s="138" t="s">
        <v>92</v>
      </c>
      <c r="B23" s="136"/>
      <c r="C23" s="155">
        <v>9622678</v>
      </c>
      <c r="D23" s="155"/>
      <c r="E23" s="156">
        <v>5346305</v>
      </c>
      <c r="F23" s="60">
        <v>4894200</v>
      </c>
      <c r="G23" s="60">
        <v>438311</v>
      </c>
      <c r="H23" s="60">
        <v>438255</v>
      </c>
      <c r="I23" s="60">
        <v>436621</v>
      </c>
      <c r="J23" s="60">
        <v>1313187</v>
      </c>
      <c r="K23" s="60">
        <v>436272</v>
      </c>
      <c r="L23" s="60">
        <v>452909</v>
      </c>
      <c r="M23" s="60">
        <v>437003</v>
      </c>
      <c r="N23" s="60">
        <v>1326184</v>
      </c>
      <c r="O23" s="60">
        <v>440220</v>
      </c>
      <c r="P23" s="60">
        <v>865952</v>
      </c>
      <c r="Q23" s="60">
        <v>442537</v>
      </c>
      <c r="R23" s="60">
        <v>1748709</v>
      </c>
      <c r="S23" s="60">
        <v>442537</v>
      </c>
      <c r="T23" s="60">
        <v>439953</v>
      </c>
      <c r="U23" s="60">
        <v>439953</v>
      </c>
      <c r="V23" s="60">
        <v>1322443</v>
      </c>
      <c r="W23" s="60">
        <v>5710523</v>
      </c>
      <c r="X23" s="60">
        <v>5346300</v>
      </c>
      <c r="Y23" s="60">
        <v>364223</v>
      </c>
      <c r="Z23" s="140">
        <v>6.81</v>
      </c>
      <c r="AA23" s="155">
        <v>4894200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180988874</v>
      </c>
      <c r="D25" s="168">
        <f>+D5+D9+D15+D19+D24</f>
        <v>0</v>
      </c>
      <c r="E25" s="169">
        <f t="shared" si="4"/>
        <v>207250171</v>
      </c>
      <c r="F25" s="73">
        <f t="shared" si="4"/>
        <v>193669105</v>
      </c>
      <c r="G25" s="73">
        <f t="shared" si="4"/>
        <v>51120060</v>
      </c>
      <c r="H25" s="73">
        <f t="shared" si="4"/>
        <v>26276599</v>
      </c>
      <c r="I25" s="73">
        <f t="shared" si="4"/>
        <v>6306510</v>
      </c>
      <c r="J25" s="73">
        <f t="shared" si="4"/>
        <v>83703169</v>
      </c>
      <c r="K25" s="73">
        <f t="shared" si="4"/>
        <v>8982570</v>
      </c>
      <c r="L25" s="73">
        <f t="shared" si="4"/>
        <v>27147294</v>
      </c>
      <c r="M25" s="73">
        <f t="shared" si="4"/>
        <v>8448441</v>
      </c>
      <c r="N25" s="73">
        <f t="shared" si="4"/>
        <v>44578305</v>
      </c>
      <c r="O25" s="73">
        <f t="shared" si="4"/>
        <v>12998441</v>
      </c>
      <c r="P25" s="73">
        <f t="shared" si="4"/>
        <v>15663493</v>
      </c>
      <c r="Q25" s="73">
        <f t="shared" si="4"/>
        <v>9959503</v>
      </c>
      <c r="R25" s="73">
        <f t="shared" si="4"/>
        <v>38621437</v>
      </c>
      <c r="S25" s="73">
        <f t="shared" si="4"/>
        <v>9959503</v>
      </c>
      <c r="T25" s="73">
        <f t="shared" si="4"/>
        <v>8071676</v>
      </c>
      <c r="U25" s="73">
        <f t="shared" si="4"/>
        <v>8071676</v>
      </c>
      <c r="V25" s="73">
        <f t="shared" si="4"/>
        <v>26102855</v>
      </c>
      <c r="W25" s="73">
        <f t="shared" si="4"/>
        <v>193005766</v>
      </c>
      <c r="X25" s="73">
        <f t="shared" si="4"/>
        <v>207250164</v>
      </c>
      <c r="Y25" s="73">
        <f t="shared" si="4"/>
        <v>-14244398</v>
      </c>
      <c r="Z25" s="170">
        <f>+IF(X25&lt;&gt;0,+(Y25/X25)*100,0)</f>
        <v>-6.873045465961609</v>
      </c>
      <c r="AA25" s="168">
        <f>+AA5+AA9+AA15+AA19+AA24</f>
        <v>193669105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118380271</v>
      </c>
      <c r="D28" s="153">
        <f>SUM(D29:D31)</f>
        <v>0</v>
      </c>
      <c r="E28" s="154">
        <f t="shared" si="5"/>
        <v>58836627</v>
      </c>
      <c r="F28" s="100">
        <f t="shared" si="5"/>
        <v>69311410</v>
      </c>
      <c r="G28" s="100">
        <f t="shared" si="5"/>
        <v>3366863</v>
      </c>
      <c r="H28" s="100">
        <f t="shared" si="5"/>
        <v>3923270</v>
      </c>
      <c r="I28" s="100">
        <f t="shared" si="5"/>
        <v>3750400</v>
      </c>
      <c r="J28" s="100">
        <f t="shared" si="5"/>
        <v>11040533</v>
      </c>
      <c r="K28" s="100">
        <f t="shared" si="5"/>
        <v>4842128</v>
      </c>
      <c r="L28" s="100">
        <f t="shared" si="5"/>
        <v>5423490</v>
      </c>
      <c r="M28" s="100">
        <f t="shared" si="5"/>
        <v>4823050</v>
      </c>
      <c r="N28" s="100">
        <f t="shared" si="5"/>
        <v>15088668</v>
      </c>
      <c r="O28" s="100">
        <f t="shared" si="5"/>
        <v>4510438</v>
      </c>
      <c r="P28" s="100">
        <f t="shared" si="5"/>
        <v>0</v>
      </c>
      <c r="Q28" s="100">
        <f t="shared" si="5"/>
        <v>0</v>
      </c>
      <c r="R28" s="100">
        <f t="shared" si="5"/>
        <v>4510438</v>
      </c>
      <c r="S28" s="100">
        <f t="shared" si="5"/>
        <v>0</v>
      </c>
      <c r="T28" s="100">
        <f t="shared" si="5"/>
        <v>4330083</v>
      </c>
      <c r="U28" s="100">
        <f t="shared" si="5"/>
        <v>4330083</v>
      </c>
      <c r="V28" s="100">
        <f t="shared" si="5"/>
        <v>8660166</v>
      </c>
      <c r="W28" s="100">
        <f t="shared" si="5"/>
        <v>39299805</v>
      </c>
      <c r="X28" s="100">
        <f t="shared" si="5"/>
        <v>58836612</v>
      </c>
      <c r="Y28" s="100">
        <f t="shared" si="5"/>
        <v>-19536807</v>
      </c>
      <c r="Z28" s="137">
        <f>+IF(X28&lt;&gt;0,+(Y28/X28)*100,0)</f>
        <v>-33.20518693360522</v>
      </c>
      <c r="AA28" s="153">
        <f>SUM(AA29:AA31)</f>
        <v>69311410</v>
      </c>
    </row>
    <row r="29" spans="1:27" ht="13.5">
      <c r="A29" s="138" t="s">
        <v>75</v>
      </c>
      <c r="B29" s="136"/>
      <c r="C29" s="155">
        <v>15369049</v>
      </c>
      <c r="D29" s="155"/>
      <c r="E29" s="156">
        <v>13220298</v>
      </c>
      <c r="F29" s="60">
        <v>16339793</v>
      </c>
      <c r="G29" s="60">
        <v>928047</v>
      </c>
      <c r="H29" s="60">
        <v>897143</v>
      </c>
      <c r="I29" s="60">
        <v>925163</v>
      </c>
      <c r="J29" s="60">
        <v>2750353</v>
      </c>
      <c r="K29" s="60">
        <v>905809</v>
      </c>
      <c r="L29" s="60">
        <v>930957</v>
      </c>
      <c r="M29" s="60">
        <v>1385008</v>
      </c>
      <c r="N29" s="60">
        <v>3221774</v>
      </c>
      <c r="O29" s="60">
        <v>812835</v>
      </c>
      <c r="P29" s="60"/>
      <c r="Q29" s="60"/>
      <c r="R29" s="60">
        <v>812835</v>
      </c>
      <c r="S29" s="60"/>
      <c r="T29" s="60">
        <v>972775</v>
      </c>
      <c r="U29" s="60">
        <v>972775</v>
      </c>
      <c r="V29" s="60">
        <v>1945550</v>
      </c>
      <c r="W29" s="60">
        <v>8730512</v>
      </c>
      <c r="X29" s="60">
        <v>13220292</v>
      </c>
      <c r="Y29" s="60">
        <v>-4489780</v>
      </c>
      <c r="Z29" s="140">
        <v>-33.96</v>
      </c>
      <c r="AA29" s="155">
        <v>16339793</v>
      </c>
    </row>
    <row r="30" spans="1:27" ht="13.5">
      <c r="A30" s="138" t="s">
        <v>76</v>
      </c>
      <c r="B30" s="136"/>
      <c r="C30" s="157">
        <v>89588128</v>
      </c>
      <c r="D30" s="157"/>
      <c r="E30" s="158">
        <v>34921635</v>
      </c>
      <c r="F30" s="159">
        <v>40203518</v>
      </c>
      <c r="G30" s="159">
        <v>1585339</v>
      </c>
      <c r="H30" s="159">
        <v>1863898</v>
      </c>
      <c r="I30" s="159">
        <v>1900114</v>
      </c>
      <c r="J30" s="159">
        <v>5349351</v>
      </c>
      <c r="K30" s="159">
        <v>2157090</v>
      </c>
      <c r="L30" s="159">
        <v>2492645</v>
      </c>
      <c r="M30" s="159">
        <v>1854206</v>
      </c>
      <c r="N30" s="159">
        <v>6503941</v>
      </c>
      <c r="O30" s="159">
        <v>2105961</v>
      </c>
      <c r="P30" s="159"/>
      <c r="Q30" s="159"/>
      <c r="R30" s="159">
        <v>2105961</v>
      </c>
      <c r="S30" s="159"/>
      <c r="T30" s="159">
        <v>1766378</v>
      </c>
      <c r="U30" s="159">
        <v>1766378</v>
      </c>
      <c r="V30" s="159">
        <v>3532756</v>
      </c>
      <c r="W30" s="159">
        <v>17492009</v>
      </c>
      <c r="X30" s="159">
        <v>34921632</v>
      </c>
      <c r="Y30" s="159">
        <v>-17429623</v>
      </c>
      <c r="Z30" s="141">
        <v>-49.91</v>
      </c>
      <c r="AA30" s="157">
        <v>40203518</v>
      </c>
    </row>
    <row r="31" spans="1:27" ht="13.5">
      <c r="A31" s="138" t="s">
        <v>77</v>
      </c>
      <c r="B31" s="136"/>
      <c r="C31" s="155">
        <v>13423094</v>
      </c>
      <c r="D31" s="155"/>
      <c r="E31" s="156">
        <v>10694694</v>
      </c>
      <c r="F31" s="60">
        <v>12768099</v>
      </c>
      <c r="G31" s="60">
        <v>853477</v>
      </c>
      <c r="H31" s="60">
        <v>1162229</v>
      </c>
      <c r="I31" s="60">
        <v>925123</v>
      </c>
      <c r="J31" s="60">
        <v>2940829</v>
      </c>
      <c r="K31" s="60">
        <v>1779229</v>
      </c>
      <c r="L31" s="60">
        <v>1999888</v>
      </c>
      <c r="M31" s="60">
        <v>1583836</v>
      </c>
      <c r="N31" s="60">
        <v>5362953</v>
      </c>
      <c r="O31" s="60">
        <v>1591642</v>
      </c>
      <c r="P31" s="60"/>
      <c r="Q31" s="60"/>
      <c r="R31" s="60">
        <v>1591642</v>
      </c>
      <c r="S31" s="60"/>
      <c r="T31" s="60">
        <v>1590930</v>
      </c>
      <c r="U31" s="60">
        <v>1590930</v>
      </c>
      <c r="V31" s="60">
        <v>3181860</v>
      </c>
      <c r="W31" s="60">
        <v>13077284</v>
      </c>
      <c r="X31" s="60">
        <v>10694688</v>
      </c>
      <c r="Y31" s="60">
        <v>2382596</v>
      </c>
      <c r="Z31" s="140">
        <v>22.28</v>
      </c>
      <c r="AA31" s="155">
        <v>12768099</v>
      </c>
    </row>
    <row r="32" spans="1:27" ht="13.5">
      <c r="A32" s="135" t="s">
        <v>78</v>
      </c>
      <c r="B32" s="136"/>
      <c r="C32" s="153">
        <f aca="true" t="shared" si="6" ref="C32:Y32">SUM(C33:C37)</f>
        <v>15431374</v>
      </c>
      <c r="D32" s="153">
        <f>SUM(D33:D37)</f>
        <v>0</v>
      </c>
      <c r="E32" s="154">
        <f t="shared" si="6"/>
        <v>15528399</v>
      </c>
      <c r="F32" s="100">
        <f t="shared" si="6"/>
        <v>10490097</v>
      </c>
      <c r="G32" s="100">
        <f t="shared" si="6"/>
        <v>894141</v>
      </c>
      <c r="H32" s="100">
        <f t="shared" si="6"/>
        <v>828260</v>
      </c>
      <c r="I32" s="100">
        <f t="shared" si="6"/>
        <v>796844</v>
      </c>
      <c r="J32" s="100">
        <f t="shared" si="6"/>
        <v>2519245</v>
      </c>
      <c r="K32" s="100">
        <f t="shared" si="6"/>
        <v>726864</v>
      </c>
      <c r="L32" s="100">
        <f t="shared" si="6"/>
        <v>970601</v>
      </c>
      <c r="M32" s="100">
        <f t="shared" si="6"/>
        <v>920424</v>
      </c>
      <c r="N32" s="100">
        <f t="shared" si="6"/>
        <v>2617889</v>
      </c>
      <c r="O32" s="100">
        <f t="shared" si="6"/>
        <v>923303</v>
      </c>
      <c r="P32" s="100">
        <f t="shared" si="6"/>
        <v>1046297</v>
      </c>
      <c r="Q32" s="100">
        <f t="shared" si="6"/>
        <v>952435</v>
      </c>
      <c r="R32" s="100">
        <f t="shared" si="6"/>
        <v>2922035</v>
      </c>
      <c r="S32" s="100">
        <f t="shared" si="6"/>
        <v>952435</v>
      </c>
      <c r="T32" s="100">
        <f t="shared" si="6"/>
        <v>731021</v>
      </c>
      <c r="U32" s="100">
        <f t="shared" si="6"/>
        <v>731021</v>
      </c>
      <c r="V32" s="100">
        <f t="shared" si="6"/>
        <v>2414477</v>
      </c>
      <c r="W32" s="100">
        <f t="shared" si="6"/>
        <v>10473646</v>
      </c>
      <c r="X32" s="100">
        <f t="shared" si="6"/>
        <v>15528408</v>
      </c>
      <c r="Y32" s="100">
        <f t="shared" si="6"/>
        <v>-5054762</v>
      </c>
      <c r="Z32" s="137">
        <f>+IF(X32&lt;&gt;0,+(Y32/X32)*100,0)</f>
        <v>-32.551707811901906</v>
      </c>
      <c r="AA32" s="153">
        <f>SUM(AA33:AA37)</f>
        <v>10490097</v>
      </c>
    </row>
    <row r="33" spans="1:27" ht="13.5">
      <c r="A33" s="138" t="s">
        <v>79</v>
      </c>
      <c r="B33" s="136"/>
      <c r="C33" s="155">
        <v>8301400</v>
      </c>
      <c r="D33" s="155"/>
      <c r="E33" s="156">
        <v>4835324</v>
      </c>
      <c r="F33" s="60">
        <v>7650867</v>
      </c>
      <c r="G33" s="60">
        <v>434133</v>
      </c>
      <c r="H33" s="60">
        <v>367325</v>
      </c>
      <c r="I33" s="60">
        <v>328638</v>
      </c>
      <c r="J33" s="60">
        <v>1130096</v>
      </c>
      <c r="K33" s="60">
        <v>400539</v>
      </c>
      <c r="L33" s="60">
        <v>477757</v>
      </c>
      <c r="M33" s="60">
        <v>584278</v>
      </c>
      <c r="N33" s="60">
        <v>1462574</v>
      </c>
      <c r="O33" s="60">
        <v>608133</v>
      </c>
      <c r="P33" s="60">
        <v>1046297</v>
      </c>
      <c r="Q33" s="60">
        <v>952435</v>
      </c>
      <c r="R33" s="60">
        <v>2606865</v>
      </c>
      <c r="S33" s="60">
        <v>952435</v>
      </c>
      <c r="T33" s="60">
        <v>544111</v>
      </c>
      <c r="U33" s="60">
        <v>544111</v>
      </c>
      <c r="V33" s="60">
        <v>2040657</v>
      </c>
      <c r="W33" s="60">
        <v>7240192</v>
      </c>
      <c r="X33" s="60">
        <v>4835328</v>
      </c>
      <c r="Y33" s="60">
        <v>2404864</v>
      </c>
      <c r="Z33" s="140">
        <v>49.74</v>
      </c>
      <c r="AA33" s="155">
        <v>7650867</v>
      </c>
    </row>
    <row r="34" spans="1:27" ht="13.5">
      <c r="A34" s="138" t="s">
        <v>80</v>
      </c>
      <c r="B34" s="136"/>
      <c r="C34" s="155">
        <v>6132774</v>
      </c>
      <c r="D34" s="155"/>
      <c r="E34" s="156">
        <v>1855079</v>
      </c>
      <c r="F34" s="60">
        <v>1117744</v>
      </c>
      <c r="G34" s="60">
        <v>270103</v>
      </c>
      <c r="H34" s="60">
        <v>264971</v>
      </c>
      <c r="I34" s="60">
        <v>271444</v>
      </c>
      <c r="J34" s="60">
        <v>806518</v>
      </c>
      <c r="K34" s="60">
        <v>132311</v>
      </c>
      <c r="L34" s="60">
        <v>213245</v>
      </c>
      <c r="M34" s="60">
        <v>119145</v>
      </c>
      <c r="N34" s="60">
        <v>464701</v>
      </c>
      <c r="O34" s="60">
        <v>125754</v>
      </c>
      <c r="P34" s="60"/>
      <c r="Q34" s="60"/>
      <c r="R34" s="60">
        <v>125754</v>
      </c>
      <c r="S34" s="60"/>
      <c r="T34" s="60">
        <v>117765</v>
      </c>
      <c r="U34" s="60">
        <v>117765</v>
      </c>
      <c r="V34" s="60">
        <v>235530</v>
      </c>
      <c r="W34" s="60">
        <v>1632503</v>
      </c>
      <c r="X34" s="60">
        <v>1855080</v>
      </c>
      <c r="Y34" s="60">
        <v>-222577</v>
      </c>
      <c r="Z34" s="140">
        <v>-12</v>
      </c>
      <c r="AA34" s="155">
        <v>1117744</v>
      </c>
    </row>
    <row r="35" spans="1:27" ht="13.5">
      <c r="A35" s="138" t="s">
        <v>81</v>
      </c>
      <c r="B35" s="136"/>
      <c r="C35" s="155"/>
      <c r="D35" s="155"/>
      <c r="E35" s="156">
        <v>7720704</v>
      </c>
      <c r="F35" s="60"/>
      <c r="G35" s="60">
        <v>119591</v>
      </c>
      <c r="H35" s="60">
        <v>127831</v>
      </c>
      <c r="I35" s="60">
        <v>128106</v>
      </c>
      <c r="J35" s="60">
        <v>375528</v>
      </c>
      <c r="K35" s="60">
        <v>129802</v>
      </c>
      <c r="L35" s="60">
        <v>224508</v>
      </c>
      <c r="M35" s="60">
        <v>156069</v>
      </c>
      <c r="N35" s="60">
        <v>510379</v>
      </c>
      <c r="O35" s="60">
        <v>147165</v>
      </c>
      <c r="P35" s="60"/>
      <c r="Q35" s="60"/>
      <c r="R35" s="60">
        <v>147165</v>
      </c>
      <c r="S35" s="60"/>
      <c r="T35" s="60"/>
      <c r="U35" s="60"/>
      <c r="V35" s="60"/>
      <c r="W35" s="60">
        <v>1033072</v>
      </c>
      <c r="X35" s="60">
        <v>7720704</v>
      </c>
      <c r="Y35" s="60">
        <v>-6687632</v>
      </c>
      <c r="Z35" s="140">
        <v>-86.62</v>
      </c>
      <c r="AA35" s="155"/>
    </row>
    <row r="36" spans="1:27" ht="13.5">
      <c r="A36" s="138" t="s">
        <v>82</v>
      </c>
      <c r="B36" s="136"/>
      <c r="C36" s="155">
        <v>107267</v>
      </c>
      <c r="D36" s="155"/>
      <c r="E36" s="156"/>
      <c r="F36" s="60">
        <v>456300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>
        <v>26817</v>
      </c>
      <c r="U36" s="60">
        <v>26817</v>
      </c>
      <c r="V36" s="60">
        <v>53634</v>
      </c>
      <c r="W36" s="60">
        <v>53634</v>
      </c>
      <c r="X36" s="60"/>
      <c r="Y36" s="60">
        <v>53634</v>
      </c>
      <c r="Z36" s="140">
        <v>0</v>
      </c>
      <c r="AA36" s="155">
        <v>456300</v>
      </c>
    </row>
    <row r="37" spans="1:27" ht="13.5">
      <c r="A37" s="138" t="s">
        <v>83</v>
      </c>
      <c r="B37" s="136"/>
      <c r="C37" s="157">
        <v>889933</v>
      </c>
      <c r="D37" s="157"/>
      <c r="E37" s="158">
        <v>1117292</v>
      </c>
      <c r="F37" s="159">
        <v>1265186</v>
      </c>
      <c r="G37" s="159">
        <v>70314</v>
      </c>
      <c r="H37" s="159">
        <v>68133</v>
      </c>
      <c r="I37" s="159">
        <v>68656</v>
      </c>
      <c r="J37" s="159">
        <v>207103</v>
      </c>
      <c r="K37" s="159">
        <v>64212</v>
      </c>
      <c r="L37" s="159">
        <v>55091</v>
      </c>
      <c r="M37" s="159">
        <v>60932</v>
      </c>
      <c r="N37" s="159">
        <v>180235</v>
      </c>
      <c r="O37" s="159">
        <v>42251</v>
      </c>
      <c r="P37" s="159"/>
      <c r="Q37" s="159"/>
      <c r="R37" s="159">
        <v>42251</v>
      </c>
      <c r="S37" s="159"/>
      <c r="T37" s="159">
        <v>42328</v>
      </c>
      <c r="U37" s="159">
        <v>42328</v>
      </c>
      <c r="V37" s="159">
        <v>84656</v>
      </c>
      <c r="W37" s="159">
        <v>514245</v>
      </c>
      <c r="X37" s="159">
        <v>1117296</v>
      </c>
      <c r="Y37" s="159">
        <v>-603051</v>
      </c>
      <c r="Z37" s="141">
        <v>-53.97</v>
      </c>
      <c r="AA37" s="157">
        <v>1265186</v>
      </c>
    </row>
    <row r="38" spans="1:27" ht="13.5">
      <c r="A38" s="135" t="s">
        <v>84</v>
      </c>
      <c r="B38" s="142"/>
      <c r="C38" s="153">
        <f aca="true" t="shared" si="7" ref="C38:Y38">SUM(C39:C41)</f>
        <v>13349154</v>
      </c>
      <c r="D38" s="153">
        <f>SUM(D39:D41)</f>
        <v>0</v>
      </c>
      <c r="E38" s="154">
        <f t="shared" si="7"/>
        <v>17138992</v>
      </c>
      <c r="F38" s="100">
        <f t="shared" si="7"/>
        <v>17841262</v>
      </c>
      <c r="G38" s="100">
        <f t="shared" si="7"/>
        <v>844680</v>
      </c>
      <c r="H38" s="100">
        <f t="shared" si="7"/>
        <v>1435823</v>
      </c>
      <c r="I38" s="100">
        <f t="shared" si="7"/>
        <v>914292</v>
      </c>
      <c r="J38" s="100">
        <f t="shared" si="7"/>
        <v>3194795</v>
      </c>
      <c r="K38" s="100">
        <f t="shared" si="7"/>
        <v>1195725</v>
      </c>
      <c r="L38" s="100">
        <f t="shared" si="7"/>
        <v>1646534</v>
      </c>
      <c r="M38" s="100">
        <f t="shared" si="7"/>
        <v>1290983</v>
      </c>
      <c r="N38" s="100">
        <f t="shared" si="7"/>
        <v>4133242</v>
      </c>
      <c r="O38" s="100">
        <f t="shared" si="7"/>
        <v>1401501</v>
      </c>
      <c r="P38" s="100">
        <f t="shared" si="7"/>
        <v>819201</v>
      </c>
      <c r="Q38" s="100">
        <f t="shared" si="7"/>
        <v>1292603</v>
      </c>
      <c r="R38" s="100">
        <f t="shared" si="7"/>
        <v>3513305</v>
      </c>
      <c r="S38" s="100">
        <f t="shared" si="7"/>
        <v>1292603</v>
      </c>
      <c r="T38" s="100">
        <f t="shared" si="7"/>
        <v>1141877</v>
      </c>
      <c r="U38" s="100">
        <f t="shared" si="7"/>
        <v>1141877</v>
      </c>
      <c r="V38" s="100">
        <f t="shared" si="7"/>
        <v>3576357</v>
      </c>
      <c r="W38" s="100">
        <f t="shared" si="7"/>
        <v>14417699</v>
      </c>
      <c r="X38" s="100">
        <f t="shared" si="7"/>
        <v>17138988</v>
      </c>
      <c r="Y38" s="100">
        <f t="shared" si="7"/>
        <v>-2721289</v>
      </c>
      <c r="Z38" s="137">
        <f>+IF(X38&lt;&gt;0,+(Y38/X38)*100,0)</f>
        <v>-15.877769445897272</v>
      </c>
      <c r="AA38" s="153">
        <f>SUM(AA39:AA41)</f>
        <v>17841262</v>
      </c>
    </row>
    <row r="39" spans="1:27" ht="13.5">
      <c r="A39" s="138" t="s">
        <v>85</v>
      </c>
      <c r="B39" s="136"/>
      <c r="C39" s="155">
        <v>3670484</v>
      </c>
      <c r="D39" s="155"/>
      <c r="E39" s="156">
        <v>4913058</v>
      </c>
      <c r="F39" s="60">
        <v>7581430</v>
      </c>
      <c r="G39" s="60">
        <v>162994</v>
      </c>
      <c r="H39" s="60">
        <v>186599</v>
      </c>
      <c r="I39" s="60">
        <v>240615</v>
      </c>
      <c r="J39" s="60">
        <v>590208</v>
      </c>
      <c r="K39" s="60">
        <v>503833</v>
      </c>
      <c r="L39" s="60">
        <v>671834</v>
      </c>
      <c r="M39" s="60">
        <v>602446</v>
      </c>
      <c r="N39" s="60">
        <v>1778113</v>
      </c>
      <c r="O39" s="60">
        <v>533999</v>
      </c>
      <c r="P39" s="60">
        <v>581104</v>
      </c>
      <c r="Q39" s="60">
        <v>646904</v>
      </c>
      <c r="R39" s="60">
        <v>1762007</v>
      </c>
      <c r="S39" s="60">
        <v>646904</v>
      </c>
      <c r="T39" s="60">
        <v>674958</v>
      </c>
      <c r="U39" s="60">
        <v>674958</v>
      </c>
      <c r="V39" s="60">
        <v>1996820</v>
      </c>
      <c r="W39" s="60">
        <v>6127148</v>
      </c>
      <c r="X39" s="60">
        <v>4913052</v>
      </c>
      <c r="Y39" s="60">
        <v>1214096</v>
      </c>
      <c r="Z39" s="140">
        <v>24.71</v>
      </c>
      <c r="AA39" s="155">
        <v>7581430</v>
      </c>
    </row>
    <row r="40" spans="1:27" ht="13.5">
      <c r="A40" s="138" t="s">
        <v>86</v>
      </c>
      <c r="B40" s="136"/>
      <c r="C40" s="155">
        <v>9678670</v>
      </c>
      <c r="D40" s="155"/>
      <c r="E40" s="156">
        <v>12225934</v>
      </c>
      <c r="F40" s="60">
        <v>10259832</v>
      </c>
      <c r="G40" s="60">
        <v>681686</v>
      </c>
      <c r="H40" s="60">
        <v>1249224</v>
      </c>
      <c r="I40" s="60">
        <v>673677</v>
      </c>
      <c r="J40" s="60">
        <v>2604587</v>
      </c>
      <c r="K40" s="60">
        <v>691892</v>
      </c>
      <c r="L40" s="60">
        <v>974700</v>
      </c>
      <c r="M40" s="60">
        <v>688537</v>
      </c>
      <c r="N40" s="60">
        <v>2355129</v>
      </c>
      <c r="O40" s="60">
        <v>867502</v>
      </c>
      <c r="P40" s="60">
        <v>238097</v>
      </c>
      <c r="Q40" s="60">
        <v>645699</v>
      </c>
      <c r="R40" s="60">
        <v>1751298</v>
      </c>
      <c r="S40" s="60">
        <v>645699</v>
      </c>
      <c r="T40" s="60">
        <v>466919</v>
      </c>
      <c r="U40" s="60">
        <v>466919</v>
      </c>
      <c r="V40" s="60">
        <v>1579537</v>
      </c>
      <c r="W40" s="60">
        <v>8290551</v>
      </c>
      <c r="X40" s="60">
        <v>12225936</v>
      </c>
      <c r="Y40" s="60">
        <v>-3935385</v>
      </c>
      <c r="Z40" s="140">
        <v>-32.19</v>
      </c>
      <c r="AA40" s="155">
        <v>10259832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85228926</v>
      </c>
      <c r="D42" s="153">
        <f>SUM(D43:D46)</f>
        <v>0</v>
      </c>
      <c r="E42" s="154">
        <f t="shared" si="8"/>
        <v>96526847</v>
      </c>
      <c r="F42" s="100">
        <f t="shared" si="8"/>
        <v>96026337</v>
      </c>
      <c r="G42" s="100">
        <f t="shared" si="8"/>
        <v>6616657</v>
      </c>
      <c r="H42" s="100">
        <f t="shared" si="8"/>
        <v>3057671</v>
      </c>
      <c r="I42" s="100">
        <f t="shared" si="8"/>
        <v>2856330</v>
      </c>
      <c r="J42" s="100">
        <f t="shared" si="8"/>
        <v>12530658</v>
      </c>
      <c r="K42" s="100">
        <f t="shared" si="8"/>
        <v>18030249</v>
      </c>
      <c r="L42" s="100">
        <f t="shared" si="8"/>
        <v>8118572</v>
      </c>
      <c r="M42" s="100">
        <f t="shared" si="8"/>
        <v>7145294</v>
      </c>
      <c r="N42" s="100">
        <f t="shared" si="8"/>
        <v>33294115</v>
      </c>
      <c r="O42" s="100">
        <f t="shared" si="8"/>
        <v>7515861</v>
      </c>
      <c r="P42" s="100">
        <f t="shared" si="8"/>
        <v>11701705</v>
      </c>
      <c r="Q42" s="100">
        <f t="shared" si="8"/>
        <v>10476270</v>
      </c>
      <c r="R42" s="100">
        <f t="shared" si="8"/>
        <v>29693836</v>
      </c>
      <c r="S42" s="100">
        <f t="shared" si="8"/>
        <v>10476270</v>
      </c>
      <c r="T42" s="100">
        <f t="shared" si="8"/>
        <v>5532478</v>
      </c>
      <c r="U42" s="100">
        <f t="shared" si="8"/>
        <v>5532478</v>
      </c>
      <c r="V42" s="100">
        <f t="shared" si="8"/>
        <v>21541226</v>
      </c>
      <c r="W42" s="100">
        <f t="shared" si="8"/>
        <v>97059835</v>
      </c>
      <c r="X42" s="100">
        <f t="shared" si="8"/>
        <v>96526848</v>
      </c>
      <c r="Y42" s="100">
        <f t="shared" si="8"/>
        <v>532987</v>
      </c>
      <c r="Z42" s="137">
        <f>+IF(X42&lt;&gt;0,+(Y42/X42)*100,0)</f>
        <v>0.5521645128203089</v>
      </c>
      <c r="AA42" s="153">
        <f>SUM(AA43:AA46)</f>
        <v>96026337</v>
      </c>
    </row>
    <row r="43" spans="1:27" ht="13.5">
      <c r="A43" s="138" t="s">
        <v>89</v>
      </c>
      <c r="B43" s="136"/>
      <c r="C43" s="155">
        <v>50953357</v>
      </c>
      <c r="D43" s="155"/>
      <c r="E43" s="156">
        <v>60053365</v>
      </c>
      <c r="F43" s="60">
        <v>58714878</v>
      </c>
      <c r="G43" s="60">
        <v>4613054</v>
      </c>
      <c r="H43" s="60">
        <v>566333</v>
      </c>
      <c r="I43" s="60">
        <v>621102</v>
      </c>
      <c r="J43" s="60">
        <v>5800489</v>
      </c>
      <c r="K43" s="60">
        <v>15484139</v>
      </c>
      <c r="L43" s="60">
        <v>4128586</v>
      </c>
      <c r="M43" s="60">
        <v>4600880</v>
      </c>
      <c r="N43" s="60">
        <v>24213605</v>
      </c>
      <c r="O43" s="60">
        <v>4662040</v>
      </c>
      <c r="P43" s="60">
        <v>5164513</v>
      </c>
      <c r="Q43" s="60">
        <v>7769801</v>
      </c>
      <c r="R43" s="60">
        <v>17596354</v>
      </c>
      <c r="S43" s="60">
        <v>7769801</v>
      </c>
      <c r="T43" s="60">
        <v>3358790</v>
      </c>
      <c r="U43" s="60">
        <v>3358790</v>
      </c>
      <c r="V43" s="60">
        <v>14487381</v>
      </c>
      <c r="W43" s="60">
        <v>62097829</v>
      </c>
      <c r="X43" s="60">
        <v>60053364</v>
      </c>
      <c r="Y43" s="60">
        <v>2044465</v>
      </c>
      <c r="Z43" s="140">
        <v>3.4</v>
      </c>
      <c r="AA43" s="155">
        <v>58714878</v>
      </c>
    </row>
    <row r="44" spans="1:27" ht="13.5">
      <c r="A44" s="138" t="s">
        <v>90</v>
      </c>
      <c r="B44" s="136"/>
      <c r="C44" s="155">
        <v>16771658</v>
      </c>
      <c r="D44" s="155"/>
      <c r="E44" s="156">
        <v>17116837</v>
      </c>
      <c r="F44" s="60">
        <v>17251528</v>
      </c>
      <c r="G44" s="60">
        <v>934953</v>
      </c>
      <c r="H44" s="60">
        <v>1113924</v>
      </c>
      <c r="I44" s="60">
        <v>1057939</v>
      </c>
      <c r="J44" s="60">
        <v>3106816</v>
      </c>
      <c r="K44" s="60">
        <v>1382298</v>
      </c>
      <c r="L44" s="60">
        <v>2261747</v>
      </c>
      <c r="M44" s="60">
        <v>1374829</v>
      </c>
      <c r="N44" s="60">
        <v>5018874</v>
      </c>
      <c r="O44" s="60">
        <v>1506223</v>
      </c>
      <c r="P44" s="60">
        <v>3177565</v>
      </c>
      <c r="Q44" s="60">
        <v>1513850</v>
      </c>
      <c r="R44" s="60">
        <v>6197638</v>
      </c>
      <c r="S44" s="60">
        <v>1513850</v>
      </c>
      <c r="T44" s="60">
        <v>1062382</v>
      </c>
      <c r="U44" s="60">
        <v>1062382</v>
      </c>
      <c r="V44" s="60">
        <v>3638614</v>
      </c>
      <c r="W44" s="60">
        <v>17961942</v>
      </c>
      <c r="X44" s="60">
        <v>17116836</v>
      </c>
      <c r="Y44" s="60">
        <v>845106</v>
      </c>
      <c r="Z44" s="140">
        <v>4.94</v>
      </c>
      <c r="AA44" s="155">
        <v>17251528</v>
      </c>
    </row>
    <row r="45" spans="1:27" ht="13.5">
      <c r="A45" s="138" t="s">
        <v>91</v>
      </c>
      <c r="B45" s="136"/>
      <c r="C45" s="157">
        <v>7906522</v>
      </c>
      <c r="D45" s="157"/>
      <c r="E45" s="158">
        <v>10717753</v>
      </c>
      <c r="F45" s="159">
        <v>10682504</v>
      </c>
      <c r="G45" s="159">
        <v>415618</v>
      </c>
      <c r="H45" s="159">
        <v>580968</v>
      </c>
      <c r="I45" s="159">
        <v>495170</v>
      </c>
      <c r="J45" s="159">
        <v>1491756</v>
      </c>
      <c r="K45" s="159">
        <v>424866</v>
      </c>
      <c r="L45" s="159">
        <v>621582</v>
      </c>
      <c r="M45" s="159">
        <v>460318</v>
      </c>
      <c r="N45" s="159">
        <v>1506766</v>
      </c>
      <c r="O45" s="159">
        <v>476417</v>
      </c>
      <c r="P45" s="159">
        <v>1955728</v>
      </c>
      <c r="Q45" s="159">
        <v>492169</v>
      </c>
      <c r="R45" s="159">
        <v>2924314</v>
      </c>
      <c r="S45" s="159">
        <v>492169</v>
      </c>
      <c r="T45" s="159">
        <v>412023</v>
      </c>
      <c r="U45" s="159">
        <v>412023</v>
      </c>
      <c r="V45" s="159">
        <v>1316215</v>
      </c>
      <c r="W45" s="159">
        <v>7239051</v>
      </c>
      <c r="X45" s="159">
        <v>10717752</v>
      </c>
      <c r="Y45" s="159">
        <v>-3478701</v>
      </c>
      <c r="Z45" s="141">
        <v>-32.46</v>
      </c>
      <c r="AA45" s="157">
        <v>10682504</v>
      </c>
    </row>
    <row r="46" spans="1:27" ht="13.5">
      <c r="A46" s="138" t="s">
        <v>92</v>
      </c>
      <c r="B46" s="136"/>
      <c r="C46" s="155">
        <v>9597389</v>
      </c>
      <c r="D46" s="155"/>
      <c r="E46" s="156">
        <v>8638892</v>
      </c>
      <c r="F46" s="60">
        <v>9377427</v>
      </c>
      <c r="G46" s="60">
        <v>653032</v>
      </c>
      <c r="H46" s="60">
        <v>796446</v>
      </c>
      <c r="I46" s="60">
        <v>682119</v>
      </c>
      <c r="J46" s="60">
        <v>2131597</v>
      </c>
      <c r="K46" s="60">
        <v>738946</v>
      </c>
      <c r="L46" s="60">
        <v>1106657</v>
      </c>
      <c r="M46" s="60">
        <v>709267</v>
      </c>
      <c r="N46" s="60">
        <v>2554870</v>
      </c>
      <c r="O46" s="60">
        <v>871181</v>
      </c>
      <c r="P46" s="60">
        <v>1403899</v>
      </c>
      <c r="Q46" s="60">
        <v>700450</v>
      </c>
      <c r="R46" s="60">
        <v>2975530</v>
      </c>
      <c r="S46" s="60">
        <v>700450</v>
      </c>
      <c r="T46" s="60">
        <v>699283</v>
      </c>
      <c r="U46" s="60">
        <v>699283</v>
      </c>
      <c r="V46" s="60">
        <v>2099016</v>
      </c>
      <c r="W46" s="60">
        <v>9761013</v>
      </c>
      <c r="X46" s="60">
        <v>8638896</v>
      </c>
      <c r="Y46" s="60">
        <v>1122117</v>
      </c>
      <c r="Z46" s="140">
        <v>12.99</v>
      </c>
      <c r="AA46" s="155">
        <v>9377427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232389725</v>
      </c>
      <c r="D48" s="168">
        <f>+D28+D32+D38+D42+D47</f>
        <v>0</v>
      </c>
      <c r="E48" s="169">
        <f t="shared" si="9"/>
        <v>188030865</v>
      </c>
      <c r="F48" s="73">
        <f t="shared" si="9"/>
        <v>193669106</v>
      </c>
      <c r="G48" s="73">
        <f t="shared" si="9"/>
        <v>11722341</v>
      </c>
      <c r="H48" s="73">
        <f t="shared" si="9"/>
        <v>9245024</v>
      </c>
      <c r="I48" s="73">
        <f t="shared" si="9"/>
        <v>8317866</v>
      </c>
      <c r="J48" s="73">
        <f t="shared" si="9"/>
        <v>29285231</v>
      </c>
      <c r="K48" s="73">
        <f t="shared" si="9"/>
        <v>24794966</v>
      </c>
      <c r="L48" s="73">
        <f t="shared" si="9"/>
        <v>16159197</v>
      </c>
      <c r="M48" s="73">
        <f t="shared" si="9"/>
        <v>14179751</v>
      </c>
      <c r="N48" s="73">
        <f t="shared" si="9"/>
        <v>55133914</v>
      </c>
      <c r="O48" s="73">
        <f t="shared" si="9"/>
        <v>14351103</v>
      </c>
      <c r="P48" s="73">
        <f t="shared" si="9"/>
        <v>13567203</v>
      </c>
      <c r="Q48" s="73">
        <f t="shared" si="9"/>
        <v>12721308</v>
      </c>
      <c r="R48" s="73">
        <f t="shared" si="9"/>
        <v>40639614</v>
      </c>
      <c r="S48" s="73">
        <f t="shared" si="9"/>
        <v>12721308</v>
      </c>
      <c r="T48" s="73">
        <f t="shared" si="9"/>
        <v>11735459</v>
      </c>
      <c r="U48" s="73">
        <f t="shared" si="9"/>
        <v>11735459</v>
      </c>
      <c r="V48" s="73">
        <f t="shared" si="9"/>
        <v>36192226</v>
      </c>
      <c r="W48" s="73">
        <f t="shared" si="9"/>
        <v>161250985</v>
      </c>
      <c r="X48" s="73">
        <f t="shared" si="9"/>
        <v>188030856</v>
      </c>
      <c r="Y48" s="73">
        <f t="shared" si="9"/>
        <v>-26779871</v>
      </c>
      <c r="Z48" s="170">
        <f>+IF(X48&lt;&gt;0,+(Y48/X48)*100,0)</f>
        <v>-14.242274682831843</v>
      </c>
      <c r="AA48" s="168">
        <f>+AA28+AA32+AA38+AA42+AA47</f>
        <v>193669106</v>
      </c>
    </row>
    <row r="49" spans="1:27" ht="13.5">
      <c r="A49" s="148" t="s">
        <v>49</v>
      </c>
      <c r="B49" s="149"/>
      <c r="C49" s="171">
        <f aca="true" t="shared" si="10" ref="C49:Y49">+C25-C48</f>
        <v>-51400851</v>
      </c>
      <c r="D49" s="171">
        <f>+D25-D48</f>
        <v>0</v>
      </c>
      <c r="E49" s="172">
        <f t="shared" si="10"/>
        <v>19219306</v>
      </c>
      <c r="F49" s="173">
        <f t="shared" si="10"/>
        <v>-1</v>
      </c>
      <c r="G49" s="173">
        <f t="shared" si="10"/>
        <v>39397719</v>
      </c>
      <c r="H49" s="173">
        <f t="shared" si="10"/>
        <v>17031575</v>
      </c>
      <c r="I49" s="173">
        <f t="shared" si="10"/>
        <v>-2011356</v>
      </c>
      <c r="J49" s="173">
        <f t="shared" si="10"/>
        <v>54417938</v>
      </c>
      <c r="K49" s="173">
        <f t="shared" si="10"/>
        <v>-15812396</v>
      </c>
      <c r="L49" s="173">
        <f t="shared" si="10"/>
        <v>10988097</v>
      </c>
      <c r="M49" s="173">
        <f t="shared" si="10"/>
        <v>-5731310</v>
      </c>
      <c r="N49" s="173">
        <f t="shared" si="10"/>
        <v>-10555609</v>
      </c>
      <c r="O49" s="173">
        <f t="shared" si="10"/>
        <v>-1352662</v>
      </c>
      <c r="P49" s="173">
        <f t="shared" si="10"/>
        <v>2096290</v>
      </c>
      <c r="Q49" s="173">
        <f t="shared" si="10"/>
        <v>-2761805</v>
      </c>
      <c r="R49" s="173">
        <f t="shared" si="10"/>
        <v>-2018177</v>
      </c>
      <c r="S49" s="173">
        <f t="shared" si="10"/>
        <v>-2761805</v>
      </c>
      <c r="T49" s="173">
        <f t="shared" si="10"/>
        <v>-3663783</v>
      </c>
      <c r="U49" s="173">
        <f t="shared" si="10"/>
        <v>-3663783</v>
      </c>
      <c r="V49" s="173">
        <f t="shared" si="10"/>
        <v>-10089371</v>
      </c>
      <c r="W49" s="173">
        <f t="shared" si="10"/>
        <v>31754781</v>
      </c>
      <c r="X49" s="173">
        <f>IF(F25=F48,0,X25-X48)</f>
        <v>19219308</v>
      </c>
      <c r="Y49" s="173">
        <f t="shared" si="10"/>
        <v>12535473</v>
      </c>
      <c r="Z49" s="174">
        <f>+IF(X49&lt;&gt;0,+(Y49/X49)*100,0)</f>
        <v>65.22333166209731</v>
      </c>
      <c r="AA49" s="171">
        <f>+AA25-AA48</f>
        <v>-1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14317649</v>
      </c>
      <c r="D5" s="155">
        <v>0</v>
      </c>
      <c r="E5" s="156">
        <v>24018845</v>
      </c>
      <c r="F5" s="60">
        <v>24018845</v>
      </c>
      <c r="G5" s="60">
        <v>23242941</v>
      </c>
      <c r="H5" s="60">
        <v>-77</v>
      </c>
      <c r="I5" s="60">
        <v>-590777</v>
      </c>
      <c r="J5" s="60">
        <v>22652087</v>
      </c>
      <c r="K5" s="60">
        <v>596</v>
      </c>
      <c r="L5" s="60">
        <v>-1208477</v>
      </c>
      <c r="M5" s="60">
        <v>-813</v>
      </c>
      <c r="N5" s="60">
        <v>-1208694</v>
      </c>
      <c r="O5" s="60">
        <v>34110</v>
      </c>
      <c r="P5" s="60">
        <v>114347</v>
      </c>
      <c r="Q5" s="60">
        <v>16446</v>
      </c>
      <c r="R5" s="60">
        <v>164903</v>
      </c>
      <c r="S5" s="60">
        <v>16446</v>
      </c>
      <c r="T5" s="60">
        <v>5027</v>
      </c>
      <c r="U5" s="60">
        <v>5027</v>
      </c>
      <c r="V5" s="60">
        <v>26500</v>
      </c>
      <c r="W5" s="60">
        <v>21634796</v>
      </c>
      <c r="X5" s="60">
        <v>24018840</v>
      </c>
      <c r="Y5" s="60">
        <v>-2384044</v>
      </c>
      <c r="Z5" s="140">
        <v>-9.93</v>
      </c>
      <c r="AA5" s="155">
        <v>24018845</v>
      </c>
    </row>
    <row r="6" spans="1:27" ht="13.5">
      <c r="A6" s="181" t="s">
        <v>102</v>
      </c>
      <c r="B6" s="182"/>
      <c r="C6" s="155">
        <v>3296798</v>
      </c>
      <c r="D6" s="155">
        <v>0</v>
      </c>
      <c r="E6" s="156">
        <v>2000000</v>
      </c>
      <c r="F6" s="60">
        <v>3000000</v>
      </c>
      <c r="G6" s="60">
        <v>139345</v>
      </c>
      <c r="H6" s="60">
        <v>275725</v>
      </c>
      <c r="I6" s="60">
        <v>59284</v>
      </c>
      <c r="J6" s="60">
        <v>474354</v>
      </c>
      <c r="K6" s="60">
        <v>475754</v>
      </c>
      <c r="L6" s="60">
        <v>432910</v>
      </c>
      <c r="M6" s="60">
        <v>430026</v>
      </c>
      <c r="N6" s="60">
        <v>1338690</v>
      </c>
      <c r="O6" s="60">
        <v>431003</v>
      </c>
      <c r="P6" s="60">
        <v>0</v>
      </c>
      <c r="Q6" s="60">
        <v>0</v>
      </c>
      <c r="R6" s="60">
        <v>431003</v>
      </c>
      <c r="S6" s="60">
        <v>0</v>
      </c>
      <c r="T6" s="60">
        <v>421697</v>
      </c>
      <c r="U6" s="60">
        <v>421697</v>
      </c>
      <c r="V6" s="60">
        <v>843394</v>
      </c>
      <c r="W6" s="60">
        <v>3087441</v>
      </c>
      <c r="X6" s="60">
        <v>2000004</v>
      </c>
      <c r="Y6" s="60">
        <v>1087437</v>
      </c>
      <c r="Z6" s="140">
        <v>54.37</v>
      </c>
      <c r="AA6" s="155">
        <v>3000000</v>
      </c>
    </row>
    <row r="7" spans="1:27" ht="13.5">
      <c r="A7" s="183" t="s">
        <v>103</v>
      </c>
      <c r="B7" s="182"/>
      <c r="C7" s="155">
        <v>49793828</v>
      </c>
      <c r="D7" s="155">
        <v>0</v>
      </c>
      <c r="E7" s="156">
        <v>61972990</v>
      </c>
      <c r="F7" s="60">
        <v>48820000</v>
      </c>
      <c r="G7" s="60">
        <v>4183392</v>
      </c>
      <c r="H7" s="60">
        <v>2459423</v>
      </c>
      <c r="I7" s="60">
        <v>3281242</v>
      </c>
      <c r="J7" s="60">
        <v>9924057</v>
      </c>
      <c r="K7" s="60">
        <v>3923862</v>
      </c>
      <c r="L7" s="60">
        <v>4463527</v>
      </c>
      <c r="M7" s="60">
        <v>4639932</v>
      </c>
      <c r="N7" s="60">
        <v>13027321</v>
      </c>
      <c r="O7" s="60">
        <v>6746672</v>
      </c>
      <c r="P7" s="60">
        <v>10477111</v>
      </c>
      <c r="Q7" s="60">
        <v>5747502</v>
      </c>
      <c r="R7" s="60">
        <v>22971285</v>
      </c>
      <c r="S7" s="60">
        <v>5747502</v>
      </c>
      <c r="T7" s="60">
        <v>4370307</v>
      </c>
      <c r="U7" s="60">
        <v>4370307</v>
      </c>
      <c r="V7" s="60">
        <v>14488116</v>
      </c>
      <c r="W7" s="60">
        <v>60410779</v>
      </c>
      <c r="X7" s="60">
        <v>61972992</v>
      </c>
      <c r="Y7" s="60">
        <v>-1562213</v>
      </c>
      <c r="Z7" s="140">
        <v>-2.52</v>
      </c>
      <c r="AA7" s="155">
        <v>48820000</v>
      </c>
    </row>
    <row r="8" spans="1:27" ht="13.5">
      <c r="A8" s="183" t="s">
        <v>104</v>
      </c>
      <c r="B8" s="182"/>
      <c r="C8" s="155">
        <v>11897839</v>
      </c>
      <c r="D8" s="155">
        <v>0</v>
      </c>
      <c r="E8" s="156">
        <v>13821000</v>
      </c>
      <c r="F8" s="60">
        <v>11007000</v>
      </c>
      <c r="G8" s="60">
        <v>928886</v>
      </c>
      <c r="H8" s="60">
        <v>403656</v>
      </c>
      <c r="I8" s="60">
        <v>921836</v>
      </c>
      <c r="J8" s="60">
        <v>2254378</v>
      </c>
      <c r="K8" s="60">
        <v>1431047</v>
      </c>
      <c r="L8" s="60">
        <v>998577</v>
      </c>
      <c r="M8" s="60">
        <v>1100859</v>
      </c>
      <c r="N8" s="60">
        <v>3530483</v>
      </c>
      <c r="O8" s="60">
        <v>1534667</v>
      </c>
      <c r="P8" s="60">
        <v>1909528</v>
      </c>
      <c r="Q8" s="60">
        <v>1432317</v>
      </c>
      <c r="R8" s="60">
        <v>4876512</v>
      </c>
      <c r="S8" s="60">
        <v>1432317</v>
      </c>
      <c r="T8" s="60">
        <v>993527</v>
      </c>
      <c r="U8" s="60">
        <v>993527</v>
      </c>
      <c r="V8" s="60">
        <v>3419371</v>
      </c>
      <c r="W8" s="60">
        <v>14080744</v>
      </c>
      <c r="X8" s="60">
        <v>13800000</v>
      </c>
      <c r="Y8" s="60">
        <v>280744</v>
      </c>
      <c r="Z8" s="140">
        <v>2.03</v>
      </c>
      <c r="AA8" s="155">
        <v>11007000</v>
      </c>
    </row>
    <row r="9" spans="1:27" ht="13.5">
      <c r="A9" s="183" t="s">
        <v>105</v>
      </c>
      <c r="B9" s="182"/>
      <c r="C9" s="155">
        <v>6906919</v>
      </c>
      <c r="D9" s="155">
        <v>0</v>
      </c>
      <c r="E9" s="156">
        <v>7516000</v>
      </c>
      <c r="F9" s="60">
        <v>7600000</v>
      </c>
      <c r="G9" s="60">
        <v>626515</v>
      </c>
      <c r="H9" s="60">
        <v>628857</v>
      </c>
      <c r="I9" s="60">
        <v>629389</v>
      </c>
      <c r="J9" s="60">
        <v>1884761</v>
      </c>
      <c r="K9" s="60">
        <v>621947</v>
      </c>
      <c r="L9" s="60">
        <v>635640</v>
      </c>
      <c r="M9" s="60">
        <v>626704</v>
      </c>
      <c r="N9" s="60">
        <v>1884291</v>
      </c>
      <c r="O9" s="60">
        <v>624692</v>
      </c>
      <c r="P9" s="60">
        <v>1247559</v>
      </c>
      <c r="Q9" s="60">
        <v>622817</v>
      </c>
      <c r="R9" s="60">
        <v>2495068</v>
      </c>
      <c r="S9" s="60">
        <v>622817</v>
      </c>
      <c r="T9" s="60">
        <v>621016</v>
      </c>
      <c r="U9" s="60">
        <v>621016</v>
      </c>
      <c r="V9" s="60">
        <v>1864849</v>
      </c>
      <c r="W9" s="60">
        <v>8128969</v>
      </c>
      <c r="X9" s="60">
        <v>7515996</v>
      </c>
      <c r="Y9" s="60">
        <v>612973</v>
      </c>
      <c r="Z9" s="140">
        <v>8.16</v>
      </c>
      <c r="AA9" s="155">
        <v>7600000</v>
      </c>
    </row>
    <row r="10" spans="1:27" ht="13.5">
      <c r="A10" s="183" t="s">
        <v>106</v>
      </c>
      <c r="B10" s="182"/>
      <c r="C10" s="155">
        <v>4702348</v>
      </c>
      <c r="D10" s="155">
        <v>0</v>
      </c>
      <c r="E10" s="156">
        <v>5300000</v>
      </c>
      <c r="F10" s="54">
        <v>4850000</v>
      </c>
      <c r="G10" s="54">
        <v>436754</v>
      </c>
      <c r="H10" s="54">
        <v>436884</v>
      </c>
      <c r="I10" s="54">
        <v>436380</v>
      </c>
      <c r="J10" s="54">
        <v>1310018</v>
      </c>
      <c r="K10" s="54">
        <v>434784</v>
      </c>
      <c r="L10" s="54">
        <v>436499</v>
      </c>
      <c r="M10" s="54">
        <v>436036</v>
      </c>
      <c r="N10" s="54">
        <v>1307319</v>
      </c>
      <c r="O10" s="54">
        <v>436438</v>
      </c>
      <c r="P10" s="54">
        <v>863861</v>
      </c>
      <c r="Q10" s="54">
        <v>435194</v>
      </c>
      <c r="R10" s="54">
        <v>1735493</v>
      </c>
      <c r="S10" s="54">
        <v>435194</v>
      </c>
      <c r="T10" s="54">
        <v>436084</v>
      </c>
      <c r="U10" s="54">
        <v>436084</v>
      </c>
      <c r="V10" s="54">
        <v>1307362</v>
      </c>
      <c r="W10" s="54">
        <v>5660192</v>
      </c>
      <c r="X10" s="54">
        <v>5300004</v>
      </c>
      <c r="Y10" s="54">
        <v>360188</v>
      </c>
      <c r="Z10" s="184">
        <v>6.8</v>
      </c>
      <c r="AA10" s="130">
        <v>4850000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21000</v>
      </c>
      <c r="Y11" s="60">
        <v>-21000</v>
      </c>
      <c r="Z11" s="140">
        <v>-100</v>
      </c>
      <c r="AA11" s="155">
        <v>0</v>
      </c>
    </row>
    <row r="12" spans="1:27" ht="13.5">
      <c r="A12" s="183" t="s">
        <v>108</v>
      </c>
      <c r="B12" s="185"/>
      <c r="C12" s="155">
        <v>156568</v>
      </c>
      <c r="D12" s="155">
        <v>0</v>
      </c>
      <c r="E12" s="156">
        <v>956143</v>
      </c>
      <c r="F12" s="60">
        <v>185335</v>
      </c>
      <c r="G12" s="60">
        <v>51419</v>
      </c>
      <c r="H12" s="60">
        <v>10665</v>
      </c>
      <c r="I12" s="60">
        <v>10177</v>
      </c>
      <c r="J12" s="60">
        <v>72261</v>
      </c>
      <c r="K12" s="60">
        <v>15134</v>
      </c>
      <c r="L12" s="60">
        <v>12016</v>
      </c>
      <c r="M12" s="60">
        <v>11354</v>
      </c>
      <c r="N12" s="60">
        <v>38504</v>
      </c>
      <c r="O12" s="60">
        <v>36137</v>
      </c>
      <c r="P12" s="60">
        <v>7985</v>
      </c>
      <c r="Q12" s="60">
        <v>4603</v>
      </c>
      <c r="R12" s="60">
        <v>48725</v>
      </c>
      <c r="S12" s="60">
        <v>4603</v>
      </c>
      <c r="T12" s="60">
        <v>27522</v>
      </c>
      <c r="U12" s="60">
        <v>27522</v>
      </c>
      <c r="V12" s="60">
        <v>59647</v>
      </c>
      <c r="W12" s="60">
        <v>219137</v>
      </c>
      <c r="X12" s="60">
        <v>956148</v>
      </c>
      <c r="Y12" s="60">
        <v>-737011</v>
      </c>
      <c r="Z12" s="140">
        <v>-77.08</v>
      </c>
      <c r="AA12" s="155">
        <v>185335</v>
      </c>
    </row>
    <row r="13" spans="1:27" ht="13.5">
      <c r="A13" s="181" t="s">
        <v>109</v>
      </c>
      <c r="B13" s="185"/>
      <c r="C13" s="155">
        <v>262150</v>
      </c>
      <c r="D13" s="155">
        <v>0</v>
      </c>
      <c r="E13" s="156">
        <v>15750</v>
      </c>
      <c r="F13" s="60">
        <v>120000</v>
      </c>
      <c r="G13" s="60">
        <v>0</v>
      </c>
      <c r="H13" s="60">
        <v>6718</v>
      </c>
      <c r="I13" s="60">
        <v>1249</v>
      </c>
      <c r="J13" s="60">
        <v>7967</v>
      </c>
      <c r="K13" s="60">
        <v>903</v>
      </c>
      <c r="L13" s="60">
        <v>689</v>
      </c>
      <c r="M13" s="60">
        <v>4710</v>
      </c>
      <c r="N13" s="60">
        <v>6302</v>
      </c>
      <c r="O13" s="60">
        <v>61126</v>
      </c>
      <c r="P13" s="60">
        <v>0</v>
      </c>
      <c r="Q13" s="60">
        <v>0</v>
      </c>
      <c r="R13" s="60">
        <v>61126</v>
      </c>
      <c r="S13" s="60">
        <v>0</v>
      </c>
      <c r="T13" s="60">
        <v>628</v>
      </c>
      <c r="U13" s="60">
        <v>628</v>
      </c>
      <c r="V13" s="60">
        <v>1256</v>
      </c>
      <c r="W13" s="60">
        <v>76651</v>
      </c>
      <c r="X13" s="60">
        <v>15756</v>
      </c>
      <c r="Y13" s="60">
        <v>60895</v>
      </c>
      <c r="Z13" s="140">
        <v>386.49</v>
      </c>
      <c r="AA13" s="155">
        <v>120000</v>
      </c>
    </row>
    <row r="14" spans="1:27" ht="13.5">
      <c r="A14" s="181" t="s">
        <v>110</v>
      </c>
      <c r="B14" s="185"/>
      <c r="C14" s="155">
        <v>7907071</v>
      </c>
      <c r="D14" s="155">
        <v>0</v>
      </c>
      <c r="E14" s="156">
        <v>8500000</v>
      </c>
      <c r="F14" s="60">
        <v>8550000</v>
      </c>
      <c r="G14" s="60">
        <v>754769</v>
      </c>
      <c r="H14" s="60">
        <v>770934</v>
      </c>
      <c r="I14" s="60">
        <v>736183</v>
      </c>
      <c r="J14" s="60">
        <v>2261886</v>
      </c>
      <c r="K14" s="60">
        <v>791351</v>
      </c>
      <c r="L14" s="60">
        <v>599307</v>
      </c>
      <c r="M14" s="60">
        <v>801089</v>
      </c>
      <c r="N14" s="60">
        <v>2191747</v>
      </c>
      <c r="O14" s="60">
        <v>818593</v>
      </c>
      <c r="P14" s="60">
        <v>0</v>
      </c>
      <c r="Q14" s="60">
        <v>0</v>
      </c>
      <c r="R14" s="60">
        <v>818593</v>
      </c>
      <c r="S14" s="60">
        <v>0</v>
      </c>
      <c r="T14" s="60">
        <v>850589</v>
      </c>
      <c r="U14" s="60">
        <v>850589</v>
      </c>
      <c r="V14" s="60">
        <v>1701178</v>
      </c>
      <c r="W14" s="60">
        <v>6973404</v>
      </c>
      <c r="X14" s="60">
        <v>8499996</v>
      </c>
      <c r="Y14" s="60">
        <v>-1526592</v>
      </c>
      <c r="Z14" s="140">
        <v>-17.96</v>
      </c>
      <c r="AA14" s="155">
        <v>8550000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83781</v>
      </c>
      <c r="D16" s="155">
        <v>0</v>
      </c>
      <c r="E16" s="156">
        <v>58800</v>
      </c>
      <c r="F16" s="60">
        <v>102250</v>
      </c>
      <c r="G16" s="60">
        <v>6226</v>
      </c>
      <c r="H16" s="60">
        <v>2443</v>
      </c>
      <c r="I16" s="60">
        <v>5013</v>
      </c>
      <c r="J16" s="60">
        <v>13682</v>
      </c>
      <c r="K16" s="60">
        <v>11604</v>
      </c>
      <c r="L16" s="60">
        <v>11795</v>
      </c>
      <c r="M16" s="60">
        <v>4236</v>
      </c>
      <c r="N16" s="60">
        <v>27635</v>
      </c>
      <c r="O16" s="60">
        <v>16676</v>
      </c>
      <c r="P16" s="60">
        <v>1100</v>
      </c>
      <c r="Q16" s="60">
        <v>1050</v>
      </c>
      <c r="R16" s="60">
        <v>18826</v>
      </c>
      <c r="S16" s="60">
        <v>1050</v>
      </c>
      <c r="T16" s="60">
        <v>0</v>
      </c>
      <c r="U16" s="60">
        <v>0</v>
      </c>
      <c r="V16" s="60">
        <v>1050</v>
      </c>
      <c r="W16" s="60">
        <v>61193</v>
      </c>
      <c r="X16" s="60">
        <v>58800</v>
      </c>
      <c r="Y16" s="60">
        <v>2393</v>
      </c>
      <c r="Z16" s="140">
        <v>4.07</v>
      </c>
      <c r="AA16" s="155">
        <v>102250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476000</v>
      </c>
      <c r="F17" s="60">
        <v>0</v>
      </c>
      <c r="G17" s="60">
        <v>60788</v>
      </c>
      <c r="H17" s="60">
        <v>40209</v>
      </c>
      <c r="I17" s="60">
        <v>47227</v>
      </c>
      <c r="J17" s="60">
        <v>148224</v>
      </c>
      <c r="K17" s="60">
        <v>56710</v>
      </c>
      <c r="L17" s="60">
        <v>30417</v>
      </c>
      <c r="M17" s="60">
        <v>25214</v>
      </c>
      <c r="N17" s="60">
        <v>112341</v>
      </c>
      <c r="O17" s="60">
        <v>55426</v>
      </c>
      <c r="P17" s="60">
        <v>350</v>
      </c>
      <c r="Q17" s="60">
        <v>926615</v>
      </c>
      <c r="R17" s="60">
        <v>982391</v>
      </c>
      <c r="S17" s="60">
        <v>926615</v>
      </c>
      <c r="T17" s="60">
        <v>0</v>
      </c>
      <c r="U17" s="60">
        <v>0</v>
      </c>
      <c r="V17" s="60">
        <v>926615</v>
      </c>
      <c r="W17" s="60">
        <v>2169571</v>
      </c>
      <c r="X17" s="60">
        <v>476004</v>
      </c>
      <c r="Y17" s="60">
        <v>1693567</v>
      </c>
      <c r="Z17" s="140">
        <v>355.79</v>
      </c>
      <c r="AA17" s="155">
        <v>0</v>
      </c>
    </row>
    <row r="18" spans="1:27" ht="13.5">
      <c r="A18" s="183" t="s">
        <v>114</v>
      </c>
      <c r="B18" s="182"/>
      <c r="C18" s="155">
        <v>774095</v>
      </c>
      <c r="D18" s="155">
        <v>0</v>
      </c>
      <c r="E18" s="156">
        <v>6481820</v>
      </c>
      <c r="F18" s="60">
        <v>8083140</v>
      </c>
      <c r="G18" s="60">
        <v>724761</v>
      </c>
      <c r="H18" s="60">
        <v>422467</v>
      </c>
      <c r="I18" s="60">
        <v>739602</v>
      </c>
      <c r="J18" s="60">
        <v>1886830</v>
      </c>
      <c r="K18" s="60">
        <v>1138176</v>
      </c>
      <c r="L18" s="60">
        <v>485150</v>
      </c>
      <c r="M18" s="60">
        <v>333243</v>
      </c>
      <c r="N18" s="60">
        <v>1956569</v>
      </c>
      <c r="O18" s="60">
        <v>695489</v>
      </c>
      <c r="P18" s="60">
        <v>0</v>
      </c>
      <c r="Q18" s="60">
        <v>0</v>
      </c>
      <c r="R18" s="60">
        <v>695489</v>
      </c>
      <c r="S18" s="60">
        <v>0</v>
      </c>
      <c r="T18" s="60">
        <v>315509</v>
      </c>
      <c r="U18" s="60">
        <v>315509</v>
      </c>
      <c r="V18" s="60">
        <v>631018</v>
      </c>
      <c r="W18" s="60">
        <v>5169906</v>
      </c>
      <c r="X18" s="60">
        <v>6481824</v>
      </c>
      <c r="Y18" s="60">
        <v>-1311918</v>
      </c>
      <c r="Z18" s="140">
        <v>-20.24</v>
      </c>
      <c r="AA18" s="155">
        <v>8083140</v>
      </c>
    </row>
    <row r="19" spans="1:27" ht="13.5">
      <c r="A19" s="181" t="s">
        <v>34</v>
      </c>
      <c r="B19" s="185"/>
      <c r="C19" s="155">
        <v>50936027</v>
      </c>
      <c r="D19" s="155">
        <v>0</v>
      </c>
      <c r="E19" s="156">
        <v>54401000</v>
      </c>
      <c r="F19" s="60">
        <v>53467000</v>
      </c>
      <c r="G19" s="60">
        <v>19906828</v>
      </c>
      <c r="H19" s="60">
        <v>3286022</v>
      </c>
      <c r="I19" s="60">
        <v>524</v>
      </c>
      <c r="J19" s="60">
        <v>23193374</v>
      </c>
      <c r="K19" s="60">
        <v>1024</v>
      </c>
      <c r="L19" s="60">
        <v>17176622</v>
      </c>
      <c r="M19" s="60">
        <v>0</v>
      </c>
      <c r="N19" s="60">
        <v>17177646</v>
      </c>
      <c r="O19" s="60">
        <v>0</v>
      </c>
      <c r="P19" s="60">
        <v>1000000</v>
      </c>
      <c r="Q19" s="60">
        <v>675573</v>
      </c>
      <c r="R19" s="60">
        <v>1675573</v>
      </c>
      <c r="S19" s="60">
        <v>675573</v>
      </c>
      <c r="T19" s="60">
        <v>0</v>
      </c>
      <c r="U19" s="60">
        <v>0</v>
      </c>
      <c r="V19" s="60">
        <v>675573</v>
      </c>
      <c r="W19" s="60">
        <v>42722166</v>
      </c>
      <c r="X19" s="60">
        <v>54401004</v>
      </c>
      <c r="Y19" s="60">
        <v>-11678838</v>
      </c>
      <c r="Z19" s="140">
        <v>-21.47</v>
      </c>
      <c r="AA19" s="155">
        <v>53467000</v>
      </c>
    </row>
    <row r="20" spans="1:27" ht="13.5">
      <c r="A20" s="181" t="s">
        <v>35</v>
      </c>
      <c r="B20" s="185"/>
      <c r="C20" s="155">
        <v>551625</v>
      </c>
      <c r="D20" s="155">
        <v>0</v>
      </c>
      <c r="E20" s="156">
        <v>553823</v>
      </c>
      <c r="F20" s="54">
        <v>753535</v>
      </c>
      <c r="G20" s="54">
        <v>57436</v>
      </c>
      <c r="H20" s="54">
        <v>29673</v>
      </c>
      <c r="I20" s="54">
        <v>29181</v>
      </c>
      <c r="J20" s="54">
        <v>116290</v>
      </c>
      <c r="K20" s="54">
        <v>79678</v>
      </c>
      <c r="L20" s="54">
        <v>72622</v>
      </c>
      <c r="M20" s="54">
        <v>35851</v>
      </c>
      <c r="N20" s="54">
        <v>188151</v>
      </c>
      <c r="O20" s="54">
        <v>86840</v>
      </c>
      <c r="P20" s="54">
        <v>37253</v>
      </c>
      <c r="Q20" s="54">
        <v>34376</v>
      </c>
      <c r="R20" s="54">
        <v>158469</v>
      </c>
      <c r="S20" s="54">
        <v>34376</v>
      </c>
      <c r="T20" s="54">
        <v>29770</v>
      </c>
      <c r="U20" s="54">
        <v>29770</v>
      </c>
      <c r="V20" s="54">
        <v>93916</v>
      </c>
      <c r="W20" s="54">
        <v>556826</v>
      </c>
      <c r="X20" s="54">
        <v>553824</v>
      </c>
      <c r="Y20" s="54">
        <v>3002</v>
      </c>
      <c r="Z20" s="184">
        <v>0.54</v>
      </c>
      <c r="AA20" s="130">
        <v>753535</v>
      </c>
    </row>
    <row r="21" spans="1:27" ht="13.5">
      <c r="A21" s="181" t="s">
        <v>115</v>
      </c>
      <c r="B21" s="185"/>
      <c r="C21" s="155">
        <v>66000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151652698</v>
      </c>
      <c r="D22" s="188">
        <f>SUM(D5:D21)</f>
        <v>0</v>
      </c>
      <c r="E22" s="189">
        <f t="shared" si="0"/>
        <v>186072171</v>
      </c>
      <c r="F22" s="190">
        <f t="shared" si="0"/>
        <v>170557105</v>
      </c>
      <c r="G22" s="190">
        <f t="shared" si="0"/>
        <v>51120060</v>
      </c>
      <c r="H22" s="190">
        <f t="shared" si="0"/>
        <v>8773599</v>
      </c>
      <c r="I22" s="190">
        <f t="shared" si="0"/>
        <v>6306510</v>
      </c>
      <c r="J22" s="190">
        <f t="shared" si="0"/>
        <v>66200169</v>
      </c>
      <c r="K22" s="190">
        <f t="shared" si="0"/>
        <v>8982570</v>
      </c>
      <c r="L22" s="190">
        <f t="shared" si="0"/>
        <v>24147294</v>
      </c>
      <c r="M22" s="190">
        <f t="shared" si="0"/>
        <v>8448441</v>
      </c>
      <c r="N22" s="190">
        <f t="shared" si="0"/>
        <v>41578305</v>
      </c>
      <c r="O22" s="190">
        <f t="shared" si="0"/>
        <v>11577869</v>
      </c>
      <c r="P22" s="190">
        <f t="shared" si="0"/>
        <v>15659094</v>
      </c>
      <c r="Q22" s="190">
        <f t="shared" si="0"/>
        <v>9896493</v>
      </c>
      <c r="R22" s="190">
        <f t="shared" si="0"/>
        <v>37133456</v>
      </c>
      <c r="S22" s="190">
        <f t="shared" si="0"/>
        <v>9896493</v>
      </c>
      <c r="T22" s="190">
        <f t="shared" si="0"/>
        <v>8071676</v>
      </c>
      <c r="U22" s="190">
        <f t="shared" si="0"/>
        <v>8071676</v>
      </c>
      <c r="V22" s="190">
        <f t="shared" si="0"/>
        <v>26039845</v>
      </c>
      <c r="W22" s="190">
        <f t="shared" si="0"/>
        <v>170951775</v>
      </c>
      <c r="X22" s="190">
        <f t="shared" si="0"/>
        <v>186072192</v>
      </c>
      <c r="Y22" s="190">
        <f t="shared" si="0"/>
        <v>-15120417</v>
      </c>
      <c r="Z22" s="191">
        <f>+IF(X22&lt;&gt;0,+(Y22/X22)*100,0)</f>
        <v>-8.126102475323126</v>
      </c>
      <c r="AA22" s="188">
        <f>SUM(AA5:AA21)</f>
        <v>170557105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75168472</v>
      </c>
      <c r="D25" s="155">
        <v>0</v>
      </c>
      <c r="E25" s="156">
        <v>73480358</v>
      </c>
      <c r="F25" s="60">
        <v>74450450</v>
      </c>
      <c r="G25" s="60">
        <v>5315993</v>
      </c>
      <c r="H25" s="60">
        <v>5513600</v>
      </c>
      <c r="I25" s="60">
        <v>5923296</v>
      </c>
      <c r="J25" s="60">
        <v>16752889</v>
      </c>
      <c r="K25" s="60">
        <v>6346221</v>
      </c>
      <c r="L25" s="60">
        <v>8813768</v>
      </c>
      <c r="M25" s="60">
        <v>7284284</v>
      </c>
      <c r="N25" s="60">
        <v>22444273</v>
      </c>
      <c r="O25" s="60">
        <v>6700364</v>
      </c>
      <c r="P25" s="60">
        <v>7083275</v>
      </c>
      <c r="Q25" s="60">
        <v>3902563</v>
      </c>
      <c r="R25" s="60">
        <v>17686202</v>
      </c>
      <c r="S25" s="60">
        <v>3902563</v>
      </c>
      <c r="T25" s="60">
        <v>6454440</v>
      </c>
      <c r="U25" s="60">
        <v>6454440</v>
      </c>
      <c r="V25" s="60">
        <v>16811443</v>
      </c>
      <c r="W25" s="60">
        <v>73694807</v>
      </c>
      <c r="X25" s="60">
        <v>73480355</v>
      </c>
      <c r="Y25" s="60">
        <v>214452</v>
      </c>
      <c r="Z25" s="140">
        <v>0.29</v>
      </c>
      <c r="AA25" s="155">
        <v>74450450</v>
      </c>
    </row>
    <row r="26" spans="1:27" ht="13.5">
      <c r="A26" s="183" t="s">
        <v>38</v>
      </c>
      <c r="B26" s="182"/>
      <c r="C26" s="155">
        <v>4703976</v>
      </c>
      <c r="D26" s="155">
        <v>0</v>
      </c>
      <c r="E26" s="156">
        <v>4415000</v>
      </c>
      <c r="F26" s="60">
        <v>6087000</v>
      </c>
      <c r="G26" s="60">
        <v>391874</v>
      </c>
      <c r="H26" s="60">
        <v>429243</v>
      </c>
      <c r="I26" s="60">
        <v>410558</v>
      </c>
      <c r="J26" s="60">
        <v>1231675</v>
      </c>
      <c r="K26" s="60">
        <v>394543</v>
      </c>
      <c r="L26" s="60">
        <v>391874</v>
      </c>
      <c r="M26" s="60">
        <v>410580</v>
      </c>
      <c r="N26" s="60">
        <v>1196997</v>
      </c>
      <c r="O26" s="60">
        <v>410558</v>
      </c>
      <c r="P26" s="60">
        <v>0</v>
      </c>
      <c r="Q26" s="60">
        <v>0</v>
      </c>
      <c r="R26" s="60">
        <v>410558</v>
      </c>
      <c r="S26" s="60">
        <v>0</v>
      </c>
      <c r="T26" s="60">
        <v>432495</v>
      </c>
      <c r="U26" s="60">
        <v>432495</v>
      </c>
      <c r="V26" s="60">
        <v>864990</v>
      </c>
      <c r="W26" s="60">
        <v>3704220</v>
      </c>
      <c r="X26" s="60">
        <v>4415004</v>
      </c>
      <c r="Y26" s="60">
        <v>-710784</v>
      </c>
      <c r="Z26" s="140">
        <v>-16.1</v>
      </c>
      <c r="AA26" s="155">
        <v>6087000</v>
      </c>
    </row>
    <row r="27" spans="1:27" ht="13.5">
      <c r="A27" s="183" t="s">
        <v>118</v>
      </c>
      <c r="B27" s="182"/>
      <c r="C27" s="155">
        <v>5623291</v>
      </c>
      <c r="D27" s="155">
        <v>0</v>
      </c>
      <c r="E27" s="156">
        <v>20580000</v>
      </c>
      <c r="F27" s="60">
        <v>20580000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20580000</v>
      </c>
      <c r="Y27" s="60">
        <v>-20580000</v>
      </c>
      <c r="Z27" s="140">
        <v>-100</v>
      </c>
      <c r="AA27" s="155">
        <v>20580000</v>
      </c>
    </row>
    <row r="28" spans="1:27" ht="13.5">
      <c r="A28" s="183" t="s">
        <v>39</v>
      </c>
      <c r="B28" s="182"/>
      <c r="C28" s="155">
        <v>43249655</v>
      </c>
      <c r="D28" s="155">
        <v>0</v>
      </c>
      <c r="E28" s="156">
        <v>7255107</v>
      </c>
      <c r="F28" s="60">
        <v>4071360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7255104</v>
      </c>
      <c r="Y28" s="60">
        <v>-7255104</v>
      </c>
      <c r="Z28" s="140">
        <v>-100</v>
      </c>
      <c r="AA28" s="155">
        <v>4071360</v>
      </c>
    </row>
    <row r="29" spans="1:27" ht="13.5">
      <c r="A29" s="183" t="s">
        <v>40</v>
      </c>
      <c r="B29" s="182"/>
      <c r="C29" s="155">
        <v>2319928</v>
      </c>
      <c r="D29" s="155">
        <v>0</v>
      </c>
      <c r="E29" s="156">
        <v>1011000</v>
      </c>
      <c r="F29" s="60">
        <v>1820000</v>
      </c>
      <c r="G29" s="60">
        <v>0</v>
      </c>
      <c r="H29" s="60">
        <v>419</v>
      </c>
      <c r="I29" s="60">
        <v>0</v>
      </c>
      <c r="J29" s="60">
        <v>419</v>
      </c>
      <c r="K29" s="60">
        <v>0</v>
      </c>
      <c r="L29" s="60">
        <v>615</v>
      </c>
      <c r="M29" s="60">
        <v>0</v>
      </c>
      <c r="N29" s="60">
        <v>615</v>
      </c>
      <c r="O29" s="60">
        <v>0</v>
      </c>
      <c r="P29" s="60">
        <v>15050</v>
      </c>
      <c r="Q29" s="60">
        <v>143712</v>
      </c>
      <c r="R29" s="60">
        <v>158762</v>
      </c>
      <c r="S29" s="60">
        <v>143712</v>
      </c>
      <c r="T29" s="60">
        <v>0</v>
      </c>
      <c r="U29" s="60">
        <v>0</v>
      </c>
      <c r="V29" s="60">
        <v>143712</v>
      </c>
      <c r="W29" s="60">
        <v>303508</v>
      </c>
      <c r="X29" s="60">
        <v>1011000</v>
      </c>
      <c r="Y29" s="60">
        <v>-707492</v>
      </c>
      <c r="Z29" s="140">
        <v>-69.98</v>
      </c>
      <c r="AA29" s="155">
        <v>1820000</v>
      </c>
    </row>
    <row r="30" spans="1:27" ht="13.5">
      <c r="A30" s="183" t="s">
        <v>119</v>
      </c>
      <c r="B30" s="182"/>
      <c r="C30" s="155">
        <v>40587742</v>
      </c>
      <c r="D30" s="155">
        <v>0</v>
      </c>
      <c r="E30" s="156">
        <v>44300000</v>
      </c>
      <c r="F30" s="60">
        <v>44000000</v>
      </c>
      <c r="G30" s="60">
        <v>4259443</v>
      </c>
      <c r="H30" s="60">
        <v>77562</v>
      </c>
      <c r="I30" s="60">
        <v>88833</v>
      </c>
      <c r="J30" s="60">
        <v>4425838</v>
      </c>
      <c r="K30" s="60">
        <v>14836513</v>
      </c>
      <c r="L30" s="60">
        <v>3341795</v>
      </c>
      <c r="M30" s="60">
        <v>3635422</v>
      </c>
      <c r="N30" s="60">
        <v>21813730</v>
      </c>
      <c r="O30" s="60">
        <v>4115186</v>
      </c>
      <c r="P30" s="60">
        <v>4295325</v>
      </c>
      <c r="Q30" s="60">
        <v>3622476</v>
      </c>
      <c r="R30" s="60">
        <v>12032987</v>
      </c>
      <c r="S30" s="60">
        <v>3622476</v>
      </c>
      <c r="T30" s="60">
        <v>2843003</v>
      </c>
      <c r="U30" s="60">
        <v>2843003</v>
      </c>
      <c r="V30" s="60">
        <v>9308482</v>
      </c>
      <c r="W30" s="60">
        <v>47581037</v>
      </c>
      <c r="X30" s="60">
        <v>44300004</v>
      </c>
      <c r="Y30" s="60">
        <v>3281033</v>
      </c>
      <c r="Z30" s="140">
        <v>7.41</v>
      </c>
      <c r="AA30" s="155">
        <v>44000000</v>
      </c>
    </row>
    <row r="31" spans="1:27" ht="13.5">
      <c r="A31" s="183" t="s">
        <v>120</v>
      </c>
      <c r="B31" s="182"/>
      <c r="C31" s="155">
        <v>5076996</v>
      </c>
      <c r="D31" s="155">
        <v>0</v>
      </c>
      <c r="E31" s="156">
        <v>4441000</v>
      </c>
      <c r="F31" s="60">
        <v>2936817</v>
      </c>
      <c r="G31" s="60">
        <v>28264</v>
      </c>
      <c r="H31" s="60">
        <v>154185</v>
      </c>
      <c r="I31" s="60">
        <v>152098</v>
      </c>
      <c r="J31" s="60">
        <v>334547</v>
      </c>
      <c r="K31" s="60">
        <v>176167</v>
      </c>
      <c r="L31" s="60">
        <v>246975</v>
      </c>
      <c r="M31" s="60">
        <v>363036</v>
      </c>
      <c r="N31" s="60">
        <v>786178</v>
      </c>
      <c r="O31" s="60">
        <v>237962</v>
      </c>
      <c r="P31" s="60">
        <v>400243</v>
      </c>
      <c r="Q31" s="60">
        <v>367116</v>
      </c>
      <c r="R31" s="60">
        <v>1005321</v>
      </c>
      <c r="S31" s="60">
        <v>367116</v>
      </c>
      <c r="T31" s="60">
        <v>73750</v>
      </c>
      <c r="U31" s="60">
        <v>73750</v>
      </c>
      <c r="V31" s="60">
        <v>514616</v>
      </c>
      <c r="W31" s="60">
        <v>2640662</v>
      </c>
      <c r="X31" s="60">
        <v>4440996</v>
      </c>
      <c r="Y31" s="60">
        <v>-1800334</v>
      </c>
      <c r="Z31" s="140">
        <v>-40.54</v>
      </c>
      <c r="AA31" s="155">
        <v>2936817</v>
      </c>
    </row>
    <row r="32" spans="1:27" ht="13.5">
      <c r="A32" s="183" t="s">
        <v>121</v>
      </c>
      <c r="B32" s="182"/>
      <c r="C32" s="155">
        <v>10504651</v>
      </c>
      <c r="D32" s="155">
        <v>0</v>
      </c>
      <c r="E32" s="156">
        <v>5871200</v>
      </c>
      <c r="F32" s="60">
        <v>11223000</v>
      </c>
      <c r="G32" s="60">
        <v>447689</v>
      </c>
      <c r="H32" s="60">
        <v>543895</v>
      </c>
      <c r="I32" s="60">
        <v>455749</v>
      </c>
      <c r="J32" s="60">
        <v>1447333</v>
      </c>
      <c r="K32" s="60">
        <v>953927</v>
      </c>
      <c r="L32" s="60">
        <v>535288</v>
      </c>
      <c r="M32" s="60">
        <v>728721</v>
      </c>
      <c r="N32" s="60">
        <v>2217936</v>
      </c>
      <c r="O32" s="60">
        <v>779558</v>
      </c>
      <c r="P32" s="60">
        <v>816982</v>
      </c>
      <c r="Q32" s="60">
        <v>737405</v>
      </c>
      <c r="R32" s="60">
        <v>2333945</v>
      </c>
      <c r="S32" s="60">
        <v>737405</v>
      </c>
      <c r="T32" s="60">
        <v>485854</v>
      </c>
      <c r="U32" s="60">
        <v>485854</v>
      </c>
      <c r="V32" s="60">
        <v>1709113</v>
      </c>
      <c r="W32" s="60">
        <v>7708327</v>
      </c>
      <c r="X32" s="60">
        <v>5871204</v>
      </c>
      <c r="Y32" s="60">
        <v>1837123</v>
      </c>
      <c r="Z32" s="140">
        <v>31.29</v>
      </c>
      <c r="AA32" s="155">
        <v>11223000</v>
      </c>
    </row>
    <row r="33" spans="1:27" ht="13.5">
      <c r="A33" s="183" t="s">
        <v>42</v>
      </c>
      <c r="B33" s="182"/>
      <c r="C33" s="155">
        <v>20498556</v>
      </c>
      <c r="D33" s="155">
        <v>0</v>
      </c>
      <c r="E33" s="156">
        <v>4158000</v>
      </c>
      <c r="F33" s="60">
        <v>13102200</v>
      </c>
      <c r="G33" s="60">
        <v>657979</v>
      </c>
      <c r="H33" s="60">
        <v>944939</v>
      </c>
      <c r="I33" s="60">
        <v>668384</v>
      </c>
      <c r="J33" s="60">
        <v>2271302</v>
      </c>
      <c r="K33" s="60">
        <v>883671</v>
      </c>
      <c r="L33" s="60">
        <v>741019</v>
      </c>
      <c r="M33" s="60">
        <v>742753</v>
      </c>
      <c r="N33" s="60">
        <v>2367443</v>
      </c>
      <c r="O33" s="60">
        <v>757825</v>
      </c>
      <c r="P33" s="60">
        <v>0</v>
      </c>
      <c r="Q33" s="60">
        <v>0</v>
      </c>
      <c r="R33" s="60">
        <v>757825</v>
      </c>
      <c r="S33" s="60">
        <v>0</v>
      </c>
      <c r="T33" s="60">
        <v>858601</v>
      </c>
      <c r="U33" s="60">
        <v>858601</v>
      </c>
      <c r="V33" s="60">
        <v>1717202</v>
      </c>
      <c r="W33" s="60">
        <v>7113772</v>
      </c>
      <c r="X33" s="60">
        <v>4158000</v>
      </c>
      <c r="Y33" s="60">
        <v>2955772</v>
      </c>
      <c r="Z33" s="140">
        <v>71.09</v>
      </c>
      <c r="AA33" s="155">
        <v>13102200</v>
      </c>
    </row>
    <row r="34" spans="1:27" ht="13.5">
      <c r="A34" s="183" t="s">
        <v>43</v>
      </c>
      <c r="B34" s="182"/>
      <c r="C34" s="155">
        <v>22237408</v>
      </c>
      <c r="D34" s="155">
        <v>0</v>
      </c>
      <c r="E34" s="156">
        <v>22519200</v>
      </c>
      <c r="F34" s="60">
        <v>15398279</v>
      </c>
      <c r="G34" s="60">
        <v>621099</v>
      </c>
      <c r="H34" s="60">
        <v>1581181</v>
      </c>
      <c r="I34" s="60">
        <v>618948</v>
      </c>
      <c r="J34" s="60">
        <v>2821228</v>
      </c>
      <c r="K34" s="60">
        <v>1203924</v>
      </c>
      <c r="L34" s="60">
        <v>2087863</v>
      </c>
      <c r="M34" s="60">
        <v>1014955</v>
      </c>
      <c r="N34" s="60">
        <v>4306742</v>
      </c>
      <c r="O34" s="60">
        <v>1349650</v>
      </c>
      <c r="P34" s="60">
        <v>956328</v>
      </c>
      <c r="Q34" s="60">
        <v>3948036</v>
      </c>
      <c r="R34" s="60">
        <v>6254014</v>
      </c>
      <c r="S34" s="60">
        <v>3948036</v>
      </c>
      <c r="T34" s="60">
        <v>587316</v>
      </c>
      <c r="U34" s="60">
        <v>587316</v>
      </c>
      <c r="V34" s="60">
        <v>5122668</v>
      </c>
      <c r="W34" s="60">
        <v>18504652</v>
      </c>
      <c r="X34" s="60">
        <v>22519200</v>
      </c>
      <c r="Y34" s="60">
        <v>-4014548</v>
      </c>
      <c r="Z34" s="140">
        <v>-17.83</v>
      </c>
      <c r="AA34" s="155">
        <v>15398279</v>
      </c>
    </row>
    <row r="35" spans="1:27" ht="13.5">
      <c r="A35" s="181" t="s">
        <v>122</v>
      </c>
      <c r="B35" s="185"/>
      <c r="C35" s="155">
        <v>2419050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232389725</v>
      </c>
      <c r="D36" s="188">
        <f>SUM(D25:D35)</f>
        <v>0</v>
      </c>
      <c r="E36" s="189">
        <f t="shared" si="1"/>
        <v>188030865</v>
      </c>
      <c r="F36" s="190">
        <f t="shared" si="1"/>
        <v>193669106</v>
      </c>
      <c r="G36" s="190">
        <f t="shared" si="1"/>
        <v>11722341</v>
      </c>
      <c r="H36" s="190">
        <f t="shared" si="1"/>
        <v>9245024</v>
      </c>
      <c r="I36" s="190">
        <f t="shared" si="1"/>
        <v>8317866</v>
      </c>
      <c r="J36" s="190">
        <f t="shared" si="1"/>
        <v>29285231</v>
      </c>
      <c r="K36" s="190">
        <f t="shared" si="1"/>
        <v>24794966</v>
      </c>
      <c r="L36" s="190">
        <f t="shared" si="1"/>
        <v>16159197</v>
      </c>
      <c r="M36" s="190">
        <f t="shared" si="1"/>
        <v>14179751</v>
      </c>
      <c r="N36" s="190">
        <f t="shared" si="1"/>
        <v>55133914</v>
      </c>
      <c r="O36" s="190">
        <f t="shared" si="1"/>
        <v>14351103</v>
      </c>
      <c r="P36" s="190">
        <f t="shared" si="1"/>
        <v>13567203</v>
      </c>
      <c r="Q36" s="190">
        <f t="shared" si="1"/>
        <v>12721308</v>
      </c>
      <c r="R36" s="190">
        <f t="shared" si="1"/>
        <v>40639614</v>
      </c>
      <c r="S36" s="190">
        <f t="shared" si="1"/>
        <v>12721308</v>
      </c>
      <c r="T36" s="190">
        <f t="shared" si="1"/>
        <v>11735459</v>
      </c>
      <c r="U36" s="190">
        <f t="shared" si="1"/>
        <v>11735459</v>
      </c>
      <c r="V36" s="190">
        <f t="shared" si="1"/>
        <v>36192226</v>
      </c>
      <c r="W36" s="190">
        <f t="shared" si="1"/>
        <v>161250985</v>
      </c>
      <c r="X36" s="190">
        <f t="shared" si="1"/>
        <v>188030867</v>
      </c>
      <c r="Y36" s="190">
        <f t="shared" si="1"/>
        <v>-26779882</v>
      </c>
      <c r="Z36" s="191">
        <f>+IF(X36&lt;&gt;0,+(Y36/X36)*100,0)</f>
        <v>-14.242279699747382</v>
      </c>
      <c r="AA36" s="188">
        <f>SUM(AA25:AA35)</f>
        <v>193669106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-80737027</v>
      </c>
      <c r="D38" s="199">
        <f>+D22-D36</f>
        <v>0</v>
      </c>
      <c r="E38" s="200">
        <f t="shared" si="2"/>
        <v>-1958694</v>
      </c>
      <c r="F38" s="106">
        <f t="shared" si="2"/>
        <v>-23112001</v>
      </c>
      <c r="G38" s="106">
        <f t="shared" si="2"/>
        <v>39397719</v>
      </c>
      <c r="H38" s="106">
        <f t="shared" si="2"/>
        <v>-471425</v>
      </c>
      <c r="I38" s="106">
        <f t="shared" si="2"/>
        <v>-2011356</v>
      </c>
      <c r="J38" s="106">
        <f t="shared" si="2"/>
        <v>36914938</v>
      </c>
      <c r="K38" s="106">
        <f t="shared" si="2"/>
        <v>-15812396</v>
      </c>
      <c r="L38" s="106">
        <f t="shared" si="2"/>
        <v>7988097</v>
      </c>
      <c r="M38" s="106">
        <f t="shared" si="2"/>
        <v>-5731310</v>
      </c>
      <c r="N38" s="106">
        <f t="shared" si="2"/>
        <v>-13555609</v>
      </c>
      <c r="O38" s="106">
        <f t="shared" si="2"/>
        <v>-2773234</v>
      </c>
      <c r="P38" s="106">
        <f t="shared" si="2"/>
        <v>2091891</v>
      </c>
      <c r="Q38" s="106">
        <f t="shared" si="2"/>
        <v>-2824815</v>
      </c>
      <c r="R38" s="106">
        <f t="shared" si="2"/>
        <v>-3506158</v>
      </c>
      <c r="S38" s="106">
        <f t="shared" si="2"/>
        <v>-2824815</v>
      </c>
      <c r="T38" s="106">
        <f t="shared" si="2"/>
        <v>-3663783</v>
      </c>
      <c r="U38" s="106">
        <f t="shared" si="2"/>
        <v>-3663783</v>
      </c>
      <c r="V38" s="106">
        <f t="shared" si="2"/>
        <v>-10152381</v>
      </c>
      <c r="W38" s="106">
        <f t="shared" si="2"/>
        <v>9700790</v>
      </c>
      <c r="X38" s="106">
        <f>IF(F22=F36,0,X22-X36)</f>
        <v>-1958675</v>
      </c>
      <c r="Y38" s="106">
        <f t="shared" si="2"/>
        <v>11659465</v>
      </c>
      <c r="Z38" s="201">
        <f>+IF(X38&lt;&gt;0,+(Y38/X38)*100,0)</f>
        <v>-595.273080015827</v>
      </c>
      <c r="AA38" s="199">
        <f>+AA22-AA36</f>
        <v>-23112001</v>
      </c>
    </row>
    <row r="39" spans="1:27" ht="13.5">
      <c r="A39" s="181" t="s">
        <v>46</v>
      </c>
      <c r="B39" s="185"/>
      <c r="C39" s="155">
        <v>29336176</v>
      </c>
      <c r="D39" s="155">
        <v>0</v>
      </c>
      <c r="E39" s="156">
        <v>21178000</v>
      </c>
      <c r="F39" s="60">
        <v>23112000</v>
      </c>
      <c r="G39" s="60">
        <v>0</v>
      </c>
      <c r="H39" s="60">
        <v>17503000</v>
      </c>
      <c r="I39" s="60">
        <v>0</v>
      </c>
      <c r="J39" s="60">
        <v>17503000</v>
      </c>
      <c r="K39" s="60">
        <v>0</v>
      </c>
      <c r="L39" s="60">
        <v>3000000</v>
      </c>
      <c r="M39" s="60">
        <v>0</v>
      </c>
      <c r="N39" s="60">
        <v>3000000</v>
      </c>
      <c r="O39" s="60">
        <v>1420572</v>
      </c>
      <c r="P39" s="60">
        <v>4399</v>
      </c>
      <c r="Q39" s="60">
        <v>63010</v>
      </c>
      <c r="R39" s="60">
        <v>1487981</v>
      </c>
      <c r="S39" s="60">
        <v>63010</v>
      </c>
      <c r="T39" s="60">
        <v>0</v>
      </c>
      <c r="U39" s="60">
        <v>0</v>
      </c>
      <c r="V39" s="60">
        <v>63010</v>
      </c>
      <c r="W39" s="60">
        <v>22053991</v>
      </c>
      <c r="X39" s="60">
        <v>21178000</v>
      </c>
      <c r="Y39" s="60">
        <v>875991</v>
      </c>
      <c r="Z39" s="140">
        <v>4.14</v>
      </c>
      <c r="AA39" s="155">
        <v>23112000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-51400851</v>
      </c>
      <c r="D42" s="206">
        <f>SUM(D38:D41)</f>
        <v>0</v>
      </c>
      <c r="E42" s="207">
        <f t="shared" si="3"/>
        <v>19219306</v>
      </c>
      <c r="F42" s="88">
        <f t="shared" si="3"/>
        <v>-1</v>
      </c>
      <c r="G42" s="88">
        <f t="shared" si="3"/>
        <v>39397719</v>
      </c>
      <c r="H42" s="88">
        <f t="shared" si="3"/>
        <v>17031575</v>
      </c>
      <c r="I42" s="88">
        <f t="shared" si="3"/>
        <v>-2011356</v>
      </c>
      <c r="J42" s="88">
        <f t="shared" si="3"/>
        <v>54417938</v>
      </c>
      <c r="K42" s="88">
        <f t="shared" si="3"/>
        <v>-15812396</v>
      </c>
      <c r="L42" s="88">
        <f t="shared" si="3"/>
        <v>10988097</v>
      </c>
      <c r="M42" s="88">
        <f t="shared" si="3"/>
        <v>-5731310</v>
      </c>
      <c r="N42" s="88">
        <f t="shared" si="3"/>
        <v>-10555609</v>
      </c>
      <c r="O42" s="88">
        <f t="shared" si="3"/>
        <v>-1352662</v>
      </c>
      <c r="P42" s="88">
        <f t="shared" si="3"/>
        <v>2096290</v>
      </c>
      <c r="Q42" s="88">
        <f t="shared" si="3"/>
        <v>-2761805</v>
      </c>
      <c r="R42" s="88">
        <f t="shared" si="3"/>
        <v>-2018177</v>
      </c>
      <c r="S42" s="88">
        <f t="shared" si="3"/>
        <v>-2761805</v>
      </c>
      <c r="T42" s="88">
        <f t="shared" si="3"/>
        <v>-3663783</v>
      </c>
      <c r="U42" s="88">
        <f t="shared" si="3"/>
        <v>-3663783</v>
      </c>
      <c r="V42" s="88">
        <f t="shared" si="3"/>
        <v>-10089371</v>
      </c>
      <c r="W42" s="88">
        <f t="shared" si="3"/>
        <v>31754781</v>
      </c>
      <c r="X42" s="88">
        <f t="shared" si="3"/>
        <v>19219325</v>
      </c>
      <c r="Y42" s="88">
        <f t="shared" si="3"/>
        <v>12535456</v>
      </c>
      <c r="Z42" s="208">
        <f>+IF(X42&lt;&gt;0,+(Y42/X42)*100,0)</f>
        <v>65.22318551770158</v>
      </c>
      <c r="AA42" s="206">
        <f>SUM(AA38:AA41)</f>
        <v>-1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-51400851</v>
      </c>
      <c r="D44" s="210">
        <f>+D42-D43</f>
        <v>0</v>
      </c>
      <c r="E44" s="211">
        <f t="shared" si="4"/>
        <v>19219306</v>
      </c>
      <c r="F44" s="77">
        <f t="shared" si="4"/>
        <v>-1</v>
      </c>
      <c r="G44" s="77">
        <f t="shared" si="4"/>
        <v>39397719</v>
      </c>
      <c r="H44" s="77">
        <f t="shared" si="4"/>
        <v>17031575</v>
      </c>
      <c r="I44" s="77">
        <f t="shared" si="4"/>
        <v>-2011356</v>
      </c>
      <c r="J44" s="77">
        <f t="shared" si="4"/>
        <v>54417938</v>
      </c>
      <c r="K44" s="77">
        <f t="shared" si="4"/>
        <v>-15812396</v>
      </c>
      <c r="L44" s="77">
        <f t="shared" si="4"/>
        <v>10988097</v>
      </c>
      <c r="M44" s="77">
        <f t="shared" si="4"/>
        <v>-5731310</v>
      </c>
      <c r="N44" s="77">
        <f t="shared" si="4"/>
        <v>-10555609</v>
      </c>
      <c r="O44" s="77">
        <f t="shared" si="4"/>
        <v>-1352662</v>
      </c>
      <c r="P44" s="77">
        <f t="shared" si="4"/>
        <v>2096290</v>
      </c>
      <c r="Q44" s="77">
        <f t="shared" si="4"/>
        <v>-2761805</v>
      </c>
      <c r="R44" s="77">
        <f t="shared" si="4"/>
        <v>-2018177</v>
      </c>
      <c r="S44" s="77">
        <f t="shared" si="4"/>
        <v>-2761805</v>
      </c>
      <c r="T44" s="77">
        <f t="shared" si="4"/>
        <v>-3663783</v>
      </c>
      <c r="U44" s="77">
        <f t="shared" si="4"/>
        <v>-3663783</v>
      </c>
      <c r="V44" s="77">
        <f t="shared" si="4"/>
        <v>-10089371</v>
      </c>
      <c r="W44" s="77">
        <f t="shared" si="4"/>
        <v>31754781</v>
      </c>
      <c r="X44" s="77">
        <f t="shared" si="4"/>
        <v>19219325</v>
      </c>
      <c r="Y44" s="77">
        <f t="shared" si="4"/>
        <v>12535456</v>
      </c>
      <c r="Z44" s="212">
        <f>+IF(X44&lt;&gt;0,+(Y44/X44)*100,0)</f>
        <v>65.22318551770158</v>
      </c>
      <c r="AA44" s="210">
        <f>+AA42-AA43</f>
        <v>-1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-51400851</v>
      </c>
      <c r="D46" s="206">
        <f>SUM(D44:D45)</f>
        <v>0</v>
      </c>
      <c r="E46" s="207">
        <f t="shared" si="5"/>
        <v>19219306</v>
      </c>
      <c r="F46" s="88">
        <f t="shared" si="5"/>
        <v>-1</v>
      </c>
      <c r="G46" s="88">
        <f t="shared" si="5"/>
        <v>39397719</v>
      </c>
      <c r="H46" s="88">
        <f t="shared" si="5"/>
        <v>17031575</v>
      </c>
      <c r="I46" s="88">
        <f t="shared" si="5"/>
        <v>-2011356</v>
      </c>
      <c r="J46" s="88">
        <f t="shared" si="5"/>
        <v>54417938</v>
      </c>
      <c r="K46" s="88">
        <f t="shared" si="5"/>
        <v>-15812396</v>
      </c>
      <c r="L46" s="88">
        <f t="shared" si="5"/>
        <v>10988097</v>
      </c>
      <c r="M46" s="88">
        <f t="shared" si="5"/>
        <v>-5731310</v>
      </c>
      <c r="N46" s="88">
        <f t="shared" si="5"/>
        <v>-10555609</v>
      </c>
      <c r="O46" s="88">
        <f t="shared" si="5"/>
        <v>-1352662</v>
      </c>
      <c r="P46" s="88">
        <f t="shared" si="5"/>
        <v>2096290</v>
      </c>
      <c r="Q46" s="88">
        <f t="shared" si="5"/>
        <v>-2761805</v>
      </c>
      <c r="R46" s="88">
        <f t="shared" si="5"/>
        <v>-2018177</v>
      </c>
      <c r="S46" s="88">
        <f t="shared" si="5"/>
        <v>-2761805</v>
      </c>
      <c r="T46" s="88">
        <f t="shared" si="5"/>
        <v>-3663783</v>
      </c>
      <c r="U46" s="88">
        <f t="shared" si="5"/>
        <v>-3663783</v>
      </c>
      <c r="V46" s="88">
        <f t="shared" si="5"/>
        <v>-10089371</v>
      </c>
      <c r="W46" s="88">
        <f t="shared" si="5"/>
        <v>31754781</v>
      </c>
      <c r="X46" s="88">
        <f t="shared" si="5"/>
        <v>19219325</v>
      </c>
      <c r="Y46" s="88">
        <f t="shared" si="5"/>
        <v>12535456</v>
      </c>
      <c r="Z46" s="208">
        <f>+IF(X46&lt;&gt;0,+(Y46/X46)*100,0)</f>
        <v>65.22318551770158</v>
      </c>
      <c r="AA46" s="206">
        <f>SUM(AA44:AA45)</f>
        <v>-1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-51400851</v>
      </c>
      <c r="D48" s="217">
        <f>SUM(D46:D47)</f>
        <v>0</v>
      </c>
      <c r="E48" s="218">
        <f t="shared" si="6"/>
        <v>19219306</v>
      </c>
      <c r="F48" s="219">
        <f t="shared" si="6"/>
        <v>-1</v>
      </c>
      <c r="G48" s="219">
        <f t="shared" si="6"/>
        <v>39397719</v>
      </c>
      <c r="H48" s="220">
        <f t="shared" si="6"/>
        <v>17031575</v>
      </c>
      <c r="I48" s="220">
        <f t="shared" si="6"/>
        <v>-2011356</v>
      </c>
      <c r="J48" s="220">
        <f t="shared" si="6"/>
        <v>54417938</v>
      </c>
      <c r="K48" s="220">
        <f t="shared" si="6"/>
        <v>-15812396</v>
      </c>
      <c r="L48" s="220">
        <f t="shared" si="6"/>
        <v>10988097</v>
      </c>
      <c r="M48" s="219">
        <f t="shared" si="6"/>
        <v>-5731310</v>
      </c>
      <c r="N48" s="219">
        <f t="shared" si="6"/>
        <v>-10555609</v>
      </c>
      <c r="O48" s="220">
        <f t="shared" si="6"/>
        <v>-1352662</v>
      </c>
      <c r="P48" s="220">
        <f t="shared" si="6"/>
        <v>2096290</v>
      </c>
      <c r="Q48" s="220">
        <f t="shared" si="6"/>
        <v>-2761805</v>
      </c>
      <c r="R48" s="220">
        <f t="shared" si="6"/>
        <v>-2018177</v>
      </c>
      <c r="S48" s="220">
        <f t="shared" si="6"/>
        <v>-2761805</v>
      </c>
      <c r="T48" s="219">
        <f t="shared" si="6"/>
        <v>-3663783</v>
      </c>
      <c r="U48" s="219">
        <f t="shared" si="6"/>
        <v>-3663783</v>
      </c>
      <c r="V48" s="220">
        <f t="shared" si="6"/>
        <v>-10089371</v>
      </c>
      <c r="W48" s="220">
        <f t="shared" si="6"/>
        <v>31754781</v>
      </c>
      <c r="X48" s="220">
        <f t="shared" si="6"/>
        <v>19219325</v>
      </c>
      <c r="Y48" s="220">
        <f t="shared" si="6"/>
        <v>12535456</v>
      </c>
      <c r="Z48" s="221">
        <f>+IF(X48&lt;&gt;0,+(Y48/X48)*100,0)</f>
        <v>65.22318551770158</v>
      </c>
      <c r="AA48" s="222">
        <f>SUM(AA46:AA47)</f>
        <v>-1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984995</v>
      </c>
      <c r="D5" s="153">
        <f>SUM(D6:D8)</f>
        <v>0</v>
      </c>
      <c r="E5" s="154">
        <f t="shared" si="0"/>
        <v>1000000</v>
      </c>
      <c r="F5" s="100">
        <f t="shared" si="0"/>
        <v>1030000</v>
      </c>
      <c r="G5" s="100">
        <f t="shared" si="0"/>
        <v>1797</v>
      </c>
      <c r="H5" s="100">
        <f t="shared" si="0"/>
        <v>30154</v>
      </c>
      <c r="I5" s="100">
        <f t="shared" si="0"/>
        <v>5760</v>
      </c>
      <c r="J5" s="100">
        <f t="shared" si="0"/>
        <v>37711</v>
      </c>
      <c r="K5" s="100">
        <f t="shared" si="0"/>
        <v>12034</v>
      </c>
      <c r="L5" s="100">
        <f t="shared" si="0"/>
        <v>54044</v>
      </c>
      <c r="M5" s="100">
        <f t="shared" si="0"/>
        <v>983716</v>
      </c>
      <c r="N5" s="100">
        <f t="shared" si="0"/>
        <v>1049794</v>
      </c>
      <c r="O5" s="100">
        <f t="shared" si="0"/>
        <v>7625</v>
      </c>
      <c r="P5" s="100">
        <f t="shared" si="0"/>
        <v>181737</v>
      </c>
      <c r="Q5" s="100">
        <f t="shared" si="0"/>
        <v>410462</v>
      </c>
      <c r="R5" s="100">
        <f t="shared" si="0"/>
        <v>599824</v>
      </c>
      <c r="S5" s="100">
        <f t="shared" si="0"/>
        <v>410462</v>
      </c>
      <c r="T5" s="100">
        <f t="shared" si="0"/>
        <v>25923</v>
      </c>
      <c r="U5" s="100">
        <f t="shared" si="0"/>
        <v>706265</v>
      </c>
      <c r="V5" s="100">
        <f t="shared" si="0"/>
        <v>1142650</v>
      </c>
      <c r="W5" s="100">
        <f t="shared" si="0"/>
        <v>2829979</v>
      </c>
      <c r="X5" s="100">
        <f t="shared" si="0"/>
        <v>999996</v>
      </c>
      <c r="Y5" s="100">
        <f t="shared" si="0"/>
        <v>1829983</v>
      </c>
      <c r="Z5" s="137">
        <f>+IF(X5&lt;&gt;0,+(Y5/X5)*100,0)</f>
        <v>182.999031996128</v>
      </c>
      <c r="AA5" s="153">
        <f>SUM(AA6:AA8)</f>
        <v>1030000</v>
      </c>
    </row>
    <row r="6" spans="1:27" ht="13.5">
      <c r="A6" s="138" t="s">
        <v>75</v>
      </c>
      <c r="B6" s="136"/>
      <c r="C6" s="155">
        <v>86000</v>
      </c>
      <c r="D6" s="155"/>
      <c r="E6" s="156">
        <v>250000</v>
      </c>
      <c r="F6" s="60">
        <v>115000</v>
      </c>
      <c r="G6" s="60"/>
      <c r="H6" s="60">
        <v>16246</v>
      </c>
      <c r="I6" s="60">
        <v>3675</v>
      </c>
      <c r="J6" s="60">
        <v>19921</v>
      </c>
      <c r="K6" s="60"/>
      <c r="L6" s="60"/>
      <c r="M6" s="60">
        <v>18272</v>
      </c>
      <c r="N6" s="60">
        <v>18272</v>
      </c>
      <c r="O6" s="60"/>
      <c r="P6" s="60">
        <v>13798</v>
      </c>
      <c r="Q6" s="60">
        <v>19326</v>
      </c>
      <c r="R6" s="60">
        <v>33124</v>
      </c>
      <c r="S6" s="60">
        <v>19326</v>
      </c>
      <c r="T6" s="60">
        <v>9698</v>
      </c>
      <c r="U6" s="60">
        <v>4145</v>
      </c>
      <c r="V6" s="60">
        <v>33169</v>
      </c>
      <c r="W6" s="60">
        <v>104486</v>
      </c>
      <c r="X6" s="60">
        <v>249996</v>
      </c>
      <c r="Y6" s="60">
        <v>-145510</v>
      </c>
      <c r="Z6" s="140">
        <v>-58.2</v>
      </c>
      <c r="AA6" s="62">
        <v>115000</v>
      </c>
    </row>
    <row r="7" spans="1:27" ht="13.5">
      <c r="A7" s="138" t="s">
        <v>76</v>
      </c>
      <c r="B7" s="136"/>
      <c r="C7" s="157">
        <v>855995</v>
      </c>
      <c r="D7" s="157"/>
      <c r="E7" s="158">
        <v>625000</v>
      </c>
      <c r="F7" s="159">
        <v>850000</v>
      </c>
      <c r="G7" s="159">
        <v>1797</v>
      </c>
      <c r="H7" s="159"/>
      <c r="I7" s="159">
        <v>2085</v>
      </c>
      <c r="J7" s="159">
        <v>3882</v>
      </c>
      <c r="K7" s="159"/>
      <c r="L7" s="159">
        <v>40777</v>
      </c>
      <c r="M7" s="159">
        <v>956615</v>
      </c>
      <c r="N7" s="159">
        <v>997392</v>
      </c>
      <c r="O7" s="159">
        <v>7625</v>
      </c>
      <c r="P7" s="159">
        <v>165022</v>
      </c>
      <c r="Q7" s="159">
        <v>372496</v>
      </c>
      <c r="R7" s="159">
        <v>545143</v>
      </c>
      <c r="S7" s="159">
        <v>372496</v>
      </c>
      <c r="T7" s="159"/>
      <c r="U7" s="159">
        <v>268746</v>
      </c>
      <c r="V7" s="159">
        <v>641242</v>
      </c>
      <c r="W7" s="159">
        <v>2187659</v>
      </c>
      <c r="X7" s="159">
        <v>624996</v>
      </c>
      <c r="Y7" s="159">
        <v>1562663</v>
      </c>
      <c r="Z7" s="141">
        <v>250.03</v>
      </c>
      <c r="AA7" s="225">
        <v>850000</v>
      </c>
    </row>
    <row r="8" spans="1:27" ht="13.5">
      <c r="A8" s="138" t="s">
        <v>77</v>
      </c>
      <c r="B8" s="136"/>
      <c r="C8" s="155">
        <v>43000</v>
      </c>
      <c r="D8" s="155"/>
      <c r="E8" s="156">
        <v>125000</v>
      </c>
      <c r="F8" s="60">
        <v>65000</v>
      </c>
      <c r="G8" s="60"/>
      <c r="H8" s="60">
        <v>13908</v>
      </c>
      <c r="I8" s="60"/>
      <c r="J8" s="60">
        <v>13908</v>
      </c>
      <c r="K8" s="60">
        <v>12034</v>
      </c>
      <c r="L8" s="60">
        <v>13267</v>
      </c>
      <c r="M8" s="60">
        <v>8829</v>
      </c>
      <c r="N8" s="60">
        <v>34130</v>
      </c>
      <c r="O8" s="60"/>
      <c r="P8" s="60">
        <v>2917</v>
      </c>
      <c r="Q8" s="60">
        <v>18640</v>
      </c>
      <c r="R8" s="60">
        <v>21557</v>
      </c>
      <c r="S8" s="60">
        <v>18640</v>
      </c>
      <c r="T8" s="60">
        <v>16225</v>
      </c>
      <c r="U8" s="60">
        <v>433374</v>
      </c>
      <c r="V8" s="60">
        <v>468239</v>
      </c>
      <c r="W8" s="60">
        <v>537834</v>
      </c>
      <c r="X8" s="60">
        <v>125004</v>
      </c>
      <c r="Y8" s="60">
        <v>412830</v>
      </c>
      <c r="Z8" s="140">
        <v>330.25</v>
      </c>
      <c r="AA8" s="62">
        <v>65000</v>
      </c>
    </row>
    <row r="9" spans="1:27" ht="13.5">
      <c r="A9" s="135" t="s">
        <v>78</v>
      </c>
      <c r="B9" s="136"/>
      <c r="C9" s="153">
        <f aca="true" t="shared" si="1" ref="C9:Y9">SUM(C10:C14)</f>
        <v>28000</v>
      </c>
      <c r="D9" s="153">
        <f>SUM(D10:D14)</f>
        <v>0</v>
      </c>
      <c r="E9" s="154">
        <f t="shared" si="1"/>
        <v>0</v>
      </c>
      <c r="F9" s="100">
        <f t="shared" si="1"/>
        <v>52984</v>
      </c>
      <c r="G9" s="100">
        <f t="shared" si="1"/>
        <v>342500</v>
      </c>
      <c r="H9" s="100">
        <f t="shared" si="1"/>
        <v>275000</v>
      </c>
      <c r="I9" s="100">
        <f t="shared" si="1"/>
        <v>0</v>
      </c>
      <c r="J9" s="100">
        <f t="shared" si="1"/>
        <v>617500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82200</v>
      </c>
      <c r="P9" s="100">
        <f t="shared" si="1"/>
        <v>11333</v>
      </c>
      <c r="Q9" s="100">
        <f t="shared" si="1"/>
        <v>0</v>
      </c>
      <c r="R9" s="100">
        <f t="shared" si="1"/>
        <v>93533</v>
      </c>
      <c r="S9" s="100">
        <f t="shared" si="1"/>
        <v>0</v>
      </c>
      <c r="T9" s="100">
        <f t="shared" si="1"/>
        <v>24847</v>
      </c>
      <c r="U9" s="100">
        <f t="shared" si="1"/>
        <v>44110</v>
      </c>
      <c r="V9" s="100">
        <f t="shared" si="1"/>
        <v>68957</v>
      </c>
      <c r="W9" s="100">
        <f t="shared" si="1"/>
        <v>779990</v>
      </c>
      <c r="X9" s="100">
        <f t="shared" si="1"/>
        <v>0</v>
      </c>
      <c r="Y9" s="100">
        <f t="shared" si="1"/>
        <v>779990</v>
      </c>
      <c r="Z9" s="137">
        <f>+IF(X9&lt;&gt;0,+(Y9/X9)*100,0)</f>
        <v>0</v>
      </c>
      <c r="AA9" s="102">
        <f>SUM(AA10:AA14)</f>
        <v>52984</v>
      </c>
    </row>
    <row r="10" spans="1:27" ht="13.5">
      <c r="A10" s="138" t="s">
        <v>79</v>
      </c>
      <c r="B10" s="136"/>
      <c r="C10" s="155">
        <v>28000</v>
      </c>
      <c r="D10" s="155"/>
      <c r="E10" s="156"/>
      <c r="F10" s="60">
        <v>52984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11333</v>
      </c>
      <c r="Q10" s="60"/>
      <c r="R10" s="60">
        <v>11333</v>
      </c>
      <c r="S10" s="60"/>
      <c r="T10" s="60">
        <v>24847</v>
      </c>
      <c r="U10" s="60">
        <v>44110</v>
      </c>
      <c r="V10" s="60">
        <v>68957</v>
      </c>
      <c r="W10" s="60">
        <v>80290</v>
      </c>
      <c r="X10" s="60"/>
      <c r="Y10" s="60">
        <v>80290</v>
      </c>
      <c r="Z10" s="140"/>
      <c r="AA10" s="62">
        <v>52984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342500</v>
      </c>
      <c r="H13" s="60">
        <v>275000</v>
      </c>
      <c r="I13" s="60"/>
      <c r="J13" s="60">
        <v>617500</v>
      </c>
      <c r="K13" s="60"/>
      <c r="L13" s="60"/>
      <c r="M13" s="60"/>
      <c r="N13" s="60"/>
      <c r="O13" s="60">
        <v>82200</v>
      </c>
      <c r="P13" s="60"/>
      <c r="Q13" s="60"/>
      <c r="R13" s="60">
        <v>82200</v>
      </c>
      <c r="S13" s="60"/>
      <c r="T13" s="60"/>
      <c r="U13" s="60"/>
      <c r="V13" s="60"/>
      <c r="W13" s="60">
        <v>699700</v>
      </c>
      <c r="X13" s="60"/>
      <c r="Y13" s="60">
        <v>699700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42200039</v>
      </c>
      <c r="D15" s="153">
        <f>SUM(D16:D18)</f>
        <v>0</v>
      </c>
      <c r="E15" s="154">
        <f t="shared" si="2"/>
        <v>6850956</v>
      </c>
      <c r="F15" s="100">
        <f t="shared" si="2"/>
        <v>7111554</v>
      </c>
      <c r="G15" s="100">
        <f t="shared" si="2"/>
        <v>1205770</v>
      </c>
      <c r="H15" s="100">
        <f t="shared" si="2"/>
        <v>2306133</v>
      </c>
      <c r="I15" s="100">
        <f t="shared" si="2"/>
        <v>1071013</v>
      </c>
      <c r="J15" s="100">
        <f t="shared" si="2"/>
        <v>4582916</v>
      </c>
      <c r="K15" s="100">
        <f t="shared" si="2"/>
        <v>532952</v>
      </c>
      <c r="L15" s="100">
        <f t="shared" si="2"/>
        <v>1442407</v>
      </c>
      <c r="M15" s="100">
        <f t="shared" si="2"/>
        <v>65870</v>
      </c>
      <c r="N15" s="100">
        <f t="shared" si="2"/>
        <v>2041229</v>
      </c>
      <c r="O15" s="100">
        <f t="shared" si="2"/>
        <v>50295</v>
      </c>
      <c r="P15" s="100">
        <f t="shared" si="2"/>
        <v>0</v>
      </c>
      <c r="Q15" s="100">
        <f t="shared" si="2"/>
        <v>194144</v>
      </c>
      <c r="R15" s="100">
        <f t="shared" si="2"/>
        <v>244439</v>
      </c>
      <c r="S15" s="100">
        <f t="shared" si="2"/>
        <v>194144</v>
      </c>
      <c r="T15" s="100">
        <f t="shared" si="2"/>
        <v>-36927</v>
      </c>
      <c r="U15" s="100">
        <f t="shared" si="2"/>
        <v>645445</v>
      </c>
      <c r="V15" s="100">
        <f t="shared" si="2"/>
        <v>802662</v>
      </c>
      <c r="W15" s="100">
        <f t="shared" si="2"/>
        <v>7671246</v>
      </c>
      <c r="X15" s="100">
        <f t="shared" si="2"/>
        <v>6850956</v>
      </c>
      <c r="Y15" s="100">
        <f t="shared" si="2"/>
        <v>820290</v>
      </c>
      <c r="Z15" s="137">
        <f>+IF(X15&lt;&gt;0,+(Y15/X15)*100,0)</f>
        <v>11.9733654689944</v>
      </c>
      <c r="AA15" s="102">
        <f>SUM(AA16:AA18)</f>
        <v>7111554</v>
      </c>
    </row>
    <row r="16" spans="1:27" ht="13.5">
      <c r="A16" s="138" t="s">
        <v>85</v>
      </c>
      <c r="B16" s="136"/>
      <c r="C16" s="155">
        <v>17588625</v>
      </c>
      <c r="D16" s="155"/>
      <c r="E16" s="156">
        <v>137984</v>
      </c>
      <c r="F16" s="60">
        <v>125000</v>
      </c>
      <c r="G16" s="60">
        <v>41454</v>
      </c>
      <c r="H16" s="60">
        <v>44398</v>
      </c>
      <c r="I16" s="60">
        <v>53320</v>
      </c>
      <c r="J16" s="60">
        <v>139172</v>
      </c>
      <c r="K16" s="60">
        <v>55424</v>
      </c>
      <c r="L16" s="60">
        <v>76548</v>
      </c>
      <c r="M16" s="60">
        <v>65870</v>
      </c>
      <c r="N16" s="60">
        <v>197842</v>
      </c>
      <c r="O16" s="60">
        <v>50295</v>
      </c>
      <c r="P16" s="60"/>
      <c r="Q16" s="60">
        <v>7905</v>
      </c>
      <c r="R16" s="60">
        <v>58200</v>
      </c>
      <c r="S16" s="60">
        <v>7905</v>
      </c>
      <c r="T16" s="60">
        <v>473135</v>
      </c>
      <c r="U16" s="60">
        <v>343887</v>
      </c>
      <c r="V16" s="60">
        <v>824927</v>
      </c>
      <c r="W16" s="60">
        <v>1220141</v>
      </c>
      <c r="X16" s="60">
        <v>137988</v>
      </c>
      <c r="Y16" s="60">
        <v>1082153</v>
      </c>
      <c r="Z16" s="140">
        <v>784.24</v>
      </c>
      <c r="AA16" s="62">
        <v>125000</v>
      </c>
    </row>
    <row r="17" spans="1:27" ht="13.5">
      <c r="A17" s="138" t="s">
        <v>86</v>
      </c>
      <c r="B17" s="136"/>
      <c r="C17" s="155">
        <v>14799710</v>
      </c>
      <c r="D17" s="155"/>
      <c r="E17" s="156">
        <v>6712972</v>
      </c>
      <c r="F17" s="60">
        <v>6684972</v>
      </c>
      <c r="G17" s="60">
        <v>1164316</v>
      </c>
      <c r="H17" s="60">
        <v>2261735</v>
      </c>
      <c r="I17" s="60">
        <v>1017693</v>
      </c>
      <c r="J17" s="60">
        <v>4443744</v>
      </c>
      <c r="K17" s="60">
        <v>477528</v>
      </c>
      <c r="L17" s="60">
        <v>1365859</v>
      </c>
      <c r="M17" s="60"/>
      <c r="N17" s="60">
        <v>1843387</v>
      </c>
      <c r="O17" s="60"/>
      <c r="P17" s="60"/>
      <c r="Q17" s="60">
        <v>186239</v>
      </c>
      <c r="R17" s="60">
        <v>186239</v>
      </c>
      <c r="S17" s="60">
        <v>186239</v>
      </c>
      <c r="T17" s="60">
        <v>-510062</v>
      </c>
      <c r="U17" s="60">
        <v>301558</v>
      </c>
      <c r="V17" s="60">
        <v>-22265</v>
      </c>
      <c r="W17" s="60">
        <v>6451105</v>
      </c>
      <c r="X17" s="60">
        <v>6712968</v>
      </c>
      <c r="Y17" s="60">
        <v>-261863</v>
      </c>
      <c r="Z17" s="140">
        <v>-3.9</v>
      </c>
      <c r="AA17" s="62">
        <v>6684972</v>
      </c>
    </row>
    <row r="18" spans="1:27" ht="13.5">
      <c r="A18" s="138" t="s">
        <v>87</v>
      </c>
      <c r="B18" s="136"/>
      <c r="C18" s="155">
        <v>9811704</v>
      </c>
      <c r="D18" s="155"/>
      <c r="E18" s="156"/>
      <c r="F18" s="60">
        <v>301582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301582</v>
      </c>
    </row>
    <row r="19" spans="1:27" ht="13.5">
      <c r="A19" s="135" t="s">
        <v>88</v>
      </c>
      <c r="B19" s="142"/>
      <c r="C19" s="153">
        <f aca="true" t="shared" si="3" ref="C19:Y19">SUM(C20:C23)</f>
        <v>12624815</v>
      </c>
      <c r="D19" s="153">
        <f>SUM(D20:D23)</f>
        <v>0</v>
      </c>
      <c r="E19" s="154">
        <f t="shared" si="3"/>
        <v>18701613</v>
      </c>
      <c r="F19" s="100">
        <f t="shared" si="3"/>
        <v>18016031</v>
      </c>
      <c r="G19" s="100">
        <f t="shared" si="3"/>
        <v>1348960</v>
      </c>
      <c r="H19" s="100">
        <f t="shared" si="3"/>
        <v>5466382</v>
      </c>
      <c r="I19" s="100">
        <f t="shared" si="3"/>
        <v>1030954</v>
      </c>
      <c r="J19" s="100">
        <f t="shared" si="3"/>
        <v>7846296</v>
      </c>
      <c r="K19" s="100">
        <f t="shared" si="3"/>
        <v>1193521</v>
      </c>
      <c r="L19" s="100">
        <f t="shared" si="3"/>
        <v>1452861</v>
      </c>
      <c r="M19" s="100">
        <f t="shared" si="3"/>
        <v>0</v>
      </c>
      <c r="N19" s="100">
        <f t="shared" si="3"/>
        <v>2646382</v>
      </c>
      <c r="O19" s="100">
        <f t="shared" si="3"/>
        <v>3612</v>
      </c>
      <c r="P19" s="100">
        <f t="shared" si="3"/>
        <v>56321</v>
      </c>
      <c r="Q19" s="100">
        <f t="shared" si="3"/>
        <v>366937</v>
      </c>
      <c r="R19" s="100">
        <f t="shared" si="3"/>
        <v>426870</v>
      </c>
      <c r="S19" s="100">
        <f t="shared" si="3"/>
        <v>366937</v>
      </c>
      <c r="T19" s="100">
        <f t="shared" si="3"/>
        <v>-506644</v>
      </c>
      <c r="U19" s="100">
        <f t="shared" si="3"/>
        <v>1560634</v>
      </c>
      <c r="V19" s="100">
        <f t="shared" si="3"/>
        <v>1420927</v>
      </c>
      <c r="W19" s="100">
        <f t="shared" si="3"/>
        <v>12340475</v>
      </c>
      <c r="X19" s="100">
        <f t="shared" si="3"/>
        <v>18701628</v>
      </c>
      <c r="Y19" s="100">
        <f t="shared" si="3"/>
        <v>-6361153</v>
      </c>
      <c r="Z19" s="137">
        <f>+IF(X19&lt;&gt;0,+(Y19/X19)*100,0)</f>
        <v>-34.01389975247075</v>
      </c>
      <c r="AA19" s="102">
        <f>SUM(AA20:AA23)</f>
        <v>18016031</v>
      </c>
    </row>
    <row r="20" spans="1:27" ht="13.5">
      <c r="A20" s="138" t="s">
        <v>89</v>
      </c>
      <c r="B20" s="136"/>
      <c r="C20" s="155">
        <v>3939451</v>
      </c>
      <c r="D20" s="155"/>
      <c r="E20" s="156">
        <v>1195158</v>
      </c>
      <c r="F20" s="60">
        <v>980158</v>
      </c>
      <c r="G20" s="60"/>
      <c r="H20" s="60"/>
      <c r="I20" s="60">
        <v>10462</v>
      </c>
      <c r="J20" s="60">
        <v>10462</v>
      </c>
      <c r="K20" s="60"/>
      <c r="L20" s="60">
        <v>405962</v>
      </c>
      <c r="M20" s="60"/>
      <c r="N20" s="60">
        <v>405962</v>
      </c>
      <c r="O20" s="60">
        <v>3612</v>
      </c>
      <c r="P20" s="60">
        <v>56321</v>
      </c>
      <c r="Q20" s="60">
        <v>103012</v>
      </c>
      <c r="R20" s="60">
        <v>162945</v>
      </c>
      <c r="S20" s="60">
        <v>103012</v>
      </c>
      <c r="T20" s="60">
        <v>16278</v>
      </c>
      <c r="U20" s="60">
        <v>172836</v>
      </c>
      <c r="V20" s="60">
        <v>292126</v>
      </c>
      <c r="W20" s="60">
        <v>871495</v>
      </c>
      <c r="X20" s="60">
        <v>1195164</v>
      </c>
      <c r="Y20" s="60">
        <v>-323669</v>
      </c>
      <c r="Z20" s="140">
        <v>-27.08</v>
      </c>
      <c r="AA20" s="62">
        <v>980158</v>
      </c>
    </row>
    <row r="21" spans="1:27" ht="13.5">
      <c r="A21" s="138" t="s">
        <v>90</v>
      </c>
      <c r="B21" s="136"/>
      <c r="C21" s="155">
        <v>8410110</v>
      </c>
      <c r="D21" s="155"/>
      <c r="E21" s="156">
        <v>17164873</v>
      </c>
      <c r="F21" s="60">
        <v>16995873</v>
      </c>
      <c r="G21" s="60">
        <v>1304808</v>
      </c>
      <c r="H21" s="60">
        <v>5466382</v>
      </c>
      <c r="I21" s="60">
        <v>955310</v>
      </c>
      <c r="J21" s="60">
        <v>7726500</v>
      </c>
      <c r="K21" s="60">
        <v>1193521</v>
      </c>
      <c r="L21" s="60">
        <v>1046899</v>
      </c>
      <c r="M21" s="60"/>
      <c r="N21" s="60">
        <v>2240420</v>
      </c>
      <c r="O21" s="60"/>
      <c r="P21" s="60"/>
      <c r="Q21" s="60">
        <v>263925</v>
      </c>
      <c r="R21" s="60">
        <v>263925</v>
      </c>
      <c r="S21" s="60">
        <v>263925</v>
      </c>
      <c r="T21" s="60">
        <v>-533480</v>
      </c>
      <c r="U21" s="60">
        <v>1352393</v>
      </c>
      <c r="V21" s="60">
        <v>1082838</v>
      </c>
      <c r="W21" s="60">
        <v>11313683</v>
      </c>
      <c r="X21" s="60">
        <v>17164872</v>
      </c>
      <c r="Y21" s="60">
        <v>-5851189</v>
      </c>
      <c r="Z21" s="140">
        <v>-34.09</v>
      </c>
      <c r="AA21" s="62">
        <v>16995873</v>
      </c>
    </row>
    <row r="22" spans="1:27" ht="13.5">
      <c r="A22" s="138" t="s">
        <v>91</v>
      </c>
      <c r="B22" s="136"/>
      <c r="C22" s="157">
        <v>275254</v>
      </c>
      <c r="D22" s="157"/>
      <c r="E22" s="158">
        <v>20000</v>
      </c>
      <c r="F22" s="159">
        <v>40000</v>
      </c>
      <c r="G22" s="159"/>
      <c r="H22" s="159"/>
      <c r="I22" s="159">
        <v>453</v>
      </c>
      <c r="J22" s="159">
        <v>453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453</v>
      </c>
      <c r="X22" s="159">
        <v>20004</v>
      </c>
      <c r="Y22" s="159">
        <v>-19551</v>
      </c>
      <c r="Z22" s="141">
        <v>-97.74</v>
      </c>
      <c r="AA22" s="225">
        <v>40000</v>
      </c>
    </row>
    <row r="23" spans="1:27" ht="13.5">
      <c r="A23" s="138" t="s">
        <v>92</v>
      </c>
      <c r="B23" s="136"/>
      <c r="C23" s="155"/>
      <c r="D23" s="155"/>
      <c r="E23" s="156">
        <v>321582</v>
      </c>
      <c r="F23" s="60"/>
      <c r="G23" s="60">
        <v>44152</v>
      </c>
      <c r="H23" s="60"/>
      <c r="I23" s="60">
        <v>64729</v>
      </c>
      <c r="J23" s="60">
        <v>108881</v>
      </c>
      <c r="K23" s="60"/>
      <c r="L23" s="60"/>
      <c r="M23" s="60"/>
      <c r="N23" s="60"/>
      <c r="O23" s="60"/>
      <c r="P23" s="60"/>
      <c r="Q23" s="60"/>
      <c r="R23" s="60"/>
      <c r="S23" s="60"/>
      <c r="T23" s="60">
        <v>10558</v>
      </c>
      <c r="U23" s="60">
        <v>35405</v>
      </c>
      <c r="V23" s="60">
        <v>45963</v>
      </c>
      <c r="W23" s="60">
        <v>154844</v>
      </c>
      <c r="X23" s="60">
        <v>321588</v>
      </c>
      <c r="Y23" s="60">
        <v>-166744</v>
      </c>
      <c r="Z23" s="140">
        <v>-51.85</v>
      </c>
      <c r="AA23" s="62"/>
    </row>
    <row r="24" spans="1:27" ht="13.5">
      <c r="A24" s="135" t="s">
        <v>93</v>
      </c>
      <c r="B24" s="142"/>
      <c r="C24" s="153"/>
      <c r="D24" s="153"/>
      <c r="E24" s="154">
        <v>40000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39996</v>
      </c>
      <c r="Y24" s="100">
        <v>-39996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55837849</v>
      </c>
      <c r="D25" s="217">
        <f>+D5+D9+D15+D19+D24</f>
        <v>0</v>
      </c>
      <c r="E25" s="230">
        <f t="shared" si="4"/>
        <v>26592569</v>
      </c>
      <c r="F25" s="219">
        <f t="shared" si="4"/>
        <v>26210569</v>
      </c>
      <c r="G25" s="219">
        <f t="shared" si="4"/>
        <v>2899027</v>
      </c>
      <c r="H25" s="219">
        <f t="shared" si="4"/>
        <v>8077669</v>
      </c>
      <c r="I25" s="219">
        <f t="shared" si="4"/>
        <v>2107727</v>
      </c>
      <c r="J25" s="219">
        <f t="shared" si="4"/>
        <v>13084423</v>
      </c>
      <c r="K25" s="219">
        <f t="shared" si="4"/>
        <v>1738507</v>
      </c>
      <c r="L25" s="219">
        <f t="shared" si="4"/>
        <v>2949312</v>
      </c>
      <c r="M25" s="219">
        <f t="shared" si="4"/>
        <v>1049586</v>
      </c>
      <c r="N25" s="219">
        <f t="shared" si="4"/>
        <v>5737405</v>
      </c>
      <c r="O25" s="219">
        <f t="shared" si="4"/>
        <v>143732</v>
      </c>
      <c r="P25" s="219">
        <f t="shared" si="4"/>
        <v>249391</v>
      </c>
      <c r="Q25" s="219">
        <f t="shared" si="4"/>
        <v>971543</v>
      </c>
      <c r="R25" s="219">
        <f t="shared" si="4"/>
        <v>1364666</v>
      </c>
      <c r="S25" s="219">
        <f t="shared" si="4"/>
        <v>971543</v>
      </c>
      <c r="T25" s="219">
        <f t="shared" si="4"/>
        <v>-492801</v>
      </c>
      <c r="U25" s="219">
        <f t="shared" si="4"/>
        <v>2956454</v>
      </c>
      <c r="V25" s="219">
        <f t="shared" si="4"/>
        <v>3435196</v>
      </c>
      <c r="W25" s="219">
        <f t="shared" si="4"/>
        <v>23621690</v>
      </c>
      <c r="X25" s="219">
        <f t="shared" si="4"/>
        <v>26592576</v>
      </c>
      <c r="Y25" s="219">
        <f t="shared" si="4"/>
        <v>-2970886</v>
      </c>
      <c r="Z25" s="231">
        <f>+IF(X25&lt;&gt;0,+(Y25/X25)*100,0)</f>
        <v>-11.171862402499103</v>
      </c>
      <c r="AA25" s="232">
        <f>+AA5+AA9+AA15+AA19+AA24</f>
        <v>26210569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38431150</v>
      </c>
      <c r="D28" s="155"/>
      <c r="E28" s="156">
        <v>21178000</v>
      </c>
      <c r="F28" s="60">
        <v>24310783</v>
      </c>
      <c r="G28" s="60">
        <v>2554730</v>
      </c>
      <c r="H28" s="60">
        <v>7772515</v>
      </c>
      <c r="I28" s="60">
        <v>2091052</v>
      </c>
      <c r="J28" s="60">
        <v>12418297</v>
      </c>
      <c r="K28" s="60">
        <v>1721482</v>
      </c>
      <c r="L28" s="60">
        <v>2893469</v>
      </c>
      <c r="M28" s="60">
        <v>65870</v>
      </c>
      <c r="N28" s="60">
        <v>4680821</v>
      </c>
      <c r="O28" s="60">
        <v>50295</v>
      </c>
      <c r="P28" s="60"/>
      <c r="Q28" s="60">
        <v>448621</v>
      </c>
      <c r="R28" s="60">
        <v>498916</v>
      </c>
      <c r="S28" s="60">
        <v>448621</v>
      </c>
      <c r="T28" s="60">
        <v>-1031948</v>
      </c>
      <c r="U28" s="60">
        <v>1749295</v>
      </c>
      <c r="V28" s="60">
        <v>1165968</v>
      </c>
      <c r="W28" s="60">
        <v>18764002</v>
      </c>
      <c r="X28" s="60"/>
      <c r="Y28" s="60">
        <v>18764002</v>
      </c>
      <c r="Z28" s="140"/>
      <c r="AA28" s="155">
        <v>24310783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342500</v>
      </c>
      <c r="H29" s="60"/>
      <c r="I29" s="60"/>
      <c r="J29" s="60">
        <v>342500</v>
      </c>
      <c r="K29" s="60"/>
      <c r="L29" s="60"/>
      <c r="M29" s="60"/>
      <c r="N29" s="60"/>
      <c r="O29" s="60">
        <v>82200</v>
      </c>
      <c r="P29" s="60"/>
      <c r="Q29" s="60"/>
      <c r="R29" s="60">
        <v>82200</v>
      </c>
      <c r="S29" s="60"/>
      <c r="T29" s="60"/>
      <c r="U29" s="60"/>
      <c r="V29" s="60"/>
      <c r="W29" s="60">
        <v>424700</v>
      </c>
      <c r="X29" s="60"/>
      <c r="Y29" s="60">
        <v>424700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6582000</v>
      </c>
      <c r="D31" s="155"/>
      <c r="E31" s="156"/>
      <c r="F31" s="60"/>
      <c r="G31" s="60"/>
      <c r="H31" s="60">
        <v>275000</v>
      </c>
      <c r="I31" s="60"/>
      <c r="J31" s="60">
        <v>275000</v>
      </c>
      <c r="K31" s="60"/>
      <c r="L31" s="60"/>
      <c r="M31" s="60"/>
      <c r="N31" s="60"/>
      <c r="O31" s="60"/>
      <c r="P31" s="60"/>
      <c r="Q31" s="60"/>
      <c r="R31" s="60"/>
      <c r="S31" s="60"/>
      <c r="T31" s="60">
        <v>471975</v>
      </c>
      <c r="U31" s="60">
        <v>321751</v>
      </c>
      <c r="V31" s="60">
        <v>793726</v>
      </c>
      <c r="W31" s="60">
        <v>1068726</v>
      </c>
      <c r="X31" s="60"/>
      <c r="Y31" s="60">
        <v>1068726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45013150</v>
      </c>
      <c r="D32" s="210">
        <f>SUM(D28:D31)</f>
        <v>0</v>
      </c>
      <c r="E32" s="211">
        <f t="shared" si="5"/>
        <v>21178000</v>
      </c>
      <c r="F32" s="77">
        <f t="shared" si="5"/>
        <v>24310783</v>
      </c>
      <c r="G32" s="77">
        <f t="shared" si="5"/>
        <v>2897230</v>
      </c>
      <c r="H32" s="77">
        <f t="shared" si="5"/>
        <v>8047515</v>
      </c>
      <c r="I32" s="77">
        <f t="shared" si="5"/>
        <v>2091052</v>
      </c>
      <c r="J32" s="77">
        <f t="shared" si="5"/>
        <v>13035797</v>
      </c>
      <c r="K32" s="77">
        <f t="shared" si="5"/>
        <v>1721482</v>
      </c>
      <c r="L32" s="77">
        <f t="shared" si="5"/>
        <v>2893469</v>
      </c>
      <c r="M32" s="77">
        <f t="shared" si="5"/>
        <v>65870</v>
      </c>
      <c r="N32" s="77">
        <f t="shared" si="5"/>
        <v>4680821</v>
      </c>
      <c r="O32" s="77">
        <f t="shared" si="5"/>
        <v>132495</v>
      </c>
      <c r="P32" s="77">
        <f t="shared" si="5"/>
        <v>0</v>
      </c>
      <c r="Q32" s="77">
        <f t="shared" si="5"/>
        <v>448621</v>
      </c>
      <c r="R32" s="77">
        <f t="shared" si="5"/>
        <v>581116</v>
      </c>
      <c r="S32" s="77">
        <f t="shared" si="5"/>
        <v>448621</v>
      </c>
      <c r="T32" s="77">
        <f t="shared" si="5"/>
        <v>-559973</v>
      </c>
      <c r="U32" s="77">
        <f t="shared" si="5"/>
        <v>2071046</v>
      </c>
      <c r="V32" s="77">
        <f t="shared" si="5"/>
        <v>1959694</v>
      </c>
      <c r="W32" s="77">
        <f t="shared" si="5"/>
        <v>20257428</v>
      </c>
      <c r="X32" s="77">
        <f t="shared" si="5"/>
        <v>0</v>
      </c>
      <c r="Y32" s="77">
        <f t="shared" si="5"/>
        <v>20257428</v>
      </c>
      <c r="Z32" s="212">
        <f>+IF(X32&lt;&gt;0,+(Y32/X32)*100,0)</f>
        <v>0</v>
      </c>
      <c r="AA32" s="79">
        <f>SUM(AA28:AA31)</f>
        <v>24310783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>
        <v>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500000</v>
      </c>
    </row>
    <row r="35" spans="1:27" ht="13.5">
      <c r="A35" s="237" t="s">
        <v>53</v>
      </c>
      <c r="B35" s="136"/>
      <c r="C35" s="155">
        <v>10824699</v>
      </c>
      <c r="D35" s="155"/>
      <c r="E35" s="156">
        <v>5414569</v>
      </c>
      <c r="F35" s="60">
        <v>1399786</v>
      </c>
      <c r="G35" s="60">
        <v>1797</v>
      </c>
      <c r="H35" s="60">
        <v>30154</v>
      </c>
      <c r="I35" s="60">
        <v>16675</v>
      </c>
      <c r="J35" s="60">
        <v>48626</v>
      </c>
      <c r="K35" s="60">
        <v>17025</v>
      </c>
      <c r="L35" s="60">
        <v>55843</v>
      </c>
      <c r="M35" s="60">
        <v>983716</v>
      </c>
      <c r="N35" s="60">
        <v>1056584</v>
      </c>
      <c r="O35" s="60">
        <v>11237</v>
      </c>
      <c r="P35" s="60">
        <v>249391</v>
      </c>
      <c r="Q35" s="60">
        <v>522922</v>
      </c>
      <c r="R35" s="60">
        <v>783550</v>
      </c>
      <c r="S35" s="60">
        <v>522922</v>
      </c>
      <c r="T35" s="60">
        <v>67172</v>
      </c>
      <c r="U35" s="60">
        <v>885408</v>
      </c>
      <c r="V35" s="60">
        <v>1475502</v>
      </c>
      <c r="W35" s="60">
        <v>3364262</v>
      </c>
      <c r="X35" s="60"/>
      <c r="Y35" s="60">
        <v>3364262</v>
      </c>
      <c r="Z35" s="140"/>
      <c r="AA35" s="62">
        <v>1399786</v>
      </c>
    </row>
    <row r="36" spans="1:27" ht="13.5">
      <c r="A36" s="238" t="s">
        <v>139</v>
      </c>
      <c r="B36" s="149"/>
      <c r="C36" s="222">
        <f aca="true" t="shared" si="6" ref="C36:Y36">SUM(C32:C35)</f>
        <v>55837849</v>
      </c>
      <c r="D36" s="222">
        <f>SUM(D32:D35)</f>
        <v>0</v>
      </c>
      <c r="E36" s="218">
        <f t="shared" si="6"/>
        <v>26592569</v>
      </c>
      <c r="F36" s="220">
        <f t="shared" si="6"/>
        <v>26210569</v>
      </c>
      <c r="G36" s="220">
        <f t="shared" si="6"/>
        <v>2899027</v>
      </c>
      <c r="H36" s="220">
        <f t="shared" si="6"/>
        <v>8077669</v>
      </c>
      <c r="I36" s="220">
        <f t="shared" si="6"/>
        <v>2107727</v>
      </c>
      <c r="J36" s="220">
        <f t="shared" si="6"/>
        <v>13084423</v>
      </c>
      <c r="K36" s="220">
        <f t="shared" si="6"/>
        <v>1738507</v>
      </c>
      <c r="L36" s="220">
        <f t="shared" si="6"/>
        <v>2949312</v>
      </c>
      <c r="M36" s="220">
        <f t="shared" si="6"/>
        <v>1049586</v>
      </c>
      <c r="N36" s="220">
        <f t="shared" si="6"/>
        <v>5737405</v>
      </c>
      <c r="O36" s="220">
        <f t="shared" si="6"/>
        <v>143732</v>
      </c>
      <c r="P36" s="220">
        <f t="shared" si="6"/>
        <v>249391</v>
      </c>
      <c r="Q36" s="220">
        <f t="shared" si="6"/>
        <v>971543</v>
      </c>
      <c r="R36" s="220">
        <f t="shared" si="6"/>
        <v>1364666</v>
      </c>
      <c r="S36" s="220">
        <f t="shared" si="6"/>
        <v>971543</v>
      </c>
      <c r="T36" s="220">
        <f t="shared" si="6"/>
        <v>-492801</v>
      </c>
      <c r="U36" s="220">
        <f t="shared" si="6"/>
        <v>2956454</v>
      </c>
      <c r="V36" s="220">
        <f t="shared" si="6"/>
        <v>3435196</v>
      </c>
      <c r="W36" s="220">
        <f t="shared" si="6"/>
        <v>23621690</v>
      </c>
      <c r="X36" s="220">
        <f t="shared" si="6"/>
        <v>0</v>
      </c>
      <c r="Y36" s="220">
        <f t="shared" si="6"/>
        <v>23621690</v>
      </c>
      <c r="Z36" s="221">
        <f>+IF(X36&lt;&gt;0,+(Y36/X36)*100,0)</f>
        <v>0</v>
      </c>
      <c r="AA36" s="239">
        <f>SUM(AA32:AA35)</f>
        <v>26210569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2404486</v>
      </c>
      <c r="D6" s="155"/>
      <c r="E6" s="59">
        <v>3716800</v>
      </c>
      <c r="F6" s="60">
        <v>3334600</v>
      </c>
      <c r="G6" s="60">
        <v>30569636</v>
      </c>
      <c r="H6" s="60">
        <v>40759061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3798415</v>
      </c>
      <c r="U6" s="60">
        <v>1559899</v>
      </c>
      <c r="V6" s="60">
        <v>1559899</v>
      </c>
      <c r="W6" s="60">
        <v>1559899</v>
      </c>
      <c r="X6" s="60">
        <v>3334600</v>
      </c>
      <c r="Y6" s="60">
        <v>-1774701</v>
      </c>
      <c r="Z6" s="140">
        <v>-53.22</v>
      </c>
      <c r="AA6" s="62">
        <v>3334600</v>
      </c>
    </row>
    <row r="7" spans="1:27" ht="13.5">
      <c r="A7" s="249" t="s">
        <v>144</v>
      </c>
      <c r="B7" s="182"/>
      <c r="C7" s="155">
        <v>66978</v>
      </c>
      <c r="D7" s="155"/>
      <c r="E7" s="59">
        <v>483200</v>
      </c>
      <c r="F7" s="60">
        <v>66978</v>
      </c>
      <c r="G7" s="60">
        <v>66978</v>
      </c>
      <c r="H7" s="60">
        <v>66978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66978</v>
      </c>
      <c r="U7" s="60">
        <v>66978</v>
      </c>
      <c r="V7" s="60">
        <v>66978</v>
      </c>
      <c r="W7" s="60">
        <v>66978</v>
      </c>
      <c r="X7" s="60">
        <v>66978</v>
      </c>
      <c r="Y7" s="60"/>
      <c r="Z7" s="140"/>
      <c r="AA7" s="62">
        <v>66978</v>
      </c>
    </row>
    <row r="8" spans="1:27" ht="13.5">
      <c r="A8" s="249" t="s">
        <v>145</v>
      </c>
      <c r="B8" s="182"/>
      <c r="C8" s="155">
        <v>21422706</v>
      </c>
      <c r="D8" s="155"/>
      <c r="E8" s="59">
        <v>9657332</v>
      </c>
      <c r="F8" s="60">
        <v>18209300</v>
      </c>
      <c r="G8" s="60">
        <v>17829177</v>
      </c>
      <c r="H8" s="60">
        <v>63663909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44521799</v>
      </c>
      <c r="U8" s="60">
        <v>32097477</v>
      </c>
      <c r="V8" s="60">
        <v>32097477</v>
      </c>
      <c r="W8" s="60">
        <v>32097477</v>
      </c>
      <c r="X8" s="60">
        <v>18209300</v>
      </c>
      <c r="Y8" s="60">
        <v>13888177</v>
      </c>
      <c r="Z8" s="140">
        <v>76.27</v>
      </c>
      <c r="AA8" s="62">
        <v>18209300</v>
      </c>
    </row>
    <row r="9" spans="1:27" ht="13.5">
      <c r="A9" s="249" t="s">
        <v>146</v>
      </c>
      <c r="B9" s="182"/>
      <c r="C9" s="155"/>
      <c r="D9" s="155"/>
      <c r="E9" s="59">
        <v>58000</v>
      </c>
      <c r="F9" s="60"/>
      <c r="G9" s="60">
        <v>3706</v>
      </c>
      <c r="H9" s="60">
        <v>3706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1036857</v>
      </c>
      <c r="D10" s="155"/>
      <c r="E10" s="59"/>
      <c r="F10" s="60">
        <v>1010000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>
        <v>1036857</v>
      </c>
      <c r="U10" s="159">
        <v>1036857</v>
      </c>
      <c r="V10" s="159">
        <v>1036857</v>
      </c>
      <c r="W10" s="159">
        <v>1036857</v>
      </c>
      <c r="X10" s="60">
        <v>1010000</v>
      </c>
      <c r="Y10" s="159">
        <v>26857</v>
      </c>
      <c r="Z10" s="141">
        <v>2.66</v>
      </c>
      <c r="AA10" s="225">
        <v>1010000</v>
      </c>
    </row>
    <row r="11" spans="1:27" ht="13.5">
      <c r="A11" s="249" t="s">
        <v>148</v>
      </c>
      <c r="B11" s="182"/>
      <c r="C11" s="155">
        <v>1022887</v>
      </c>
      <c r="D11" s="155"/>
      <c r="E11" s="59">
        <v>1200000</v>
      </c>
      <c r="F11" s="60">
        <v>1378000</v>
      </c>
      <c r="G11" s="60">
        <v>886583</v>
      </c>
      <c r="H11" s="60">
        <v>886583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1116369</v>
      </c>
      <c r="U11" s="60">
        <v>1158070</v>
      </c>
      <c r="V11" s="60">
        <v>1158070</v>
      </c>
      <c r="W11" s="60">
        <v>1158070</v>
      </c>
      <c r="X11" s="60">
        <v>1378000</v>
      </c>
      <c r="Y11" s="60">
        <v>-219930</v>
      </c>
      <c r="Z11" s="140">
        <v>-15.96</v>
      </c>
      <c r="AA11" s="62">
        <v>1378000</v>
      </c>
    </row>
    <row r="12" spans="1:27" ht="13.5">
      <c r="A12" s="250" t="s">
        <v>56</v>
      </c>
      <c r="B12" s="251"/>
      <c r="C12" s="168">
        <f aca="true" t="shared" si="0" ref="C12:Y12">SUM(C6:C11)</f>
        <v>25953914</v>
      </c>
      <c r="D12" s="168">
        <f>SUM(D6:D11)</f>
        <v>0</v>
      </c>
      <c r="E12" s="72">
        <f t="shared" si="0"/>
        <v>15115332</v>
      </c>
      <c r="F12" s="73">
        <f t="shared" si="0"/>
        <v>23998878</v>
      </c>
      <c r="G12" s="73">
        <f t="shared" si="0"/>
        <v>49356080</v>
      </c>
      <c r="H12" s="73">
        <f t="shared" si="0"/>
        <v>105380237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50540418</v>
      </c>
      <c r="U12" s="73">
        <f t="shared" si="0"/>
        <v>35919281</v>
      </c>
      <c r="V12" s="73">
        <f t="shared" si="0"/>
        <v>35919281</v>
      </c>
      <c r="W12" s="73">
        <f t="shared" si="0"/>
        <v>35919281</v>
      </c>
      <c r="X12" s="73">
        <f t="shared" si="0"/>
        <v>23998878</v>
      </c>
      <c r="Y12" s="73">
        <f t="shared" si="0"/>
        <v>11920403</v>
      </c>
      <c r="Z12" s="170">
        <f>+IF(X12&lt;&gt;0,+(Y12/X12)*100,0)</f>
        <v>49.67066793705939</v>
      </c>
      <c r="AA12" s="74">
        <f>SUM(AA6:AA11)</f>
        <v>23998878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5708502</v>
      </c>
      <c r="D15" s="155"/>
      <c r="E15" s="59"/>
      <c r="F15" s="60">
        <v>5421000</v>
      </c>
      <c r="G15" s="60">
        <v>10216699</v>
      </c>
      <c r="H15" s="60">
        <v>10294611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7895894</v>
      </c>
      <c r="U15" s="60">
        <v>8803534</v>
      </c>
      <c r="V15" s="60">
        <v>8803534</v>
      </c>
      <c r="W15" s="60">
        <v>8803534</v>
      </c>
      <c r="X15" s="60">
        <v>5421000</v>
      </c>
      <c r="Y15" s="60">
        <v>3382534</v>
      </c>
      <c r="Z15" s="140">
        <v>62.4</v>
      </c>
      <c r="AA15" s="62">
        <v>5421000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8579</v>
      </c>
      <c r="H16" s="159">
        <v>8579</v>
      </c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1200000</v>
      </c>
      <c r="D17" s="155"/>
      <c r="E17" s="59">
        <v>4045325</v>
      </c>
      <c r="F17" s="60">
        <v>1200000</v>
      </c>
      <c r="G17" s="60">
        <v>4344979</v>
      </c>
      <c r="H17" s="60">
        <v>4344979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1200000</v>
      </c>
      <c r="U17" s="60">
        <v>1200000</v>
      </c>
      <c r="V17" s="60">
        <v>1200000</v>
      </c>
      <c r="W17" s="60">
        <v>1200000</v>
      </c>
      <c r="X17" s="60">
        <v>1200000</v>
      </c>
      <c r="Y17" s="60"/>
      <c r="Z17" s="140"/>
      <c r="AA17" s="62">
        <v>1200000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811431197</v>
      </c>
      <c r="D19" s="155"/>
      <c r="E19" s="59">
        <v>815711775</v>
      </c>
      <c r="F19" s="60">
        <v>755329119</v>
      </c>
      <c r="G19" s="60">
        <v>853164944</v>
      </c>
      <c r="H19" s="60">
        <v>856337119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v>830577267</v>
      </c>
      <c r="U19" s="60">
        <v>832467385</v>
      </c>
      <c r="V19" s="60">
        <v>832467385</v>
      </c>
      <c r="W19" s="60">
        <v>832467385</v>
      </c>
      <c r="X19" s="60">
        <v>755329119</v>
      </c>
      <c r="Y19" s="60">
        <v>77138266</v>
      </c>
      <c r="Z19" s="140">
        <v>10.21</v>
      </c>
      <c r="AA19" s="62">
        <v>755329119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100117</v>
      </c>
      <c r="D22" s="155"/>
      <c r="E22" s="59">
        <v>4406</v>
      </c>
      <c r="F22" s="60">
        <v>53960</v>
      </c>
      <c r="G22" s="60">
        <v>14270</v>
      </c>
      <c r="H22" s="60">
        <v>14270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100117</v>
      </c>
      <c r="U22" s="60">
        <v>100117</v>
      </c>
      <c r="V22" s="60">
        <v>100117</v>
      </c>
      <c r="W22" s="60">
        <v>100117</v>
      </c>
      <c r="X22" s="60">
        <v>53960</v>
      </c>
      <c r="Y22" s="60">
        <v>46157</v>
      </c>
      <c r="Z22" s="140">
        <v>85.54</v>
      </c>
      <c r="AA22" s="62">
        <v>53960</v>
      </c>
    </row>
    <row r="23" spans="1:27" ht="13.5">
      <c r="A23" s="249" t="s">
        <v>158</v>
      </c>
      <c r="B23" s="182"/>
      <c r="C23" s="155"/>
      <c r="D23" s="155"/>
      <c r="E23" s="59">
        <v>10257434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818439816</v>
      </c>
      <c r="D24" s="168">
        <f>SUM(D15:D23)</f>
        <v>0</v>
      </c>
      <c r="E24" s="76">
        <f t="shared" si="1"/>
        <v>830018940</v>
      </c>
      <c r="F24" s="77">
        <f t="shared" si="1"/>
        <v>762004079</v>
      </c>
      <c r="G24" s="77">
        <f t="shared" si="1"/>
        <v>867749471</v>
      </c>
      <c r="H24" s="77">
        <f t="shared" si="1"/>
        <v>870999558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839773278</v>
      </c>
      <c r="U24" s="77">
        <f t="shared" si="1"/>
        <v>842571036</v>
      </c>
      <c r="V24" s="77">
        <f t="shared" si="1"/>
        <v>842571036</v>
      </c>
      <c r="W24" s="77">
        <f t="shared" si="1"/>
        <v>842571036</v>
      </c>
      <c r="X24" s="77">
        <f t="shared" si="1"/>
        <v>762004079</v>
      </c>
      <c r="Y24" s="77">
        <f t="shared" si="1"/>
        <v>80566957</v>
      </c>
      <c r="Z24" s="212">
        <f>+IF(X24&lt;&gt;0,+(Y24/X24)*100,0)</f>
        <v>10.573034872166346</v>
      </c>
      <c r="AA24" s="79">
        <f>SUM(AA15:AA23)</f>
        <v>762004079</v>
      </c>
    </row>
    <row r="25" spans="1:27" ht="13.5">
      <c r="A25" s="250" t="s">
        <v>159</v>
      </c>
      <c r="B25" s="251"/>
      <c r="C25" s="168">
        <f aca="true" t="shared" si="2" ref="C25:Y25">+C12+C24</f>
        <v>844393730</v>
      </c>
      <c r="D25" s="168">
        <f>+D12+D24</f>
        <v>0</v>
      </c>
      <c r="E25" s="72">
        <f t="shared" si="2"/>
        <v>845134272</v>
      </c>
      <c r="F25" s="73">
        <f t="shared" si="2"/>
        <v>786002957</v>
      </c>
      <c r="G25" s="73">
        <f t="shared" si="2"/>
        <v>917105551</v>
      </c>
      <c r="H25" s="73">
        <f t="shared" si="2"/>
        <v>976379795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890313696</v>
      </c>
      <c r="U25" s="73">
        <f t="shared" si="2"/>
        <v>878490317</v>
      </c>
      <c r="V25" s="73">
        <f t="shared" si="2"/>
        <v>878490317</v>
      </c>
      <c r="W25" s="73">
        <f t="shared" si="2"/>
        <v>878490317</v>
      </c>
      <c r="X25" s="73">
        <f t="shared" si="2"/>
        <v>786002957</v>
      </c>
      <c r="Y25" s="73">
        <f t="shared" si="2"/>
        <v>92487360</v>
      </c>
      <c r="Z25" s="170">
        <f>+IF(X25&lt;&gt;0,+(Y25/X25)*100,0)</f>
        <v>11.766795426954099</v>
      </c>
      <c r="AA25" s="74">
        <f>+AA12+AA24</f>
        <v>786002957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40147304</v>
      </c>
      <c r="D29" s="155"/>
      <c r="E29" s="59"/>
      <c r="F29" s="60"/>
      <c r="G29" s="60">
        <v>58964935</v>
      </c>
      <c r="H29" s="60">
        <v>15942123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19625646</v>
      </c>
      <c r="U29" s="60">
        <v>12357394</v>
      </c>
      <c r="V29" s="60">
        <v>12357394</v>
      </c>
      <c r="W29" s="60">
        <v>12357394</v>
      </c>
      <c r="X29" s="60"/>
      <c r="Y29" s="60">
        <v>12357394</v>
      </c>
      <c r="Z29" s="140"/>
      <c r="AA29" s="62"/>
    </row>
    <row r="30" spans="1:27" ht="13.5">
      <c r="A30" s="249" t="s">
        <v>52</v>
      </c>
      <c r="B30" s="182"/>
      <c r="C30" s="155">
        <v>2674600</v>
      </c>
      <c r="D30" s="155"/>
      <c r="E30" s="59">
        <v>1941961</v>
      </c>
      <c r="F30" s="60">
        <v>2398802</v>
      </c>
      <c r="G30" s="60">
        <v>2065943</v>
      </c>
      <c r="H30" s="60">
        <v>2065943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2566991</v>
      </c>
      <c r="U30" s="60">
        <v>2563298</v>
      </c>
      <c r="V30" s="60">
        <v>2563298</v>
      </c>
      <c r="W30" s="60">
        <v>2563298</v>
      </c>
      <c r="X30" s="60">
        <v>2398802</v>
      </c>
      <c r="Y30" s="60">
        <v>164496</v>
      </c>
      <c r="Z30" s="140">
        <v>6.86</v>
      </c>
      <c r="AA30" s="62">
        <v>2398802</v>
      </c>
    </row>
    <row r="31" spans="1:27" ht="13.5">
      <c r="A31" s="249" t="s">
        <v>163</v>
      </c>
      <c r="B31" s="182"/>
      <c r="C31" s="155">
        <v>1592148</v>
      </c>
      <c r="D31" s="155"/>
      <c r="E31" s="59">
        <v>1567514</v>
      </c>
      <c r="F31" s="60">
        <v>1600000</v>
      </c>
      <c r="G31" s="60">
        <v>1592498</v>
      </c>
      <c r="H31" s="60">
        <v>1599016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>
        <v>1635545</v>
      </c>
      <c r="U31" s="60">
        <v>1628821</v>
      </c>
      <c r="V31" s="60">
        <v>1628821</v>
      </c>
      <c r="W31" s="60">
        <v>1628821</v>
      </c>
      <c r="X31" s="60">
        <v>1600000</v>
      </c>
      <c r="Y31" s="60">
        <v>28821</v>
      </c>
      <c r="Z31" s="140">
        <v>1.8</v>
      </c>
      <c r="AA31" s="62">
        <v>1600000</v>
      </c>
    </row>
    <row r="32" spans="1:27" ht="13.5">
      <c r="A32" s="249" t="s">
        <v>164</v>
      </c>
      <c r="B32" s="182"/>
      <c r="C32" s="155">
        <v>33091408</v>
      </c>
      <c r="D32" s="155"/>
      <c r="E32" s="59">
        <v>51176922</v>
      </c>
      <c r="F32" s="60">
        <v>28284358</v>
      </c>
      <c r="G32" s="60">
        <v>67393918</v>
      </c>
      <c r="H32" s="60">
        <v>87853429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77197581</v>
      </c>
      <c r="U32" s="60">
        <v>92900426</v>
      </c>
      <c r="V32" s="60">
        <v>92900426</v>
      </c>
      <c r="W32" s="60">
        <v>92900426</v>
      </c>
      <c r="X32" s="60">
        <v>28284358</v>
      </c>
      <c r="Y32" s="60">
        <v>64616068</v>
      </c>
      <c r="Z32" s="140">
        <v>228.45</v>
      </c>
      <c r="AA32" s="62">
        <v>28284358</v>
      </c>
    </row>
    <row r="33" spans="1:27" ht="13.5">
      <c r="A33" s="249" t="s">
        <v>165</v>
      </c>
      <c r="B33" s="182"/>
      <c r="C33" s="155">
        <v>5598356</v>
      </c>
      <c r="D33" s="155"/>
      <c r="E33" s="59">
        <v>601974</v>
      </c>
      <c r="F33" s="60">
        <v>6018233</v>
      </c>
      <c r="G33" s="60">
        <v>620592</v>
      </c>
      <c r="H33" s="60">
        <v>33170124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5598356</v>
      </c>
      <c r="U33" s="60">
        <v>5598356</v>
      </c>
      <c r="V33" s="60">
        <v>5598356</v>
      </c>
      <c r="W33" s="60">
        <v>5598356</v>
      </c>
      <c r="X33" s="60">
        <v>6018233</v>
      </c>
      <c r="Y33" s="60">
        <v>-419877</v>
      </c>
      <c r="Z33" s="140">
        <v>-6.98</v>
      </c>
      <c r="AA33" s="62">
        <v>6018233</v>
      </c>
    </row>
    <row r="34" spans="1:27" ht="13.5">
      <c r="A34" s="250" t="s">
        <v>58</v>
      </c>
      <c r="B34" s="251"/>
      <c r="C34" s="168">
        <f aca="true" t="shared" si="3" ref="C34:Y34">SUM(C29:C33)</f>
        <v>83103816</v>
      </c>
      <c r="D34" s="168">
        <f>SUM(D29:D33)</f>
        <v>0</v>
      </c>
      <c r="E34" s="72">
        <f t="shared" si="3"/>
        <v>55288371</v>
      </c>
      <c r="F34" s="73">
        <f t="shared" si="3"/>
        <v>38301393</v>
      </c>
      <c r="G34" s="73">
        <f t="shared" si="3"/>
        <v>130637886</v>
      </c>
      <c r="H34" s="73">
        <f t="shared" si="3"/>
        <v>140630635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106624119</v>
      </c>
      <c r="U34" s="73">
        <f t="shared" si="3"/>
        <v>115048295</v>
      </c>
      <c r="V34" s="73">
        <f t="shared" si="3"/>
        <v>115048295</v>
      </c>
      <c r="W34" s="73">
        <f t="shared" si="3"/>
        <v>115048295</v>
      </c>
      <c r="X34" s="73">
        <f t="shared" si="3"/>
        <v>38301393</v>
      </c>
      <c r="Y34" s="73">
        <f t="shared" si="3"/>
        <v>76746902</v>
      </c>
      <c r="Z34" s="170">
        <f>+IF(X34&lt;&gt;0,+(Y34/X34)*100,0)</f>
        <v>200.37626829917124</v>
      </c>
      <c r="AA34" s="74">
        <f>SUM(AA29:AA33)</f>
        <v>38301393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7736824</v>
      </c>
      <c r="D37" s="155"/>
      <c r="E37" s="59">
        <v>11916543</v>
      </c>
      <c r="F37" s="60">
        <v>7187119</v>
      </c>
      <c r="G37" s="60">
        <v>12891573</v>
      </c>
      <c r="H37" s="60">
        <v>12891573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>
        <v>7486665</v>
      </c>
      <c r="U37" s="60">
        <v>7486665</v>
      </c>
      <c r="V37" s="60">
        <v>7486665</v>
      </c>
      <c r="W37" s="60">
        <v>7486665</v>
      </c>
      <c r="X37" s="60">
        <v>7187119</v>
      </c>
      <c r="Y37" s="60">
        <v>299546</v>
      </c>
      <c r="Z37" s="140">
        <v>4.17</v>
      </c>
      <c r="AA37" s="62">
        <v>7187119</v>
      </c>
    </row>
    <row r="38" spans="1:27" ht="13.5">
      <c r="A38" s="249" t="s">
        <v>165</v>
      </c>
      <c r="B38" s="182"/>
      <c r="C38" s="155">
        <v>51565164</v>
      </c>
      <c r="D38" s="155"/>
      <c r="E38" s="59">
        <v>46397626</v>
      </c>
      <c r="F38" s="60">
        <v>55383938</v>
      </c>
      <c r="G38" s="60">
        <v>44188215</v>
      </c>
      <c r="H38" s="60">
        <v>11638471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51565164</v>
      </c>
      <c r="U38" s="60">
        <v>51565164</v>
      </c>
      <c r="V38" s="60">
        <v>51565164</v>
      </c>
      <c r="W38" s="60">
        <v>51565164</v>
      </c>
      <c r="X38" s="60">
        <v>55383938</v>
      </c>
      <c r="Y38" s="60">
        <v>-3818774</v>
      </c>
      <c r="Z38" s="140">
        <v>-6.9</v>
      </c>
      <c r="AA38" s="62">
        <v>55383938</v>
      </c>
    </row>
    <row r="39" spans="1:27" ht="13.5">
      <c r="A39" s="250" t="s">
        <v>59</v>
      </c>
      <c r="B39" s="253"/>
      <c r="C39" s="168">
        <f aca="true" t="shared" si="4" ref="C39:Y39">SUM(C37:C38)</f>
        <v>59301988</v>
      </c>
      <c r="D39" s="168">
        <f>SUM(D37:D38)</f>
        <v>0</v>
      </c>
      <c r="E39" s="76">
        <f t="shared" si="4"/>
        <v>58314169</v>
      </c>
      <c r="F39" s="77">
        <f t="shared" si="4"/>
        <v>62571057</v>
      </c>
      <c r="G39" s="77">
        <f t="shared" si="4"/>
        <v>57079788</v>
      </c>
      <c r="H39" s="77">
        <f t="shared" si="4"/>
        <v>24530044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59051829</v>
      </c>
      <c r="U39" s="77">
        <f t="shared" si="4"/>
        <v>59051829</v>
      </c>
      <c r="V39" s="77">
        <f t="shared" si="4"/>
        <v>59051829</v>
      </c>
      <c r="W39" s="77">
        <f t="shared" si="4"/>
        <v>59051829</v>
      </c>
      <c r="X39" s="77">
        <f t="shared" si="4"/>
        <v>62571057</v>
      </c>
      <c r="Y39" s="77">
        <f t="shared" si="4"/>
        <v>-3519228</v>
      </c>
      <c r="Z39" s="212">
        <f>+IF(X39&lt;&gt;0,+(Y39/X39)*100,0)</f>
        <v>-5.624370385815921</v>
      </c>
      <c r="AA39" s="79">
        <f>SUM(AA37:AA38)</f>
        <v>62571057</v>
      </c>
    </row>
    <row r="40" spans="1:27" ht="13.5">
      <c r="A40" s="250" t="s">
        <v>167</v>
      </c>
      <c r="B40" s="251"/>
      <c r="C40" s="168">
        <f aca="true" t="shared" si="5" ref="C40:Y40">+C34+C39</f>
        <v>142405804</v>
      </c>
      <c r="D40" s="168">
        <f>+D34+D39</f>
        <v>0</v>
      </c>
      <c r="E40" s="72">
        <f t="shared" si="5"/>
        <v>113602540</v>
      </c>
      <c r="F40" s="73">
        <f t="shared" si="5"/>
        <v>100872450</v>
      </c>
      <c r="G40" s="73">
        <f t="shared" si="5"/>
        <v>187717674</v>
      </c>
      <c r="H40" s="73">
        <f t="shared" si="5"/>
        <v>165160679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165675948</v>
      </c>
      <c r="U40" s="73">
        <f t="shared" si="5"/>
        <v>174100124</v>
      </c>
      <c r="V40" s="73">
        <f t="shared" si="5"/>
        <v>174100124</v>
      </c>
      <c r="W40" s="73">
        <f t="shared" si="5"/>
        <v>174100124</v>
      </c>
      <c r="X40" s="73">
        <f t="shared" si="5"/>
        <v>100872450</v>
      </c>
      <c r="Y40" s="73">
        <f t="shared" si="5"/>
        <v>73227674</v>
      </c>
      <c r="Z40" s="170">
        <f>+IF(X40&lt;&gt;0,+(Y40/X40)*100,0)</f>
        <v>72.59432481316752</v>
      </c>
      <c r="AA40" s="74">
        <f>+AA34+AA39</f>
        <v>100872450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701987926</v>
      </c>
      <c r="D42" s="257">
        <f>+D25-D40</f>
        <v>0</v>
      </c>
      <c r="E42" s="258">
        <f t="shared" si="6"/>
        <v>731531732</v>
      </c>
      <c r="F42" s="259">
        <f t="shared" si="6"/>
        <v>685130507</v>
      </c>
      <c r="G42" s="259">
        <f t="shared" si="6"/>
        <v>729387877</v>
      </c>
      <c r="H42" s="259">
        <f t="shared" si="6"/>
        <v>811219116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724637748</v>
      </c>
      <c r="U42" s="259">
        <f t="shared" si="6"/>
        <v>704390193</v>
      </c>
      <c r="V42" s="259">
        <f t="shared" si="6"/>
        <v>704390193</v>
      </c>
      <c r="W42" s="259">
        <f t="shared" si="6"/>
        <v>704390193</v>
      </c>
      <c r="X42" s="259">
        <f t="shared" si="6"/>
        <v>685130507</v>
      </c>
      <c r="Y42" s="259">
        <f t="shared" si="6"/>
        <v>19259686</v>
      </c>
      <c r="Z42" s="260">
        <f>+IF(X42&lt;&gt;0,+(Y42/X42)*100,0)</f>
        <v>2.8110974191374023</v>
      </c>
      <c r="AA42" s="261">
        <f>+AA25-AA40</f>
        <v>685130507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701987926</v>
      </c>
      <c r="D45" s="155"/>
      <c r="E45" s="59">
        <v>731531732</v>
      </c>
      <c r="F45" s="60">
        <v>685130509</v>
      </c>
      <c r="G45" s="60">
        <v>729387877</v>
      </c>
      <c r="H45" s="60">
        <v>811219116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>
        <v>724637748</v>
      </c>
      <c r="U45" s="60">
        <v>704390193</v>
      </c>
      <c r="V45" s="60">
        <v>704390193</v>
      </c>
      <c r="W45" s="60">
        <v>704390193</v>
      </c>
      <c r="X45" s="60">
        <v>685130509</v>
      </c>
      <c r="Y45" s="60">
        <v>19259684</v>
      </c>
      <c r="Z45" s="139">
        <v>2.81</v>
      </c>
      <c r="AA45" s="62">
        <v>685130509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701987926</v>
      </c>
      <c r="D48" s="217">
        <f>SUM(D45:D47)</f>
        <v>0</v>
      </c>
      <c r="E48" s="264">
        <f t="shared" si="7"/>
        <v>731531732</v>
      </c>
      <c r="F48" s="219">
        <f t="shared" si="7"/>
        <v>685130509</v>
      </c>
      <c r="G48" s="219">
        <f t="shared" si="7"/>
        <v>729387877</v>
      </c>
      <c r="H48" s="219">
        <f t="shared" si="7"/>
        <v>811219116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724637748</v>
      </c>
      <c r="U48" s="219">
        <f t="shared" si="7"/>
        <v>704390193</v>
      </c>
      <c r="V48" s="219">
        <f t="shared" si="7"/>
        <v>704390193</v>
      </c>
      <c r="W48" s="219">
        <f t="shared" si="7"/>
        <v>704390193</v>
      </c>
      <c r="X48" s="219">
        <f t="shared" si="7"/>
        <v>685130509</v>
      </c>
      <c r="Y48" s="219">
        <f t="shared" si="7"/>
        <v>19259684</v>
      </c>
      <c r="Z48" s="265">
        <f>+IF(X48&lt;&gt;0,+(Y48/X48)*100,0)</f>
        <v>2.811097119016196</v>
      </c>
      <c r="AA48" s="232">
        <f>SUM(AA45:AA47)</f>
        <v>685130509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15766387</v>
      </c>
      <c r="D6" s="155"/>
      <c r="E6" s="59">
        <v>26018844</v>
      </c>
      <c r="F6" s="60">
        <v>8809548</v>
      </c>
      <c r="G6" s="60">
        <v>546561</v>
      </c>
      <c r="H6" s="60">
        <v>1246659</v>
      </c>
      <c r="I6" s="60">
        <v>1698751</v>
      </c>
      <c r="J6" s="60">
        <v>3491971</v>
      </c>
      <c r="K6" s="60">
        <v>572063</v>
      </c>
      <c r="L6" s="60">
        <v>560385</v>
      </c>
      <c r="M6" s="60">
        <v>800351</v>
      </c>
      <c r="N6" s="60">
        <v>1932799</v>
      </c>
      <c r="O6" s="60">
        <v>781392</v>
      </c>
      <c r="P6" s="60">
        <v>1073687</v>
      </c>
      <c r="Q6" s="60">
        <v>609994</v>
      </c>
      <c r="R6" s="60">
        <v>2465073</v>
      </c>
      <c r="S6" s="60">
        <v>2168237</v>
      </c>
      <c r="T6" s="60">
        <v>426724</v>
      </c>
      <c r="U6" s="60">
        <v>-11265628</v>
      </c>
      <c r="V6" s="60">
        <v>-8670667</v>
      </c>
      <c r="W6" s="60">
        <v>-780824</v>
      </c>
      <c r="X6" s="60">
        <v>8809548</v>
      </c>
      <c r="Y6" s="60">
        <v>-9590372</v>
      </c>
      <c r="Z6" s="140">
        <v>-108.86</v>
      </c>
      <c r="AA6" s="62">
        <v>8809548</v>
      </c>
    </row>
    <row r="7" spans="1:27" ht="13.5">
      <c r="A7" s="249" t="s">
        <v>32</v>
      </c>
      <c r="B7" s="182"/>
      <c r="C7" s="155">
        <v>73300934</v>
      </c>
      <c r="D7" s="155"/>
      <c r="E7" s="59">
        <v>88609992</v>
      </c>
      <c r="F7" s="60">
        <v>72276996</v>
      </c>
      <c r="G7" s="60">
        <v>4488196</v>
      </c>
      <c r="H7" s="60">
        <v>914852</v>
      </c>
      <c r="I7" s="60">
        <v>3962721</v>
      </c>
      <c r="J7" s="60">
        <v>9365769</v>
      </c>
      <c r="K7" s="60">
        <v>1354905</v>
      </c>
      <c r="L7" s="60">
        <v>1731035</v>
      </c>
      <c r="M7" s="60">
        <v>5335586</v>
      </c>
      <c r="N7" s="60">
        <v>8421526</v>
      </c>
      <c r="O7" s="60">
        <v>5866010</v>
      </c>
      <c r="P7" s="60">
        <v>6711341</v>
      </c>
      <c r="Q7" s="60">
        <v>2730093</v>
      </c>
      <c r="R7" s="60">
        <v>15307444</v>
      </c>
      <c r="S7" s="60">
        <v>7384166</v>
      </c>
      <c r="T7" s="60">
        <v>6420934</v>
      </c>
      <c r="U7" s="60">
        <v>7129769</v>
      </c>
      <c r="V7" s="60">
        <v>20934869</v>
      </c>
      <c r="W7" s="60">
        <v>54029608</v>
      </c>
      <c r="X7" s="60">
        <v>72276996</v>
      </c>
      <c r="Y7" s="60">
        <v>-18247388</v>
      </c>
      <c r="Z7" s="140">
        <v>-25.25</v>
      </c>
      <c r="AA7" s="62">
        <v>72276996</v>
      </c>
    </row>
    <row r="8" spans="1:27" ht="13.5">
      <c r="A8" s="249" t="s">
        <v>178</v>
      </c>
      <c r="B8" s="182"/>
      <c r="C8" s="155">
        <v>1566069</v>
      </c>
      <c r="D8" s="155"/>
      <c r="E8" s="59">
        <v>8526780</v>
      </c>
      <c r="F8" s="60">
        <v>9124272</v>
      </c>
      <c r="G8" s="60">
        <v>900630</v>
      </c>
      <c r="H8" s="60">
        <v>505457</v>
      </c>
      <c r="I8" s="60">
        <v>831200</v>
      </c>
      <c r="J8" s="60">
        <v>2237287</v>
      </c>
      <c r="K8" s="60">
        <v>1301302</v>
      </c>
      <c r="L8" s="60">
        <v>612000</v>
      </c>
      <c r="M8" s="60">
        <v>409898</v>
      </c>
      <c r="N8" s="60">
        <v>2323200</v>
      </c>
      <c r="O8" s="60">
        <v>890568</v>
      </c>
      <c r="P8" s="60">
        <v>570251</v>
      </c>
      <c r="Q8" s="60">
        <v>904576</v>
      </c>
      <c r="R8" s="60">
        <v>2365395</v>
      </c>
      <c r="S8" s="60">
        <v>710565</v>
      </c>
      <c r="T8" s="60">
        <v>372801</v>
      </c>
      <c r="U8" s="60">
        <v>701090</v>
      </c>
      <c r="V8" s="60">
        <v>1784456</v>
      </c>
      <c r="W8" s="60">
        <v>8710338</v>
      </c>
      <c r="X8" s="60">
        <v>9124272</v>
      </c>
      <c r="Y8" s="60">
        <v>-413934</v>
      </c>
      <c r="Z8" s="140">
        <v>-4.54</v>
      </c>
      <c r="AA8" s="62">
        <v>9124272</v>
      </c>
    </row>
    <row r="9" spans="1:27" ht="13.5">
      <c r="A9" s="249" t="s">
        <v>179</v>
      </c>
      <c r="B9" s="182"/>
      <c r="C9" s="155">
        <v>50936027</v>
      </c>
      <c r="D9" s="155"/>
      <c r="E9" s="59">
        <v>54401000</v>
      </c>
      <c r="F9" s="60">
        <v>53467000</v>
      </c>
      <c r="G9" s="60">
        <v>19906828</v>
      </c>
      <c r="H9" s="60">
        <v>3286022</v>
      </c>
      <c r="I9" s="60">
        <v>524</v>
      </c>
      <c r="J9" s="60">
        <v>23193374</v>
      </c>
      <c r="K9" s="60">
        <v>1024</v>
      </c>
      <c r="L9" s="60">
        <v>16764000</v>
      </c>
      <c r="M9" s="60"/>
      <c r="N9" s="60">
        <v>16765024</v>
      </c>
      <c r="O9" s="60"/>
      <c r="P9" s="60">
        <v>1794000</v>
      </c>
      <c r="Q9" s="60">
        <v>14796000</v>
      </c>
      <c r="R9" s="60">
        <v>16590000</v>
      </c>
      <c r="S9" s="60"/>
      <c r="T9" s="60"/>
      <c r="U9" s="60"/>
      <c r="V9" s="60"/>
      <c r="W9" s="60">
        <v>56548398</v>
      </c>
      <c r="X9" s="60">
        <v>53467000</v>
      </c>
      <c r="Y9" s="60">
        <v>3081398</v>
      </c>
      <c r="Z9" s="140">
        <v>5.76</v>
      </c>
      <c r="AA9" s="62">
        <v>53467000</v>
      </c>
    </row>
    <row r="10" spans="1:27" ht="13.5">
      <c r="A10" s="249" t="s">
        <v>180</v>
      </c>
      <c r="B10" s="182"/>
      <c r="C10" s="155">
        <v>29336175</v>
      </c>
      <c r="D10" s="155"/>
      <c r="E10" s="59">
        <v>21178000</v>
      </c>
      <c r="F10" s="60">
        <v>23112000</v>
      </c>
      <c r="G10" s="60"/>
      <c r="H10" s="60">
        <v>17503000</v>
      </c>
      <c r="I10" s="60"/>
      <c r="J10" s="60">
        <v>17503000</v>
      </c>
      <c r="K10" s="60"/>
      <c r="L10" s="60">
        <v>3000000</v>
      </c>
      <c r="M10" s="60"/>
      <c r="N10" s="60">
        <v>3000000</v>
      </c>
      <c r="O10" s="60">
        <v>1420572</v>
      </c>
      <c r="P10" s="60"/>
      <c r="Q10" s="60"/>
      <c r="R10" s="60">
        <v>1420572</v>
      </c>
      <c r="S10" s="60"/>
      <c r="T10" s="60"/>
      <c r="U10" s="60"/>
      <c r="V10" s="60"/>
      <c r="W10" s="60">
        <v>21923572</v>
      </c>
      <c r="X10" s="60">
        <v>23112000</v>
      </c>
      <c r="Y10" s="60">
        <v>-1188428</v>
      </c>
      <c r="Z10" s="140">
        <v>-5.14</v>
      </c>
      <c r="AA10" s="62">
        <v>23112000</v>
      </c>
    </row>
    <row r="11" spans="1:27" ht="13.5">
      <c r="A11" s="249" t="s">
        <v>181</v>
      </c>
      <c r="B11" s="182"/>
      <c r="C11" s="155">
        <v>8169221</v>
      </c>
      <c r="D11" s="155"/>
      <c r="E11" s="59">
        <v>8515752</v>
      </c>
      <c r="F11" s="60">
        <v>8670000</v>
      </c>
      <c r="G11" s="60">
        <v>754769</v>
      </c>
      <c r="H11" s="60">
        <v>777652</v>
      </c>
      <c r="I11" s="60">
        <v>737432</v>
      </c>
      <c r="J11" s="60">
        <v>2269853</v>
      </c>
      <c r="K11" s="60">
        <v>792254</v>
      </c>
      <c r="L11" s="60">
        <v>599996</v>
      </c>
      <c r="M11" s="60">
        <v>805799</v>
      </c>
      <c r="N11" s="60">
        <v>2198049</v>
      </c>
      <c r="O11" s="60">
        <v>879719</v>
      </c>
      <c r="P11" s="60">
        <v>838979</v>
      </c>
      <c r="Q11" s="60">
        <v>809255</v>
      </c>
      <c r="R11" s="60">
        <v>2527953</v>
      </c>
      <c r="S11" s="60">
        <v>709646</v>
      </c>
      <c r="T11" s="60">
        <v>851217</v>
      </c>
      <c r="U11" s="60">
        <v>852167</v>
      </c>
      <c r="V11" s="60">
        <v>2413030</v>
      </c>
      <c r="W11" s="60">
        <v>9408885</v>
      </c>
      <c r="X11" s="60">
        <v>8670000</v>
      </c>
      <c r="Y11" s="60">
        <v>738885</v>
      </c>
      <c r="Z11" s="140">
        <v>8.52</v>
      </c>
      <c r="AA11" s="62">
        <v>8670000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1478</v>
      </c>
      <c r="Q12" s="60">
        <v>1260</v>
      </c>
      <c r="R12" s="60">
        <v>2738</v>
      </c>
      <c r="S12" s="60"/>
      <c r="T12" s="60"/>
      <c r="U12" s="60"/>
      <c r="V12" s="60"/>
      <c r="W12" s="60">
        <v>2738</v>
      </c>
      <c r="X12" s="60"/>
      <c r="Y12" s="60">
        <v>2738</v>
      </c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-163201490</v>
      </c>
      <c r="D14" s="155"/>
      <c r="E14" s="59">
        <v>-155026752</v>
      </c>
      <c r="F14" s="60">
        <v>-86367024</v>
      </c>
      <c r="G14" s="60">
        <v>-11064362</v>
      </c>
      <c r="H14" s="60">
        <v>-8299666</v>
      </c>
      <c r="I14" s="60">
        <v>-7649482</v>
      </c>
      <c r="J14" s="60">
        <v>-27013510</v>
      </c>
      <c r="K14" s="60">
        <v>-23911295</v>
      </c>
      <c r="L14" s="60">
        <v>-15417563</v>
      </c>
      <c r="M14" s="60">
        <v>-13436998</v>
      </c>
      <c r="N14" s="60">
        <v>-52765856</v>
      </c>
      <c r="O14" s="60">
        <v>-13051682</v>
      </c>
      <c r="P14" s="60">
        <v>-15805886</v>
      </c>
      <c r="Q14" s="60">
        <v>-28188688</v>
      </c>
      <c r="R14" s="60">
        <v>-57046256</v>
      </c>
      <c r="S14" s="60">
        <v>-12918896</v>
      </c>
      <c r="T14" s="60">
        <v>-10904364</v>
      </c>
      <c r="U14" s="60">
        <v>-15713082</v>
      </c>
      <c r="V14" s="60">
        <v>-39536342</v>
      </c>
      <c r="W14" s="60">
        <v>-176361964</v>
      </c>
      <c r="X14" s="60">
        <v>-86367024</v>
      </c>
      <c r="Y14" s="60">
        <v>-89994940</v>
      </c>
      <c r="Z14" s="140">
        <v>104.2</v>
      </c>
      <c r="AA14" s="62">
        <v>-86367024</v>
      </c>
    </row>
    <row r="15" spans="1:27" ht="13.5">
      <c r="A15" s="249" t="s">
        <v>40</v>
      </c>
      <c r="B15" s="182"/>
      <c r="C15" s="155">
        <v>-2319927</v>
      </c>
      <c r="D15" s="155"/>
      <c r="E15" s="59">
        <v>-1011000</v>
      </c>
      <c r="F15" s="60">
        <v>-1820004</v>
      </c>
      <c r="G15" s="60"/>
      <c r="H15" s="60">
        <v>-419</v>
      </c>
      <c r="I15" s="60"/>
      <c r="J15" s="60">
        <v>-419</v>
      </c>
      <c r="K15" s="60"/>
      <c r="L15" s="60">
        <v>-615</v>
      </c>
      <c r="M15" s="60"/>
      <c r="N15" s="60">
        <v>-615</v>
      </c>
      <c r="O15" s="60"/>
      <c r="P15" s="60">
        <v>-2002</v>
      </c>
      <c r="Q15" s="60">
        <v>-319251</v>
      </c>
      <c r="R15" s="60">
        <v>-321253</v>
      </c>
      <c r="S15" s="60">
        <v>-84250</v>
      </c>
      <c r="T15" s="60"/>
      <c r="U15" s="60">
        <v>-2329</v>
      </c>
      <c r="V15" s="60">
        <v>-86579</v>
      </c>
      <c r="W15" s="60">
        <v>-408866</v>
      </c>
      <c r="X15" s="60">
        <v>-1820004</v>
      </c>
      <c r="Y15" s="60">
        <v>1411138</v>
      </c>
      <c r="Z15" s="140">
        <v>-77.53</v>
      </c>
      <c r="AA15" s="62">
        <v>-1820004</v>
      </c>
    </row>
    <row r="16" spans="1:27" ht="13.5">
      <c r="A16" s="249" t="s">
        <v>42</v>
      </c>
      <c r="B16" s="182"/>
      <c r="C16" s="155">
        <v>-20498556</v>
      </c>
      <c r="D16" s="155"/>
      <c r="E16" s="59">
        <v>-4158000</v>
      </c>
      <c r="F16" s="60">
        <v>-13102200</v>
      </c>
      <c r="G16" s="60">
        <v>-657979</v>
      </c>
      <c r="H16" s="60">
        <v>-944939</v>
      </c>
      <c r="I16" s="60">
        <v>-668384</v>
      </c>
      <c r="J16" s="60">
        <v>-2271302</v>
      </c>
      <c r="K16" s="60">
        <v>-883671</v>
      </c>
      <c r="L16" s="60">
        <v>-741019</v>
      </c>
      <c r="M16" s="60">
        <v>-742753</v>
      </c>
      <c r="N16" s="60">
        <v>-2367443</v>
      </c>
      <c r="O16" s="60">
        <v>-779558</v>
      </c>
      <c r="P16" s="60">
        <v>-717360</v>
      </c>
      <c r="Q16" s="60">
        <v>-959608</v>
      </c>
      <c r="R16" s="60">
        <v>-2456526</v>
      </c>
      <c r="S16" s="60">
        <v>-346500</v>
      </c>
      <c r="T16" s="60">
        <v>-858601</v>
      </c>
      <c r="U16" s="60">
        <v>-1940524</v>
      </c>
      <c r="V16" s="60">
        <v>-3145625</v>
      </c>
      <c r="W16" s="60">
        <v>-10240896</v>
      </c>
      <c r="X16" s="60">
        <v>-13102200</v>
      </c>
      <c r="Y16" s="60">
        <v>2861304</v>
      </c>
      <c r="Z16" s="140">
        <v>-21.84</v>
      </c>
      <c r="AA16" s="62">
        <v>-13102200</v>
      </c>
    </row>
    <row r="17" spans="1:27" ht="13.5">
      <c r="A17" s="250" t="s">
        <v>185</v>
      </c>
      <c r="B17" s="251"/>
      <c r="C17" s="168">
        <f aca="true" t="shared" si="0" ref="C17:Y17">SUM(C6:C16)</f>
        <v>-6945160</v>
      </c>
      <c r="D17" s="168">
        <f t="shared" si="0"/>
        <v>0</v>
      </c>
      <c r="E17" s="72">
        <f t="shared" si="0"/>
        <v>47054616</v>
      </c>
      <c r="F17" s="73">
        <f t="shared" si="0"/>
        <v>74170588</v>
      </c>
      <c r="G17" s="73">
        <f t="shared" si="0"/>
        <v>14874643</v>
      </c>
      <c r="H17" s="73">
        <f t="shared" si="0"/>
        <v>14988618</v>
      </c>
      <c r="I17" s="73">
        <f t="shared" si="0"/>
        <v>-1087238</v>
      </c>
      <c r="J17" s="73">
        <f t="shared" si="0"/>
        <v>28776023</v>
      </c>
      <c r="K17" s="73">
        <f t="shared" si="0"/>
        <v>-20773418</v>
      </c>
      <c r="L17" s="73">
        <f t="shared" si="0"/>
        <v>7108219</v>
      </c>
      <c r="M17" s="73">
        <f t="shared" si="0"/>
        <v>-6828117</v>
      </c>
      <c r="N17" s="73">
        <f t="shared" si="0"/>
        <v>-20493316</v>
      </c>
      <c r="O17" s="73">
        <f t="shared" si="0"/>
        <v>-3992979</v>
      </c>
      <c r="P17" s="73">
        <f t="shared" si="0"/>
        <v>-5535512</v>
      </c>
      <c r="Q17" s="73">
        <f t="shared" si="0"/>
        <v>-9616369</v>
      </c>
      <c r="R17" s="73">
        <f t="shared" si="0"/>
        <v>-19144860</v>
      </c>
      <c r="S17" s="73">
        <f t="shared" si="0"/>
        <v>-2377032</v>
      </c>
      <c r="T17" s="73">
        <f t="shared" si="0"/>
        <v>-3691289</v>
      </c>
      <c r="U17" s="73">
        <f t="shared" si="0"/>
        <v>-20238537</v>
      </c>
      <c r="V17" s="73">
        <f t="shared" si="0"/>
        <v>-26306858</v>
      </c>
      <c r="W17" s="73">
        <f t="shared" si="0"/>
        <v>-37169011</v>
      </c>
      <c r="X17" s="73">
        <f t="shared" si="0"/>
        <v>74170588</v>
      </c>
      <c r="Y17" s="73">
        <f t="shared" si="0"/>
        <v>-111339599</v>
      </c>
      <c r="Z17" s="170">
        <f>+IF(X17&lt;&gt;0,+(Y17/X17)*100,0)</f>
        <v>-150.11287088623325</v>
      </c>
      <c r="AA17" s="74">
        <f>SUM(AA6:AA16)</f>
        <v>74170588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2485050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>
        <v>423577</v>
      </c>
      <c r="D22" s="155"/>
      <c r="E22" s="268"/>
      <c r="F22" s="159">
        <v>-5421000</v>
      </c>
      <c r="G22" s="60">
        <v>53178</v>
      </c>
      <c r="H22" s="60">
        <v>13688</v>
      </c>
      <c r="I22" s="60">
        <v>44519</v>
      </c>
      <c r="J22" s="60">
        <v>111385</v>
      </c>
      <c r="K22" s="60">
        <v>13367</v>
      </c>
      <c r="L22" s="60">
        <v>13069</v>
      </c>
      <c r="M22" s="159">
        <v>50256</v>
      </c>
      <c r="N22" s="60">
        <v>76692</v>
      </c>
      <c r="O22" s="60">
        <v>51927</v>
      </c>
      <c r="P22" s="60">
        <v>64650</v>
      </c>
      <c r="Q22" s="60">
        <v>29858</v>
      </c>
      <c r="R22" s="60">
        <v>146435</v>
      </c>
      <c r="S22" s="60">
        <v>45563</v>
      </c>
      <c r="T22" s="159">
        <v>-12404</v>
      </c>
      <c r="U22" s="60">
        <v>-907640</v>
      </c>
      <c r="V22" s="60">
        <v>-874481</v>
      </c>
      <c r="W22" s="60">
        <v>-539969</v>
      </c>
      <c r="X22" s="60">
        <v>-5421000</v>
      </c>
      <c r="Y22" s="60">
        <v>4881031</v>
      </c>
      <c r="Z22" s="140">
        <v>-90.04</v>
      </c>
      <c r="AA22" s="62">
        <v>-5421000</v>
      </c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>
        <v>-66972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-66972</v>
      </c>
      <c r="Y24" s="60">
        <v>66972</v>
      </c>
      <c r="Z24" s="140">
        <v>-100</v>
      </c>
      <c r="AA24" s="62">
        <v>-66972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-26969409</v>
      </c>
      <c r="D26" s="155"/>
      <c r="E26" s="59">
        <v>-26593000</v>
      </c>
      <c r="F26" s="60">
        <v>-23929440</v>
      </c>
      <c r="G26" s="60">
        <v>-2899027</v>
      </c>
      <c r="H26" s="60">
        <v>-8077669</v>
      </c>
      <c r="I26" s="60">
        <v>-2107727</v>
      </c>
      <c r="J26" s="60">
        <v>-13084423</v>
      </c>
      <c r="K26" s="60">
        <v>-1738507</v>
      </c>
      <c r="L26" s="60">
        <v>-2949312</v>
      </c>
      <c r="M26" s="60">
        <v>-1049586</v>
      </c>
      <c r="N26" s="60">
        <v>-5737405</v>
      </c>
      <c r="O26" s="60">
        <v>-143732</v>
      </c>
      <c r="P26" s="60">
        <v>-249391</v>
      </c>
      <c r="Q26" s="60">
        <v>-971544</v>
      </c>
      <c r="R26" s="60">
        <v>-1364667</v>
      </c>
      <c r="S26" s="60">
        <v>-1000000</v>
      </c>
      <c r="T26" s="60">
        <v>786138</v>
      </c>
      <c r="U26" s="60">
        <v>-472161</v>
      </c>
      <c r="V26" s="60">
        <v>-686023</v>
      </c>
      <c r="W26" s="60">
        <v>-20872518</v>
      </c>
      <c r="X26" s="60">
        <v>-23929440</v>
      </c>
      <c r="Y26" s="60">
        <v>3056922</v>
      </c>
      <c r="Z26" s="140">
        <v>-12.77</v>
      </c>
      <c r="AA26" s="62">
        <v>-23929440</v>
      </c>
    </row>
    <row r="27" spans="1:27" ht="13.5">
      <c r="A27" s="250" t="s">
        <v>192</v>
      </c>
      <c r="B27" s="251"/>
      <c r="C27" s="168">
        <f aca="true" t="shared" si="1" ref="C27:Y27">SUM(C21:C26)</f>
        <v>-24060782</v>
      </c>
      <c r="D27" s="168">
        <f>SUM(D21:D26)</f>
        <v>0</v>
      </c>
      <c r="E27" s="72">
        <f t="shared" si="1"/>
        <v>-26593000</v>
      </c>
      <c r="F27" s="73">
        <f t="shared" si="1"/>
        <v>-29417412</v>
      </c>
      <c r="G27" s="73">
        <f t="shared" si="1"/>
        <v>-2845849</v>
      </c>
      <c r="H27" s="73">
        <f t="shared" si="1"/>
        <v>-8063981</v>
      </c>
      <c r="I27" s="73">
        <f t="shared" si="1"/>
        <v>-2063208</v>
      </c>
      <c r="J27" s="73">
        <f t="shared" si="1"/>
        <v>-12973038</v>
      </c>
      <c r="K27" s="73">
        <f t="shared" si="1"/>
        <v>-1725140</v>
      </c>
      <c r="L27" s="73">
        <f t="shared" si="1"/>
        <v>-2936243</v>
      </c>
      <c r="M27" s="73">
        <f t="shared" si="1"/>
        <v>-999330</v>
      </c>
      <c r="N27" s="73">
        <f t="shared" si="1"/>
        <v>-5660713</v>
      </c>
      <c r="O27" s="73">
        <f t="shared" si="1"/>
        <v>-91805</v>
      </c>
      <c r="P27" s="73">
        <f t="shared" si="1"/>
        <v>-184741</v>
      </c>
      <c r="Q27" s="73">
        <f t="shared" si="1"/>
        <v>-941686</v>
      </c>
      <c r="R27" s="73">
        <f t="shared" si="1"/>
        <v>-1218232</v>
      </c>
      <c r="S27" s="73">
        <f t="shared" si="1"/>
        <v>-954437</v>
      </c>
      <c r="T27" s="73">
        <f t="shared" si="1"/>
        <v>773734</v>
      </c>
      <c r="U27" s="73">
        <f t="shared" si="1"/>
        <v>-1379801</v>
      </c>
      <c r="V27" s="73">
        <f t="shared" si="1"/>
        <v>-1560504</v>
      </c>
      <c r="W27" s="73">
        <f t="shared" si="1"/>
        <v>-21412487</v>
      </c>
      <c r="X27" s="73">
        <f t="shared" si="1"/>
        <v>-29417412</v>
      </c>
      <c r="Y27" s="73">
        <f t="shared" si="1"/>
        <v>8004925</v>
      </c>
      <c r="Z27" s="170">
        <f>+IF(X27&lt;&gt;0,+(Y27/X27)*100,0)</f>
        <v>-27.211520170435115</v>
      </c>
      <c r="AA27" s="74">
        <f>SUM(AA21:AA26)</f>
        <v>-29417412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>
        <v>10057</v>
      </c>
      <c r="D31" s="155"/>
      <c r="E31" s="59"/>
      <c r="F31" s="60">
        <v>-1010004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-1010004</v>
      </c>
      <c r="Y31" s="60">
        <v>1010004</v>
      </c>
      <c r="Z31" s="140">
        <v>-100</v>
      </c>
      <c r="AA31" s="62">
        <v>-1010004</v>
      </c>
    </row>
    <row r="32" spans="1:27" ht="13.5">
      <c r="A32" s="249" t="s">
        <v>195</v>
      </c>
      <c r="B32" s="182"/>
      <c r="C32" s="155"/>
      <c r="D32" s="155"/>
      <c r="E32" s="59"/>
      <c r="F32" s="60">
        <v>9585924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>
        <v>-3693</v>
      </c>
      <c r="V32" s="60">
        <v>-3693</v>
      </c>
      <c r="W32" s="60">
        <v>-3693</v>
      </c>
      <c r="X32" s="60">
        <v>9585924</v>
      </c>
      <c r="Y32" s="60">
        <v>-9589617</v>
      </c>
      <c r="Z32" s="140">
        <v>-100.04</v>
      </c>
      <c r="AA32" s="62">
        <v>9585924</v>
      </c>
    </row>
    <row r="33" spans="1:27" ht="13.5">
      <c r="A33" s="249" t="s">
        <v>196</v>
      </c>
      <c r="B33" s="182"/>
      <c r="C33" s="155">
        <v>55722</v>
      </c>
      <c r="D33" s="155"/>
      <c r="E33" s="59"/>
      <c r="F33" s="60">
        <v>1599996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>
        <v>1526</v>
      </c>
      <c r="U33" s="60">
        <v>-6724</v>
      </c>
      <c r="V33" s="159">
        <v>-5198</v>
      </c>
      <c r="W33" s="159">
        <v>-5198</v>
      </c>
      <c r="X33" s="159">
        <v>1599996</v>
      </c>
      <c r="Y33" s="60">
        <v>-1605194</v>
      </c>
      <c r="Z33" s="140">
        <v>-100.32</v>
      </c>
      <c r="AA33" s="62">
        <v>1599996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-2815412</v>
      </c>
      <c r="D35" s="155"/>
      <c r="E35" s="59"/>
      <c r="F35" s="60"/>
      <c r="G35" s="60">
        <v>-52797</v>
      </c>
      <c r="H35" s="60">
        <v>-223707</v>
      </c>
      <c r="I35" s="60">
        <v>-58076</v>
      </c>
      <c r="J35" s="60">
        <v>-334580</v>
      </c>
      <c r="K35" s="60">
        <v>-40914</v>
      </c>
      <c r="L35" s="60">
        <v>-28868</v>
      </c>
      <c r="M35" s="60">
        <v>-17917</v>
      </c>
      <c r="N35" s="60">
        <v>-87699</v>
      </c>
      <c r="O35" s="60">
        <v>-3101</v>
      </c>
      <c r="P35" s="60"/>
      <c r="Q35" s="60"/>
      <c r="R35" s="60">
        <v>-3101</v>
      </c>
      <c r="S35" s="60">
        <v>-300000</v>
      </c>
      <c r="T35" s="60"/>
      <c r="U35" s="60"/>
      <c r="V35" s="60">
        <v>-300000</v>
      </c>
      <c r="W35" s="60">
        <v>-725380</v>
      </c>
      <c r="X35" s="60"/>
      <c r="Y35" s="60">
        <v>-725380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-2749633</v>
      </c>
      <c r="D36" s="168">
        <f>SUM(D31:D35)</f>
        <v>0</v>
      </c>
      <c r="E36" s="72">
        <f t="shared" si="2"/>
        <v>0</v>
      </c>
      <c r="F36" s="73">
        <f t="shared" si="2"/>
        <v>10175916</v>
      </c>
      <c r="G36" s="73">
        <f t="shared" si="2"/>
        <v>-52797</v>
      </c>
      <c r="H36" s="73">
        <f t="shared" si="2"/>
        <v>-223707</v>
      </c>
      <c r="I36" s="73">
        <f t="shared" si="2"/>
        <v>-58076</v>
      </c>
      <c r="J36" s="73">
        <f t="shared" si="2"/>
        <v>-334580</v>
      </c>
      <c r="K36" s="73">
        <f t="shared" si="2"/>
        <v>-40914</v>
      </c>
      <c r="L36" s="73">
        <f t="shared" si="2"/>
        <v>-28868</v>
      </c>
      <c r="M36" s="73">
        <f t="shared" si="2"/>
        <v>-17917</v>
      </c>
      <c r="N36" s="73">
        <f t="shared" si="2"/>
        <v>-87699</v>
      </c>
      <c r="O36" s="73">
        <f t="shared" si="2"/>
        <v>-3101</v>
      </c>
      <c r="P36" s="73">
        <f t="shared" si="2"/>
        <v>0</v>
      </c>
      <c r="Q36" s="73">
        <f t="shared" si="2"/>
        <v>0</v>
      </c>
      <c r="R36" s="73">
        <f t="shared" si="2"/>
        <v>-3101</v>
      </c>
      <c r="S36" s="73">
        <f t="shared" si="2"/>
        <v>-300000</v>
      </c>
      <c r="T36" s="73">
        <f t="shared" si="2"/>
        <v>1526</v>
      </c>
      <c r="U36" s="73">
        <f t="shared" si="2"/>
        <v>-10417</v>
      </c>
      <c r="V36" s="73">
        <f t="shared" si="2"/>
        <v>-308891</v>
      </c>
      <c r="W36" s="73">
        <f t="shared" si="2"/>
        <v>-734271</v>
      </c>
      <c r="X36" s="73">
        <f t="shared" si="2"/>
        <v>10175916</v>
      </c>
      <c r="Y36" s="73">
        <f t="shared" si="2"/>
        <v>-10910187</v>
      </c>
      <c r="Z36" s="170">
        <f>+IF(X36&lt;&gt;0,+(Y36/X36)*100,0)</f>
        <v>-107.2157730075602</v>
      </c>
      <c r="AA36" s="74">
        <f>SUM(AA31:AA35)</f>
        <v>10175916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-33755575</v>
      </c>
      <c r="D38" s="153">
        <f>+D17+D27+D36</f>
        <v>0</v>
      </c>
      <c r="E38" s="99">
        <f t="shared" si="3"/>
        <v>20461616</v>
      </c>
      <c r="F38" s="100">
        <f t="shared" si="3"/>
        <v>54929092</v>
      </c>
      <c r="G38" s="100">
        <f t="shared" si="3"/>
        <v>11975997</v>
      </c>
      <c r="H38" s="100">
        <f t="shared" si="3"/>
        <v>6700930</v>
      </c>
      <c r="I38" s="100">
        <f t="shared" si="3"/>
        <v>-3208522</v>
      </c>
      <c r="J38" s="100">
        <f t="shared" si="3"/>
        <v>15468405</v>
      </c>
      <c r="K38" s="100">
        <f t="shared" si="3"/>
        <v>-22539472</v>
      </c>
      <c r="L38" s="100">
        <f t="shared" si="3"/>
        <v>4143108</v>
      </c>
      <c r="M38" s="100">
        <f t="shared" si="3"/>
        <v>-7845364</v>
      </c>
      <c r="N38" s="100">
        <f t="shared" si="3"/>
        <v>-26241728</v>
      </c>
      <c r="O38" s="100">
        <f t="shared" si="3"/>
        <v>-4087885</v>
      </c>
      <c r="P38" s="100">
        <f t="shared" si="3"/>
        <v>-5720253</v>
      </c>
      <c r="Q38" s="100">
        <f t="shared" si="3"/>
        <v>-10558055</v>
      </c>
      <c r="R38" s="100">
        <f t="shared" si="3"/>
        <v>-20366193</v>
      </c>
      <c r="S38" s="100">
        <f t="shared" si="3"/>
        <v>-3631469</v>
      </c>
      <c r="T38" s="100">
        <f t="shared" si="3"/>
        <v>-2916029</v>
      </c>
      <c r="U38" s="100">
        <f t="shared" si="3"/>
        <v>-21628755</v>
      </c>
      <c r="V38" s="100">
        <f t="shared" si="3"/>
        <v>-28176253</v>
      </c>
      <c r="W38" s="100">
        <f t="shared" si="3"/>
        <v>-59315769</v>
      </c>
      <c r="X38" s="100">
        <f t="shared" si="3"/>
        <v>54929092</v>
      </c>
      <c r="Y38" s="100">
        <f t="shared" si="3"/>
        <v>-114244861</v>
      </c>
      <c r="Z38" s="137">
        <f>+IF(X38&lt;&gt;0,+(Y38/X38)*100,0)</f>
        <v>-207.98607229844617</v>
      </c>
      <c r="AA38" s="102">
        <f>+AA17+AA27+AA36</f>
        <v>54929092</v>
      </c>
    </row>
    <row r="39" spans="1:27" ht="13.5">
      <c r="A39" s="249" t="s">
        <v>200</v>
      </c>
      <c r="B39" s="182"/>
      <c r="C39" s="153">
        <v>14558960</v>
      </c>
      <c r="D39" s="153"/>
      <c r="E39" s="99"/>
      <c r="F39" s="100"/>
      <c r="G39" s="100"/>
      <c r="H39" s="100">
        <v>11975997</v>
      </c>
      <c r="I39" s="100">
        <v>18676927</v>
      </c>
      <c r="J39" s="100"/>
      <c r="K39" s="100">
        <v>15468405</v>
      </c>
      <c r="L39" s="100">
        <v>-7071067</v>
      </c>
      <c r="M39" s="100">
        <v>-2927959</v>
      </c>
      <c r="N39" s="100">
        <v>15468405</v>
      </c>
      <c r="O39" s="100">
        <v>-10773323</v>
      </c>
      <c r="P39" s="100">
        <v>-14861208</v>
      </c>
      <c r="Q39" s="100">
        <v>-20581461</v>
      </c>
      <c r="R39" s="100">
        <v>-10773323</v>
      </c>
      <c r="S39" s="100">
        <v>-31139516</v>
      </c>
      <c r="T39" s="100">
        <v>-34770985</v>
      </c>
      <c r="U39" s="100">
        <v>-37687014</v>
      </c>
      <c r="V39" s="100">
        <v>-31139516</v>
      </c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>
        <v>-19196615</v>
      </c>
      <c r="D40" s="257"/>
      <c r="E40" s="258">
        <v>20461614</v>
      </c>
      <c r="F40" s="259">
        <v>54929092</v>
      </c>
      <c r="G40" s="259">
        <v>11975997</v>
      </c>
      <c r="H40" s="259">
        <v>18676927</v>
      </c>
      <c r="I40" s="259">
        <v>15468405</v>
      </c>
      <c r="J40" s="259">
        <v>15468405</v>
      </c>
      <c r="K40" s="259">
        <v>-7071067</v>
      </c>
      <c r="L40" s="259">
        <v>-2927959</v>
      </c>
      <c r="M40" s="259">
        <v>-10773323</v>
      </c>
      <c r="N40" s="259">
        <v>-10773323</v>
      </c>
      <c r="O40" s="259">
        <v>-14861208</v>
      </c>
      <c r="P40" s="259">
        <v>-20581461</v>
      </c>
      <c r="Q40" s="259">
        <v>-31139516</v>
      </c>
      <c r="R40" s="259">
        <v>-14861208</v>
      </c>
      <c r="S40" s="259">
        <v>-34770985</v>
      </c>
      <c r="T40" s="259">
        <v>-37687014</v>
      </c>
      <c r="U40" s="259">
        <v>-59315769</v>
      </c>
      <c r="V40" s="259">
        <v>-59315769</v>
      </c>
      <c r="W40" s="259">
        <v>-59315769</v>
      </c>
      <c r="X40" s="259">
        <v>54929092</v>
      </c>
      <c r="Y40" s="259">
        <v>-114244861</v>
      </c>
      <c r="Z40" s="260">
        <v>-207.99</v>
      </c>
      <c r="AA40" s="261">
        <v>54929092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55837849</v>
      </c>
      <c r="D5" s="200">
        <f t="shared" si="0"/>
        <v>0</v>
      </c>
      <c r="E5" s="106">
        <f t="shared" si="0"/>
        <v>26592569</v>
      </c>
      <c r="F5" s="106">
        <f t="shared" si="0"/>
        <v>26210569</v>
      </c>
      <c r="G5" s="106">
        <f t="shared" si="0"/>
        <v>429903</v>
      </c>
      <c r="H5" s="106">
        <f t="shared" si="0"/>
        <v>5785780</v>
      </c>
      <c r="I5" s="106">
        <f t="shared" si="0"/>
        <v>66415</v>
      </c>
      <c r="J5" s="106">
        <f t="shared" si="0"/>
        <v>6282098</v>
      </c>
      <c r="K5" s="106">
        <f t="shared" si="0"/>
        <v>0</v>
      </c>
      <c r="L5" s="106">
        <f t="shared" si="0"/>
        <v>0</v>
      </c>
      <c r="M5" s="106">
        <f t="shared" si="0"/>
        <v>935273</v>
      </c>
      <c r="N5" s="106">
        <f t="shared" si="0"/>
        <v>935273</v>
      </c>
      <c r="O5" s="106">
        <f t="shared" si="0"/>
        <v>82200</v>
      </c>
      <c r="P5" s="106">
        <f t="shared" si="0"/>
        <v>40882</v>
      </c>
      <c r="Q5" s="106">
        <f t="shared" si="0"/>
        <v>0</v>
      </c>
      <c r="R5" s="106">
        <f t="shared" si="0"/>
        <v>123082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7340453</v>
      </c>
      <c r="X5" s="106">
        <f t="shared" si="0"/>
        <v>26210569</v>
      </c>
      <c r="Y5" s="106">
        <f t="shared" si="0"/>
        <v>-18870116</v>
      </c>
      <c r="Z5" s="201">
        <f>+IF(X5&lt;&gt;0,+(Y5/X5)*100,0)</f>
        <v>-71.99430123016406</v>
      </c>
      <c r="AA5" s="199">
        <f>SUM(AA11:AA18)</f>
        <v>26210569</v>
      </c>
    </row>
    <row r="6" spans="1:27" ht="13.5">
      <c r="A6" s="291" t="s">
        <v>205</v>
      </c>
      <c r="B6" s="142"/>
      <c r="C6" s="62">
        <v>14799710</v>
      </c>
      <c r="D6" s="156"/>
      <c r="E6" s="60">
        <v>6712972</v>
      </c>
      <c r="F6" s="60">
        <v>6684972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6684972</v>
      </c>
      <c r="Y6" s="60">
        <v>-6684972</v>
      </c>
      <c r="Z6" s="140">
        <v>-100</v>
      </c>
      <c r="AA6" s="155">
        <v>6684972</v>
      </c>
    </row>
    <row r="7" spans="1:27" ht="13.5">
      <c r="A7" s="291" t="s">
        <v>206</v>
      </c>
      <c r="B7" s="142"/>
      <c r="C7" s="62">
        <v>3939451</v>
      </c>
      <c r="D7" s="156"/>
      <c r="E7" s="60">
        <v>1195158</v>
      </c>
      <c r="F7" s="60">
        <v>980158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980158</v>
      </c>
      <c r="Y7" s="60">
        <v>-980158</v>
      </c>
      <c r="Z7" s="140">
        <v>-100</v>
      </c>
      <c r="AA7" s="155">
        <v>980158</v>
      </c>
    </row>
    <row r="8" spans="1:27" ht="13.5">
      <c r="A8" s="291" t="s">
        <v>207</v>
      </c>
      <c r="B8" s="142"/>
      <c r="C8" s="62">
        <v>8410110</v>
      </c>
      <c r="D8" s="156"/>
      <c r="E8" s="60">
        <v>17164873</v>
      </c>
      <c r="F8" s="60">
        <v>16995873</v>
      </c>
      <c r="G8" s="60"/>
      <c r="H8" s="60">
        <v>5466382</v>
      </c>
      <c r="I8" s="60"/>
      <c r="J8" s="60">
        <v>5466382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5466382</v>
      </c>
      <c r="X8" s="60">
        <v>16995873</v>
      </c>
      <c r="Y8" s="60">
        <v>-11529491</v>
      </c>
      <c r="Z8" s="140">
        <v>-67.84</v>
      </c>
      <c r="AA8" s="155">
        <v>16995873</v>
      </c>
    </row>
    <row r="9" spans="1:27" ht="13.5">
      <c r="A9" s="291" t="s">
        <v>208</v>
      </c>
      <c r="B9" s="142"/>
      <c r="C9" s="62">
        <v>275254</v>
      </c>
      <c r="D9" s="156"/>
      <c r="E9" s="60">
        <v>20000</v>
      </c>
      <c r="F9" s="60">
        <v>40000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40000</v>
      </c>
      <c r="Y9" s="60">
        <v>-40000</v>
      </c>
      <c r="Z9" s="140">
        <v>-100</v>
      </c>
      <c r="AA9" s="155">
        <v>40000</v>
      </c>
    </row>
    <row r="10" spans="1:27" ht="13.5">
      <c r="A10" s="291" t="s">
        <v>209</v>
      </c>
      <c r="B10" s="142"/>
      <c r="C10" s="62"/>
      <c r="D10" s="156"/>
      <c r="E10" s="60">
        <v>321582</v>
      </c>
      <c r="F10" s="60">
        <v>301582</v>
      </c>
      <c r="G10" s="60">
        <v>386652</v>
      </c>
      <c r="H10" s="60">
        <v>275000</v>
      </c>
      <c r="I10" s="60">
        <v>64729</v>
      </c>
      <c r="J10" s="60">
        <v>726381</v>
      </c>
      <c r="K10" s="60"/>
      <c r="L10" s="60"/>
      <c r="M10" s="60"/>
      <c r="N10" s="60"/>
      <c r="O10" s="60">
        <v>82200</v>
      </c>
      <c r="P10" s="60"/>
      <c r="Q10" s="60"/>
      <c r="R10" s="60">
        <v>82200</v>
      </c>
      <c r="S10" s="60"/>
      <c r="T10" s="60"/>
      <c r="U10" s="60"/>
      <c r="V10" s="60"/>
      <c r="W10" s="60">
        <v>808581</v>
      </c>
      <c r="X10" s="60">
        <v>301582</v>
      </c>
      <c r="Y10" s="60">
        <v>506999</v>
      </c>
      <c r="Z10" s="140">
        <v>168.11</v>
      </c>
      <c r="AA10" s="155">
        <v>301582</v>
      </c>
    </row>
    <row r="11" spans="1:27" ht="13.5">
      <c r="A11" s="292" t="s">
        <v>210</v>
      </c>
      <c r="B11" s="142"/>
      <c r="C11" s="293">
        <f aca="true" t="shared" si="1" ref="C11:Y11">SUM(C6:C10)</f>
        <v>27424525</v>
      </c>
      <c r="D11" s="294">
        <f t="shared" si="1"/>
        <v>0</v>
      </c>
      <c r="E11" s="295">
        <f t="shared" si="1"/>
        <v>25414585</v>
      </c>
      <c r="F11" s="295">
        <f t="shared" si="1"/>
        <v>25002585</v>
      </c>
      <c r="G11" s="295">
        <f t="shared" si="1"/>
        <v>386652</v>
      </c>
      <c r="H11" s="295">
        <f t="shared" si="1"/>
        <v>5741382</v>
      </c>
      <c r="I11" s="295">
        <f t="shared" si="1"/>
        <v>64729</v>
      </c>
      <c r="J11" s="295">
        <f t="shared" si="1"/>
        <v>6192763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82200</v>
      </c>
      <c r="P11" s="295">
        <f t="shared" si="1"/>
        <v>0</v>
      </c>
      <c r="Q11" s="295">
        <f t="shared" si="1"/>
        <v>0</v>
      </c>
      <c r="R11" s="295">
        <f t="shared" si="1"/>
        <v>82200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6274963</v>
      </c>
      <c r="X11" s="295">
        <f t="shared" si="1"/>
        <v>25002585</v>
      </c>
      <c r="Y11" s="295">
        <f t="shared" si="1"/>
        <v>-18727622</v>
      </c>
      <c r="Z11" s="296">
        <f>+IF(X11&lt;&gt;0,+(Y11/X11)*100,0)</f>
        <v>-74.90274305636797</v>
      </c>
      <c r="AA11" s="297">
        <f>SUM(AA6:AA10)</f>
        <v>25002585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28413324</v>
      </c>
      <c r="D15" s="156"/>
      <c r="E15" s="60">
        <v>1177984</v>
      </c>
      <c r="F15" s="60">
        <v>1207984</v>
      </c>
      <c r="G15" s="60">
        <v>43251</v>
      </c>
      <c r="H15" s="60">
        <v>44398</v>
      </c>
      <c r="I15" s="60">
        <v>1686</v>
      </c>
      <c r="J15" s="60">
        <v>89335</v>
      </c>
      <c r="K15" s="60"/>
      <c r="L15" s="60"/>
      <c r="M15" s="60">
        <v>935273</v>
      </c>
      <c r="N15" s="60">
        <v>935273</v>
      </c>
      <c r="O15" s="60"/>
      <c r="P15" s="60">
        <v>40882</v>
      </c>
      <c r="Q15" s="60"/>
      <c r="R15" s="60">
        <v>40882</v>
      </c>
      <c r="S15" s="60"/>
      <c r="T15" s="60"/>
      <c r="U15" s="60"/>
      <c r="V15" s="60"/>
      <c r="W15" s="60">
        <v>1065490</v>
      </c>
      <c r="X15" s="60">
        <v>1207984</v>
      </c>
      <c r="Y15" s="60">
        <v>-142494</v>
      </c>
      <c r="Z15" s="140">
        <v>-11.8</v>
      </c>
      <c r="AA15" s="155">
        <v>1207984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2469124</v>
      </c>
      <c r="H20" s="100">
        <f t="shared" si="2"/>
        <v>2291889</v>
      </c>
      <c r="I20" s="100">
        <f t="shared" si="2"/>
        <v>2041312</v>
      </c>
      <c r="J20" s="100">
        <f t="shared" si="2"/>
        <v>6802325</v>
      </c>
      <c r="K20" s="100">
        <f t="shared" si="2"/>
        <v>1738507</v>
      </c>
      <c r="L20" s="100">
        <f t="shared" si="2"/>
        <v>2949312</v>
      </c>
      <c r="M20" s="100">
        <f t="shared" si="2"/>
        <v>114313</v>
      </c>
      <c r="N20" s="100">
        <f t="shared" si="2"/>
        <v>4802132</v>
      </c>
      <c r="O20" s="100">
        <f t="shared" si="2"/>
        <v>61532</v>
      </c>
      <c r="P20" s="100">
        <f t="shared" si="2"/>
        <v>208509</v>
      </c>
      <c r="Q20" s="100">
        <f t="shared" si="2"/>
        <v>971543</v>
      </c>
      <c r="R20" s="100">
        <f t="shared" si="2"/>
        <v>1241584</v>
      </c>
      <c r="S20" s="100">
        <f t="shared" si="2"/>
        <v>971543</v>
      </c>
      <c r="T20" s="100">
        <f t="shared" si="2"/>
        <v>-492801</v>
      </c>
      <c r="U20" s="100">
        <f t="shared" si="2"/>
        <v>2956454</v>
      </c>
      <c r="V20" s="100">
        <f t="shared" si="2"/>
        <v>3435196</v>
      </c>
      <c r="W20" s="100">
        <f t="shared" si="2"/>
        <v>16281237</v>
      </c>
      <c r="X20" s="100">
        <f t="shared" si="2"/>
        <v>0</v>
      </c>
      <c r="Y20" s="100">
        <f t="shared" si="2"/>
        <v>16281237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>
        <v>1164316</v>
      </c>
      <c r="H21" s="60">
        <v>2261735</v>
      </c>
      <c r="I21" s="60">
        <v>1017693</v>
      </c>
      <c r="J21" s="60">
        <v>4443744</v>
      </c>
      <c r="K21" s="60">
        <v>477528</v>
      </c>
      <c r="L21" s="60">
        <v>1365314</v>
      </c>
      <c r="M21" s="60"/>
      <c r="N21" s="60">
        <v>1842842</v>
      </c>
      <c r="O21" s="60"/>
      <c r="P21" s="60"/>
      <c r="Q21" s="60">
        <v>184696</v>
      </c>
      <c r="R21" s="60">
        <v>184696</v>
      </c>
      <c r="S21" s="60">
        <v>184696</v>
      </c>
      <c r="T21" s="60">
        <v>-510062</v>
      </c>
      <c r="U21" s="60">
        <v>300893</v>
      </c>
      <c r="V21" s="60">
        <v>-24473</v>
      </c>
      <c r="W21" s="60">
        <v>6446809</v>
      </c>
      <c r="X21" s="60"/>
      <c r="Y21" s="60">
        <v>6446809</v>
      </c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>
        <v>120107</v>
      </c>
      <c r="V22" s="60">
        <v>120107</v>
      </c>
      <c r="W22" s="60">
        <v>120107</v>
      </c>
      <c r="X22" s="60"/>
      <c r="Y22" s="60">
        <v>120107</v>
      </c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>
        <v>1304808</v>
      </c>
      <c r="H23" s="60"/>
      <c r="I23" s="60">
        <v>955310</v>
      </c>
      <c r="J23" s="60">
        <v>2260118</v>
      </c>
      <c r="K23" s="60">
        <v>1193171</v>
      </c>
      <c r="L23" s="60">
        <v>1046899</v>
      </c>
      <c r="M23" s="60"/>
      <c r="N23" s="60">
        <v>2240070</v>
      </c>
      <c r="O23" s="60"/>
      <c r="P23" s="60"/>
      <c r="Q23" s="60">
        <v>263925</v>
      </c>
      <c r="R23" s="60">
        <v>263925</v>
      </c>
      <c r="S23" s="60">
        <v>263925</v>
      </c>
      <c r="T23" s="60">
        <v>-546733</v>
      </c>
      <c r="U23" s="60">
        <v>1292890</v>
      </c>
      <c r="V23" s="60">
        <v>1010082</v>
      </c>
      <c r="W23" s="60">
        <v>5774195</v>
      </c>
      <c r="X23" s="60"/>
      <c r="Y23" s="60">
        <v>5774195</v>
      </c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>
        <v>35405</v>
      </c>
      <c r="V24" s="60">
        <v>35405</v>
      </c>
      <c r="W24" s="60">
        <v>35405</v>
      </c>
      <c r="X24" s="60"/>
      <c r="Y24" s="60">
        <v>35405</v>
      </c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>
        <v>405962</v>
      </c>
      <c r="M25" s="60"/>
      <c r="N25" s="60">
        <v>405962</v>
      </c>
      <c r="O25" s="60"/>
      <c r="P25" s="60"/>
      <c r="Q25" s="60"/>
      <c r="R25" s="60"/>
      <c r="S25" s="60"/>
      <c r="T25" s="60">
        <v>24847</v>
      </c>
      <c r="U25" s="60"/>
      <c r="V25" s="60">
        <v>24847</v>
      </c>
      <c r="W25" s="60">
        <v>430809</v>
      </c>
      <c r="X25" s="60"/>
      <c r="Y25" s="60">
        <v>430809</v>
      </c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2469124</v>
      </c>
      <c r="H26" s="295">
        <f t="shared" si="3"/>
        <v>2261735</v>
      </c>
      <c r="I26" s="295">
        <f t="shared" si="3"/>
        <v>1973003</v>
      </c>
      <c r="J26" s="295">
        <f t="shared" si="3"/>
        <v>6703862</v>
      </c>
      <c r="K26" s="295">
        <f t="shared" si="3"/>
        <v>1670699</v>
      </c>
      <c r="L26" s="295">
        <f t="shared" si="3"/>
        <v>2818175</v>
      </c>
      <c r="M26" s="295">
        <f t="shared" si="3"/>
        <v>0</v>
      </c>
      <c r="N26" s="295">
        <f t="shared" si="3"/>
        <v>4488874</v>
      </c>
      <c r="O26" s="295">
        <f t="shared" si="3"/>
        <v>0</v>
      </c>
      <c r="P26" s="295">
        <f t="shared" si="3"/>
        <v>0</v>
      </c>
      <c r="Q26" s="295">
        <f t="shared" si="3"/>
        <v>448621</v>
      </c>
      <c r="R26" s="295">
        <f t="shared" si="3"/>
        <v>448621</v>
      </c>
      <c r="S26" s="295">
        <f t="shared" si="3"/>
        <v>448621</v>
      </c>
      <c r="T26" s="295">
        <f t="shared" si="3"/>
        <v>-1031948</v>
      </c>
      <c r="U26" s="295">
        <f t="shared" si="3"/>
        <v>1749295</v>
      </c>
      <c r="V26" s="295">
        <f t="shared" si="3"/>
        <v>1165968</v>
      </c>
      <c r="W26" s="295">
        <f t="shared" si="3"/>
        <v>12807325</v>
      </c>
      <c r="X26" s="295">
        <f t="shared" si="3"/>
        <v>0</v>
      </c>
      <c r="Y26" s="295">
        <f t="shared" si="3"/>
        <v>12807325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>
        <v>11333</v>
      </c>
      <c r="Q27" s="60"/>
      <c r="R27" s="60">
        <v>11333</v>
      </c>
      <c r="S27" s="60"/>
      <c r="T27" s="60"/>
      <c r="U27" s="60"/>
      <c r="V27" s="60"/>
      <c r="W27" s="60">
        <v>11333</v>
      </c>
      <c r="X27" s="60"/>
      <c r="Y27" s="60">
        <v>11333</v>
      </c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7000</v>
      </c>
      <c r="R29" s="60">
        <v>7000</v>
      </c>
      <c r="S29" s="60">
        <v>7000</v>
      </c>
      <c r="T29" s="60">
        <v>471975</v>
      </c>
      <c r="U29" s="60">
        <v>321751</v>
      </c>
      <c r="V29" s="60">
        <v>800726</v>
      </c>
      <c r="W29" s="60">
        <v>807726</v>
      </c>
      <c r="X29" s="60"/>
      <c r="Y29" s="60">
        <v>807726</v>
      </c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>
        <v>30154</v>
      </c>
      <c r="I30" s="60">
        <v>68309</v>
      </c>
      <c r="J30" s="60">
        <v>98463</v>
      </c>
      <c r="K30" s="60">
        <v>67808</v>
      </c>
      <c r="L30" s="60">
        <v>131137</v>
      </c>
      <c r="M30" s="60">
        <v>114313</v>
      </c>
      <c r="N30" s="60">
        <v>313258</v>
      </c>
      <c r="O30" s="60">
        <v>61532</v>
      </c>
      <c r="P30" s="60">
        <v>197176</v>
      </c>
      <c r="Q30" s="60">
        <v>515922</v>
      </c>
      <c r="R30" s="60">
        <v>774630</v>
      </c>
      <c r="S30" s="60">
        <v>515922</v>
      </c>
      <c r="T30" s="60">
        <v>67172</v>
      </c>
      <c r="U30" s="60">
        <v>885408</v>
      </c>
      <c r="V30" s="60">
        <v>1468502</v>
      </c>
      <c r="W30" s="60">
        <v>2654853</v>
      </c>
      <c r="X30" s="60"/>
      <c r="Y30" s="60">
        <v>2654853</v>
      </c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14799710</v>
      </c>
      <c r="D36" s="156">
        <f t="shared" si="4"/>
        <v>0</v>
      </c>
      <c r="E36" s="60">
        <f t="shared" si="4"/>
        <v>6712972</v>
      </c>
      <c r="F36" s="60">
        <f t="shared" si="4"/>
        <v>6684972</v>
      </c>
      <c r="G36" s="60">
        <f t="shared" si="4"/>
        <v>1164316</v>
      </c>
      <c r="H36" s="60">
        <f t="shared" si="4"/>
        <v>2261735</v>
      </c>
      <c r="I36" s="60">
        <f t="shared" si="4"/>
        <v>1017693</v>
      </c>
      <c r="J36" s="60">
        <f t="shared" si="4"/>
        <v>4443744</v>
      </c>
      <c r="K36" s="60">
        <f t="shared" si="4"/>
        <v>477528</v>
      </c>
      <c r="L36" s="60">
        <f t="shared" si="4"/>
        <v>1365314</v>
      </c>
      <c r="M36" s="60">
        <f t="shared" si="4"/>
        <v>0</v>
      </c>
      <c r="N36" s="60">
        <f t="shared" si="4"/>
        <v>1842842</v>
      </c>
      <c r="O36" s="60">
        <f t="shared" si="4"/>
        <v>0</v>
      </c>
      <c r="P36" s="60">
        <f t="shared" si="4"/>
        <v>0</v>
      </c>
      <c r="Q36" s="60">
        <f t="shared" si="4"/>
        <v>184696</v>
      </c>
      <c r="R36" s="60">
        <f t="shared" si="4"/>
        <v>184696</v>
      </c>
      <c r="S36" s="60">
        <f t="shared" si="4"/>
        <v>184696</v>
      </c>
      <c r="T36" s="60">
        <f t="shared" si="4"/>
        <v>-510062</v>
      </c>
      <c r="U36" s="60">
        <f t="shared" si="4"/>
        <v>300893</v>
      </c>
      <c r="V36" s="60">
        <f t="shared" si="4"/>
        <v>-24473</v>
      </c>
      <c r="W36" s="60">
        <f t="shared" si="4"/>
        <v>6446809</v>
      </c>
      <c r="X36" s="60">
        <f t="shared" si="4"/>
        <v>6684972</v>
      </c>
      <c r="Y36" s="60">
        <f t="shared" si="4"/>
        <v>-238163</v>
      </c>
      <c r="Z36" s="140">
        <f aca="true" t="shared" si="5" ref="Z36:Z49">+IF(X36&lt;&gt;0,+(Y36/X36)*100,0)</f>
        <v>-3.56266264092056</v>
      </c>
      <c r="AA36" s="155">
        <f>AA6+AA21</f>
        <v>6684972</v>
      </c>
    </row>
    <row r="37" spans="1:27" ht="13.5">
      <c r="A37" s="291" t="s">
        <v>206</v>
      </c>
      <c r="B37" s="142"/>
      <c r="C37" s="62">
        <f t="shared" si="4"/>
        <v>3939451</v>
      </c>
      <c r="D37" s="156">
        <f t="shared" si="4"/>
        <v>0</v>
      </c>
      <c r="E37" s="60">
        <f t="shared" si="4"/>
        <v>1195158</v>
      </c>
      <c r="F37" s="60">
        <f t="shared" si="4"/>
        <v>980158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120107</v>
      </c>
      <c r="V37" s="60">
        <f t="shared" si="4"/>
        <v>120107</v>
      </c>
      <c r="W37" s="60">
        <f t="shared" si="4"/>
        <v>120107</v>
      </c>
      <c r="X37" s="60">
        <f t="shared" si="4"/>
        <v>980158</v>
      </c>
      <c r="Y37" s="60">
        <f t="shared" si="4"/>
        <v>-860051</v>
      </c>
      <c r="Z37" s="140">
        <f t="shared" si="5"/>
        <v>-87.74615929268546</v>
      </c>
      <c r="AA37" s="155">
        <f>AA7+AA22</f>
        <v>980158</v>
      </c>
    </row>
    <row r="38" spans="1:27" ht="13.5">
      <c r="A38" s="291" t="s">
        <v>207</v>
      </c>
      <c r="B38" s="142"/>
      <c r="C38" s="62">
        <f t="shared" si="4"/>
        <v>8410110</v>
      </c>
      <c r="D38" s="156">
        <f t="shared" si="4"/>
        <v>0</v>
      </c>
      <c r="E38" s="60">
        <f t="shared" si="4"/>
        <v>17164873</v>
      </c>
      <c r="F38" s="60">
        <f t="shared" si="4"/>
        <v>16995873</v>
      </c>
      <c r="G38" s="60">
        <f t="shared" si="4"/>
        <v>1304808</v>
      </c>
      <c r="H38" s="60">
        <f t="shared" si="4"/>
        <v>5466382</v>
      </c>
      <c r="I38" s="60">
        <f t="shared" si="4"/>
        <v>955310</v>
      </c>
      <c r="J38" s="60">
        <f t="shared" si="4"/>
        <v>7726500</v>
      </c>
      <c r="K38" s="60">
        <f t="shared" si="4"/>
        <v>1193171</v>
      </c>
      <c r="L38" s="60">
        <f t="shared" si="4"/>
        <v>1046899</v>
      </c>
      <c r="M38" s="60">
        <f t="shared" si="4"/>
        <v>0</v>
      </c>
      <c r="N38" s="60">
        <f t="shared" si="4"/>
        <v>2240070</v>
      </c>
      <c r="O38" s="60">
        <f t="shared" si="4"/>
        <v>0</v>
      </c>
      <c r="P38" s="60">
        <f t="shared" si="4"/>
        <v>0</v>
      </c>
      <c r="Q38" s="60">
        <f t="shared" si="4"/>
        <v>263925</v>
      </c>
      <c r="R38" s="60">
        <f t="shared" si="4"/>
        <v>263925</v>
      </c>
      <c r="S38" s="60">
        <f t="shared" si="4"/>
        <v>263925</v>
      </c>
      <c r="T38" s="60">
        <f t="shared" si="4"/>
        <v>-546733</v>
      </c>
      <c r="U38" s="60">
        <f t="shared" si="4"/>
        <v>1292890</v>
      </c>
      <c r="V38" s="60">
        <f t="shared" si="4"/>
        <v>1010082</v>
      </c>
      <c r="W38" s="60">
        <f t="shared" si="4"/>
        <v>11240577</v>
      </c>
      <c r="X38" s="60">
        <f t="shared" si="4"/>
        <v>16995873</v>
      </c>
      <c r="Y38" s="60">
        <f t="shared" si="4"/>
        <v>-5755296</v>
      </c>
      <c r="Z38" s="140">
        <f t="shared" si="5"/>
        <v>-33.862903070645444</v>
      </c>
      <c r="AA38" s="155">
        <f>AA8+AA23</f>
        <v>16995873</v>
      </c>
    </row>
    <row r="39" spans="1:27" ht="13.5">
      <c r="A39" s="291" t="s">
        <v>208</v>
      </c>
      <c r="B39" s="142"/>
      <c r="C39" s="62">
        <f t="shared" si="4"/>
        <v>275254</v>
      </c>
      <c r="D39" s="156">
        <f t="shared" si="4"/>
        <v>0</v>
      </c>
      <c r="E39" s="60">
        <f t="shared" si="4"/>
        <v>20000</v>
      </c>
      <c r="F39" s="60">
        <f t="shared" si="4"/>
        <v>40000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35405</v>
      </c>
      <c r="V39" s="60">
        <f t="shared" si="4"/>
        <v>35405</v>
      </c>
      <c r="W39" s="60">
        <f t="shared" si="4"/>
        <v>35405</v>
      </c>
      <c r="X39" s="60">
        <f t="shared" si="4"/>
        <v>40000</v>
      </c>
      <c r="Y39" s="60">
        <f t="shared" si="4"/>
        <v>-4595</v>
      </c>
      <c r="Z39" s="140">
        <f t="shared" si="5"/>
        <v>-11.4875</v>
      </c>
      <c r="AA39" s="155">
        <f>AA9+AA24</f>
        <v>40000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321582</v>
      </c>
      <c r="F40" s="60">
        <f t="shared" si="4"/>
        <v>301582</v>
      </c>
      <c r="G40" s="60">
        <f t="shared" si="4"/>
        <v>386652</v>
      </c>
      <c r="H40" s="60">
        <f t="shared" si="4"/>
        <v>275000</v>
      </c>
      <c r="I40" s="60">
        <f t="shared" si="4"/>
        <v>64729</v>
      </c>
      <c r="J40" s="60">
        <f t="shared" si="4"/>
        <v>726381</v>
      </c>
      <c r="K40" s="60">
        <f t="shared" si="4"/>
        <v>0</v>
      </c>
      <c r="L40" s="60">
        <f t="shared" si="4"/>
        <v>405962</v>
      </c>
      <c r="M40" s="60">
        <f t="shared" si="4"/>
        <v>0</v>
      </c>
      <c r="N40" s="60">
        <f t="shared" si="4"/>
        <v>405962</v>
      </c>
      <c r="O40" s="60">
        <f t="shared" si="4"/>
        <v>82200</v>
      </c>
      <c r="P40" s="60">
        <f t="shared" si="4"/>
        <v>0</v>
      </c>
      <c r="Q40" s="60">
        <f t="shared" si="4"/>
        <v>0</v>
      </c>
      <c r="R40" s="60">
        <f t="shared" si="4"/>
        <v>82200</v>
      </c>
      <c r="S40" s="60">
        <f t="shared" si="4"/>
        <v>0</v>
      </c>
      <c r="T40" s="60">
        <f t="shared" si="4"/>
        <v>24847</v>
      </c>
      <c r="U40" s="60">
        <f t="shared" si="4"/>
        <v>0</v>
      </c>
      <c r="V40" s="60">
        <f t="shared" si="4"/>
        <v>24847</v>
      </c>
      <c r="W40" s="60">
        <f t="shared" si="4"/>
        <v>1239390</v>
      </c>
      <c r="X40" s="60">
        <f t="shared" si="4"/>
        <v>301582</v>
      </c>
      <c r="Y40" s="60">
        <f t="shared" si="4"/>
        <v>937808</v>
      </c>
      <c r="Z40" s="140">
        <f t="shared" si="5"/>
        <v>310.96285587336115</v>
      </c>
      <c r="AA40" s="155">
        <f>AA10+AA25</f>
        <v>301582</v>
      </c>
    </row>
    <row r="41" spans="1:27" ht="13.5">
      <c r="A41" s="292" t="s">
        <v>210</v>
      </c>
      <c r="B41" s="142"/>
      <c r="C41" s="293">
        <f aca="true" t="shared" si="6" ref="C41:Y41">SUM(C36:C40)</f>
        <v>27424525</v>
      </c>
      <c r="D41" s="294">
        <f t="shared" si="6"/>
        <v>0</v>
      </c>
      <c r="E41" s="295">
        <f t="shared" si="6"/>
        <v>25414585</v>
      </c>
      <c r="F41" s="295">
        <f t="shared" si="6"/>
        <v>25002585</v>
      </c>
      <c r="G41" s="295">
        <f t="shared" si="6"/>
        <v>2855776</v>
      </c>
      <c r="H41" s="295">
        <f t="shared" si="6"/>
        <v>8003117</v>
      </c>
      <c r="I41" s="295">
        <f t="shared" si="6"/>
        <v>2037732</v>
      </c>
      <c r="J41" s="295">
        <f t="shared" si="6"/>
        <v>12896625</v>
      </c>
      <c r="K41" s="295">
        <f t="shared" si="6"/>
        <v>1670699</v>
      </c>
      <c r="L41" s="295">
        <f t="shared" si="6"/>
        <v>2818175</v>
      </c>
      <c r="M41" s="295">
        <f t="shared" si="6"/>
        <v>0</v>
      </c>
      <c r="N41" s="295">
        <f t="shared" si="6"/>
        <v>4488874</v>
      </c>
      <c r="O41" s="295">
        <f t="shared" si="6"/>
        <v>82200</v>
      </c>
      <c r="P41" s="295">
        <f t="shared" si="6"/>
        <v>0</v>
      </c>
      <c r="Q41" s="295">
        <f t="shared" si="6"/>
        <v>448621</v>
      </c>
      <c r="R41" s="295">
        <f t="shared" si="6"/>
        <v>530821</v>
      </c>
      <c r="S41" s="295">
        <f t="shared" si="6"/>
        <v>448621</v>
      </c>
      <c r="T41" s="295">
        <f t="shared" si="6"/>
        <v>-1031948</v>
      </c>
      <c r="U41" s="295">
        <f t="shared" si="6"/>
        <v>1749295</v>
      </c>
      <c r="V41" s="295">
        <f t="shared" si="6"/>
        <v>1165968</v>
      </c>
      <c r="W41" s="295">
        <f t="shared" si="6"/>
        <v>19082288</v>
      </c>
      <c r="X41" s="295">
        <f t="shared" si="6"/>
        <v>25002585</v>
      </c>
      <c r="Y41" s="295">
        <f t="shared" si="6"/>
        <v>-5920297</v>
      </c>
      <c r="Z41" s="296">
        <f t="shared" si="5"/>
        <v>-23.678739618323466</v>
      </c>
      <c r="AA41" s="297">
        <f>SUM(AA36:AA40)</f>
        <v>25002585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11333</v>
      </c>
      <c r="Q42" s="54">
        <f t="shared" si="7"/>
        <v>0</v>
      </c>
      <c r="R42" s="54">
        <f t="shared" si="7"/>
        <v>11333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11333</v>
      </c>
      <c r="X42" s="54">
        <f t="shared" si="7"/>
        <v>0</v>
      </c>
      <c r="Y42" s="54">
        <f t="shared" si="7"/>
        <v>11333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7000</v>
      </c>
      <c r="R44" s="54">
        <f t="shared" si="7"/>
        <v>7000</v>
      </c>
      <c r="S44" s="54">
        <f t="shared" si="7"/>
        <v>7000</v>
      </c>
      <c r="T44" s="54">
        <f t="shared" si="7"/>
        <v>471975</v>
      </c>
      <c r="U44" s="54">
        <f t="shared" si="7"/>
        <v>321751</v>
      </c>
      <c r="V44" s="54">
        <f t="shared" si="7"/>
        <v>800726</v>
      </c>
      <c r="W44" s="54">
        <f t="shared" si="7"/>
        <v>807726</v>
      </c>
      <c r="X44" s="54">
        <f t="shared" si="7"/>
        <v>0</v>
      </c>
      <c r="Y44" s="54">
        <f t="shared" si="7"/>
        <v>807726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28413324</v>
      </c>
      <c r="D45" s="129">
        <f t="shared" si="7"/>
        <v>0</v>
      </c>
      <c r="E45" s="54">
        <f t="shared" si="7"/>
        <v>1177984</v>
      </c>
      <c r="F45" s="54">
        <f t="shared" si="7"/>
        <v>1207984</v>
      </c>
      <c r="G45" s="54">
        <f t="shared" si="7"/>
        <v>43251</v>
      </c>
      <c r="H45" s="54">
        <f t="shared" si="7"/>
        <v>74552</v>
      </c>
      <c r="I45" s="54">
        <f t="shared" si="7"/>
        <v>69995</v>
      </c>
      <c r="J45" s="54">
        <f t="shared" si="7"/>
        <v>187798</v>
      </c>
      <c r="K45" s="54">
        <f t="shared" si="7"/>
        <v>67808</v>
      </c>
      <c r="L45" s="54">
        <f t="shared" si="7"/>
        <v>131137</v>
      </c>
      <c r="M45" s="54">
        <f t="shared" si="7"/>
        <v>1049586</v>
      </c>
      <c r="N45" s="54">
        <f t="shared" si="7"/>
        <v>1248531</v>
      </c>
      <c r="O45" s="54">
        <f t="shared" si="7"/>
        <v>61532</v>
      </c>
      <c r="P45" s="54">
        <f t="shared" si="7"/>
        <v>238058</v>
      </c>
      <c r="Q45" s="54">
        <f t="shared" si="7"/>
        <v>515922</v>
      </c>
      <c r="R45" s="54">
        <f t="shared" si="7"/>
        <v>815512</v>
      </c>
      <c r="S45" s="54">
        <f t="shared" si="7"/>
        <v>515922</v>
      </c>
      <c r="T45" s="54">
        <f t="shared" si="7"/>
        <v>67172</v>
      </c>
      <c r="U45" s="54">
        <f t="shared" si="7"/>
        <v>885408</v>
      </c>
      <c r="V45" s="54">
        <f t="shared" si="7"/>
        <v>1468502</v>
      </c>
      <c r="W45" s="54">
        <f t="shared" si="7"/>
        <v>3720343</v>
      </c>
      <c r="X45" s="54">
        <f t="shared" si="7"/>
        <v>1207984</v>
      </c>
      <c r="Y45" s="54">
        <f t="shared" si="7"/>
        <v>2512359</v>
      </c>
      <c r="Z45" s="184">
        <f t="shared" si="5"/>
        <v>207.97949310586893</v>
      </c>
      <c r="AA45" s="130">
        <f t="shared" si="8"/>
        <v>1207984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55837849</v>
      </c>
      <c r="D49" s="218">
        <f t="shared" si="9"/>
        <v>0</v>
      </c>
      <c r="E49" s="220">
        <f t="shared" si="9"/>
        <v>26592569</v>
      </c>
      <c r="F49" s="220">
        <f t="shared" si="9"/>
        <v>26210569</v>
      </c>
      <c r="G49" s="220">
        <f t="shared" si="9"/>
        <v>2899027</v>
      </c>
      <c r="H49" s="220">
        <f t="shared" si="9"/>
        <v>8077669</v>
      </c>
      <c r="I49" s="220">
        <f t="shared" si="9"/>
        <v>2107727</v>
      </c>
      <c r="J49" s="220">
        <f t="shared" si="9"/>
        <v>13084423</v>
      </c>
      <c r="K49" s="220">
        <f t="shared" si="9"/>
        <v>1738507</v>
      </c>
      <c r="L49" s="220">
        <f t="shared" si="9"/>
        <v>2949312</v>
      </c>
      <c r="M49" s="220">
        <f t="shared" si="9"/>
        <v>1049586</v>
      </c>
      <c r="N49" s="220">
        <f t="shared" si="9"/>
        <v>5737405</v>
      </c>
      <c r="O49" s="220">
        <f t="shared" si="9"/>
        <v>143732</v>
      </c>
      <c r="P49" s="220">
        <f t="shared" si="9"/>
        <v>249391</v>
      </c>
      <c r="Q49" s="220">
        <f t="shared" si="9"/>
        <v>971543</v>
      </c>
      <c r="R49" s="220">
        <f t="shared" si="9"/>
        <v>1364666</v>
      </c>
      <c r="S49" s="220">
        <f t="shared" si="9"/>
        <v>971543</v>
      </c>
      <c r="T49" s="220">
        <f t="shared" si="9"/>
        <v>-492801</v>
      </c>
      <c r="U49" s="220">
        <f t="shared" si="9"/>
        <v>2956454</v>
      </c>
      <c r="V49" s="220">
        <f t="shared" si="9"/>
        <v>3435196</v>
      </c>
      <c r="W49" s="220">
        <f t="shared" si="9"/>
        <v>23621690</v>
      </c>
      <c r="X49" s="220">
        <f t="shared" si="9"/>
        <v>26210569</v>
      </c>
      <c r="Y49" s="220">
        <f t="shared" si="9"/>
        <v>-2588879</v>
      </c>
      <c r="Z49" s="221">
        <f t="shared" si="5"/>
        <v>-9.877233111574188</v>
      </c>
      <c r="AA49" s="222">
        <f>SUM(AA41:AA48)</f>
        <v>26210569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5076997</v>
      </c>
      <c r="D51" s="129">
        <f t="shared" si="10"/>
        <v>0</v>
      </c>
      <c r="E51" s="54">
        <f t="shared" si="10"/>
        <v>6701000</v>
      </c>
      <c r="F51" s="54">
        <f t="shared" si="10"/>
        <v>2936817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2936817</v>
      </c>
      <c r="Y51" s="54">
        <f t="shared" si="10"/>
        <v>-2936817</v>
      </c>
      <c r="Z51" s="184">
        <f>+IF(X51&lt;&gt;0,+(Y51/X51)*100,0)</f>
        <v>-100</v>
      </c>
      <c r="AA51" s="130">
        <f>SUM(AA57:AA61)</f>
        <v>2936817</v>
      </c>
    </row>
    <row r="52" spans="1:27" ht="13.5">
      <c r="A52" s="310" t="s">
        <v>205</v>
      </c>
      <c r="B52" s="142"/>
      <c r="C52" s="62">
        <v>1120256</v>
      </c>
      <c r="D52" s="156"/>
      <c r="E52" s="60">
        <v>2273000</v>
      </c>
      <c r="F52" s="60">
        <v>165000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165000</v>
      </c>
      <c r="Y52" s="60">
        <v>-165000</v>
      </c>
      <c r="Z52" s="140">
        <v>-100</v>
      </c>
      <c r="AA52" s="155">
        <v>165000</v>
      </c>
    </row>
    <row r="53" spans="1:27" ht="13.5">
      <c r="A53" s="310" t="s">
        <v>206</v>
      </c>
      <c r="B53" s="142"/>
      <c r="C53" s="62">
        <v>993141</v>
      </c>
      <c r="D53" s="156"/>
      <c r="E53" s="60">
        <v>762000</v>
      </c>
      <c r="F53" s="60">
        <v>1715000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1715000</v>
      </c>
      <c r="Y53" s="60">
        <v>-1715000</v>
      </c>
      <c r="Z53" s="140">
        <v>-100</v>
      </c>
      <c r="AA53" s="155">
        <v>1715000</v>
      </c>
    </row>
    <row r="54" spans="1:27" ht="13.5">
      <c r="A54" s="310" t="s">
        <v>207</v>
      </c>
      <c r="B54" s="142"/>
      <c r="C54" s="62">
        <v>1801320</v>
      </c>
      <c r="D54" s="156"/>
      <c r="E54" s="60">
        <v>2224000</v>
      </c>
      <c r="F54" s="60">
        <v>700000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700000</v>
      </c>
      <c r="Y54" s="60">
        <v>-700000</v>
      </c>
      <c r="Z54" s="140">
        <v>-100</v>
      </c>
      <c r="AA54" s="155">
        <v>700000</v>
      </c>
    </row>
    <row r="55" spans="1:27" ht="13.5">
      <c r="A55" s="310" t="s">
        <v>208</v>
      </c>
      <c r="B55" s="142"/>
      <c r="C55" s="62">
        <v>19867</v>
      </c>
      <c r="D55" s="156"/>
      <c r="E55" s="60">
        <v>12000</v>
      </c>
      <c r="F55" s="60">
        <v>35000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35000</v>
      </c>
      <c r="Y55" s="60">
        <v>-35000</v>
      </c>
      <c r="Z55" s="140">
        <v>-100</v>
      </c>
      <c r="AA55" s="155">
        <v>35000</v>
      </c>
    </row>
    <row r="56" spans="1:27" ht="13.5">
      <c r="A56" s="310" t="s">
        <v>209</v>
      </c>
      <c r="B56" s="142"/>
      <c r="C56" s="62"/>
      <c r="D56" s="156"/>
      <c r="E56" s="60">
        <v>443000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3934584</v>
      </c>
      <c r="D57" s="294">
        <f t="shared" si="11"/>
        <v>0</v>
      </c>
      <c r="E57" s="295">
        <f t="shared" si="11"/>
        <v>5714000</v>
      </c>
      <c r="F57" s="295">
        <f t="shared" si="11"/>
        <v>2615000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2615000</v>
      </c>
      <c r="Y57" s="295">
        <f t="shared" si="11"/>
        <v>-2615000</v>
      </c>
      <c r="Z57" s="296">
        <f>+IF(X57&lt;&gt;0,+(Y57/X57)*100,0)</f>
        <v>-100</v>
      </c>
      <c r="AA57" s="297">
        <f>SUM(AA52:AA56)</f>
        <v>2615000</v>
      </c>
    </row>
    <row r="58" spans="1:27" ht="13.5">
      <c r="A58" s="311" t="s">
        <v>211</v>
      </c>
      <c r="B58" s="136"/>
      <c r="C58" s="62">
        <v>1453</v>
      </c>
      <c r="D58" s="156"/>
      <c r="E58" s="60">
        <v>71000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1140960</v>
      </c>
      <c r="D61" s="156"/>
      <c r="E61" s="60">
        <v>916000</v>
      </c>
      <c r="F61" s="60">
        <v>321817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321817</v>
      </c>
      <c r="Y61" s="60">
        <v>-321817</v>
      </c>
      <c r="Z61" s="140">
        <v>-100</v>
      </c>
      <c r="AA61" s="155">
        <v>321817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342016</v>
      </c>
      <c r="H65" s="60">
        <v>302393</v>
      </c>
      <c r="I65" s="60">
        <v>200914</v>
      </c>
      <c r="J65" s="60">
        <v>845323</v>
      </c>
      <c r="K65" s="60">
        <v>99926</v>
      </c>
      <c r="L65" s="60">
        <v>114769</v>
      </c>
      <c r="M65" s="60">
        <v>134945</v>
      </c>
      <c r="N65" s="60">
        <v>349640</v>
      </c>
      <c r="O65" s="60">
        <v>124925</v>
      </c>
      <c r="P65" s="60">
        <v>124925</v>
      </c>
      <c r="Q65" s="60">
        <v>124925</v>
      </c>
      <c r="R65" s="60">
        <v>374775</v>
      </c>
      <c r="S65" s="60">
        <v>124925</v>
      </c>
      <c r="T65" s="60">
        <v>124925</v>
      </c>
      <c r="U65" s="60"/>
      <c r="V65" s="60">
        <v>249850</v>
      </c>
      <c r="W65" s="60">
        <v>1819588</v>
      </c>
      <c r="X65" s="60"/>
      <c r="Y65" s="60">
        <v>1819588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4441000</v>
      </c>
      <c r="F66" s="275"/>
      <c r="G66" s="275">
        <v>28264</v>
      </c>
      <c r="H66" s="275">
        <v>198651</v>
      </c>
      <c r="I66" s="275">
        <v>337441</v>
      </c>
      <c r="J66" s="275">
        <v>564356</v>
      </c>
      <c r="K66" s="275">
        <v>201159</v>
      </c>
      <c r="L66" s="275">
        <v>354721</v>
      </c>
      <c r="M66" s="275">
        <v>363036</v>
      </c>
      <c r="N66" s="275">
        <v>918916</v>
      </c>
      <c r="O66" s="275">
        <v>344843</v>
      </c>
      <c r="P66" s="275">
        <v>326385</v>
      </c>
      <c r="Q66" s="275">
        <v>506007</v>
      </c>
      <c r="R66" s="275">
        <v>1177235</v>
      </c>
      <c r="S66" s="275">
        <v>506007</v>
      </c>
      <c r="T66" s="275">
        <v>195166</v>
      </c>
      <c r="U66" s="275"/>
      <c r="V66" s="275">
        <v>701173</v>
      </c>
      <c r="W66" s="275">
        <v>3361680</v>
      </c>
      <c r="X66" s="275"/>
      <c r="Y66" s="275">
        <v>3361680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447689</v>
      </c>
      <c r="H67" s="60">
        <v>255819</v>
      </c>
      <c r="I67" s="60">
        <v>171679</v>
      </c>
      <c r="J67" s="60">
        <v>875187</v>
      </c>
      <c r="K67" s="60">
        <v>218972</v>
      </c>
      <c r="L67" s="60">
        <v>246486</v>
      </c>
      <c r="M67" s="60">
        <v>359649</v>
      </c>
      <c r="N67" s="60">
        <v>825107</v>
      </c>
      <c r="O67" s="60">
        <v>368561</v>
      </c>
      <c r="P67" s="60">
        <v>408490</v>
      </c>
      <c r="Q67" s="60">
        <v>742618</v>
      </c>
      <c r="R67" s="60">
        <v>1519669</v>
      </c>
      <c r="S67" s="60">
        <v>742618</v>
      </c>
      <c r="T67" s="60">
        <v>515702</v>
      </c>
      <c r="U67" s="60"/>
      <c r="V67" s="60">
        <v>1258320</v>
      </c>
      <c r="W67" s="60">
        <v>4478283</v>
      </c>
      <c r="X67" s="60"/>
      <c r="Y67" s="60">
        <v>4478283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22519200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26960200</v>
      </c>
      <c r="F69" s="220">
        <f t="shared" si="12"/>
        <v>0</v>
      </c>
      <c r="G69" s="220">
        <f t="shared" si="12"/>
        <v>817969</v>
      </c>
      <c r="H69" s="220">
        <f t="shared" si="12"/>
        <v>756863</v>
      </c>
      <c r="I69" s="220">
        <f t="shared" si="12"/>
        <v>710034</v>
      </c>
      <c r="J69" s="220">
        <f t="shared" si="12"/>
        <v>2284866</v>
      </c>
      <c r="K69" s="220">
        <f t="shared" si="12"/>
        <v>520057</v>
      </c>
      <c r="L69" s="220">
        <f t="shared" si="12"/>
        <v>715976</v>
      </c>
      <c r="M69" s="220">
        <f t="shared" si="12"/>
        <v>857630</v>
      </c>
      <c r="N69" s="220">
        <f t="shared" si="12"/>
        <v>2093663</v>
      </c>
      <c r="O69" s="220">
        <f t="shared" si="12"/>
        <v>838329</v>
      </c>
      <c r="P69" s="220">
        <f t="shared" si="12"/>
        <v>859800</v>
      </c>
      <c r="Q69" s="220">
        <f t="shared" si="12"/>
        <v>1373550</v>
      </c>
      <c r="R69" s="220">
        <f t="shared" si="12"/>
        <v>3071679</v>
      </c>
      <c r="S69" s="220">
        <f t="shared" si="12"/>
        <v>1373550</v>
      </c>
      <c r="T69" s="220">
        <f t="shared" si="12"/>
        <v>835793</v>
      </c>
      <c r="U69" s="220">
        <f t="shared" si="12"/>
        <v>0</v>
      </c>
      <c r="V69" s="220">
        <f t="shared" si="12"/>
        <v>2209343</v>
      </c>
      <c r="W69" s="220">
        <f t="shared" si="12"/>
        <v>9659551</v>
      </c>
      <c r="X69" s="220">
        <f t="shared" si="12"/>
        <v>0</v>
      </c>
      <c r="Y69" s="220">
        <f t="shared" si="12"/>
        <v>9659551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27424525</v>
      </c>
      <c r="D5" s="344">
        <f t="shared" si="0"/>
        <v>0</v>
      </c>
      <c r="E5" s="343">
        <f t="shared" si="0"/>
        <v>25414585</v>
      </c>
      <c r="F5" s="345">
        <f t="shared" si="0"/>
        <v>25002585</v>
      </c>
      <c r="G5" s="345">
        <f t="shared" si="0"/>
        <v>386652</v>
      </c>
      <c r="H5" s="343">
        <f t="shared" si="0"/>
        <v>5741382</v>
      </c>
      <c r="I5" s="343">
        <f t="shared" si="0"/>
        <v>64729</v>
      </c>
      <c r="J5" s="345">
        <f t="shared" si="0"/>
        <v>6192763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82200</v>
      </c>
      <c r="P5" s="343">
        <f t="shared" si="0"/>
        <v>0</v>
      </c>
      <c r="Q5" s="343">
        <f t="shared" si="0"/>
        <v>0</v>
      </c>
      <c r="R5" s="345">
        <f t="shared" si="0"/>
        <v>82200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6274963</v>
      </c>
      <c r="X5" s="343">
        <f t="shared" si="0"/>
        <v>25002585</v>
      </c>
      <c r="Y5" s="345">
        <f t="shared" si="0"/>
        <v>-18727622</v>
      </c>
      <c r="Z5" s="346">
        <f>+IF(X5&lt;&gt;0,+(Y5/X5)*100,0)</f>
        <v>-74.90274305636797</v>
      </c>
      <c r="AA5" s="347">
        <f>+AA6+AA8+AA11+AA13+AA15</f>
        <v>25002585</v>
      </c>
    </row>
    <row r="6" spans="1:27" ht="13.5">
      <c r="A6" s="348" t="s">
        <v>205</v>
      </c>
      <c r="B6" s="142"/>
      <c r="C6" s="60">
        <f>+C7</f>
        <v>14799710</v>
      </c>
      <c r="D6" s="327">
        <f aca="true" t="shared" si="1" ref="D6:AA6">+D7</f>
        <v>0</v>
      </c>
      <c r="E6" s="60">
        <f t="shared" si="1"/>
        <v>6712972</v>
      </c>
      <c r="F6" s="59">
        <f t="shared" si="1"/>
        <v>6684972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6684972</v>
      </c>
      <c r="Y6" s="59">
        <f t="shared" si="1"/>
        <v>-6684972</v>
      </c>
      <c r="Z6" s="61">
        <f>+IF(X6&lt;&gt;0,+(Y6/X6)*100,0)</f>
        <v>-100</v>
      </c>
      <c r="AA6" s="62">
        <f t="shared" si="1"/>
        <v>6684972</v>
      </c>
    </row>
    <row r="7" spans="1:27" ht="13.5">
      <c r="A7" s="291" t="s">
        <v>229</v>
      </c>
      <c r="B7" s="142"/>
      <c r="C7" s="60">
        <v>14799710</v>
      </c>
      <c r="D7" s="327"/>
      <c r="E7" s="60">
        <v>6712972</v>
      </c>
      <c r="F7" s="59">
        <v>6684972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6684972</v>
      </c>
      <c r="Y7" s="59">
        <v>-6684972</v>
      </c>
      <c r="Z7" s="61">
        <v>-100</v>
      </c>
      <c r="AA7" s="62">
        <v>6684972</v>
      </c>
    </row>
    <row r="8" spans="1:27" ht="13.5">
      <c r="A8" s="348" t="s">
        <v>206</v>
      </c>
      <c r="B8" s="142"/>
      <c r="C8" s="60">
        <f aca="true" t="shared" si="2" ref="C8:Y8">SUM(C9:C10)</f>
        <v>3939451</v>
      </c>
      <c r="D8" s="327">
        <f t="shared" si="2"/>
        <v>0</v>
      </c>
      <c r="E8" s="60">
        <f t="shared" si="2"/>
        <v>1195158</v>
      </c>
      <c r="F8" s="59">
        <f t="shared" si="2"/>
        <v>980158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980158</v>
      </c>
      <c r="Y8" s="59">
        <f t="shared" si="2"/>
        <v>-980158</v>
      </c>
      <c r="Z8" s="61">
        <f>+IF(X8&lt;&gt;0,+(Y8/X8)*100,0)</f>
        <v>-100</v>
      </c>
      <c r="AA8" s="62">
        <f>SUM(AA9:AA10)</f>
        <v>980158</v>
      </c>
    </row>
    <row r="9" spans="1:27" ht="13.5">
      <c r="A9" s="291" t="s">
        <v>230</v>
      </c>
      <c r="B9" s="142"/>
      <c r="C9" s="60">
        <v>3939451</v>
      </c>
      <c r="D9" s="327"/>
      <c r="E9" s="60">
        <v>1195158</v>
      </c>
      <c r="F9" s="59">
        <v>980158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980158</v>
      </c>
      <c r="Y9" s="59">
        <v>-980158</v>
      </c>
      <c r="Z9" s="61">
        <v>-100</v>
      </c>
      <c r="AA9" s="62">
        <v>980158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8410110</v>
      </c>
      <c r="D11" s="350">
        <f aca="true" t="shared" si="3" ref="D11:AA11">+D12</f>
        <v>0</v>
      </c>
      <c r="E11" s="349">
        <f t="shared" si="3"/>
        <v>17164873</v>
      </c>
      <c r="F11" s="351">
        <f t="shared" si="3"/>
        <v>16995873</v>
      </c>
      <c r="G11" s="351">
        <f t="shared" si="3"/>
        <v>0</v>
      </c>
      <c r="H11" s="349">
        <f t="shared" si="3"/>
        <v>5466382</v>
      </c>
      <c r="I11" s="349">
        <f t="shared" si="3"/>
        <v>0</v>
      </c>
      <c r="J11" s="351">
        <f t="shared" si="3"/>
        <v>5466382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5466382</v>
      </c>
      <c r="X11" s="349">
        <f t="shared" si="3"/>
        <v>16995873</v>
      </c>
      <c r="Y11" s="351">
        <f t="shared" si="3"/>
        <v>-11529491</v>
      </c>
      <c r="Z11" s="352">
        <f>+IF(X11&lt;&gt;0,+(Y11/X11)*100,0)</f>
        <v>-67.83700372437474</v>
      </c>
      <c r="AA11" s="353">
        <f t="shared" si="3"/>
        <v>16995873</v>
      </c>
    </row>
    <row r="12" spans="1:27" ht="13.5">
      <c r="A12" s="291" t="s">
        <v>232</v>
      </c>
      <c r="B12" s="136"/>
      <c r="C12" s="60">
        <v>8410110</v>
      </c>
      <c r="D12" s="327"/>
      <c r="E12" s="60">
        <v>17164873</v>
      </c>
      <c r="F12" s="59">
        <v>16995873</v>
      </c>
      <c r="G12" s="59"/>
      <c r="H12" s="60">
        <v>5466382</v>
      </c>
      <c r="I12" s="60"/>
      <c r="J12" s="59">
        <v>5466382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5466382</v>
      </c>
      <c r="X12" s="60">
        <v>16995873</v>
      </c>
      <c r="Y12" s="59">
        <v>-11529491</v>
      </c>
      <c r="Z12" s="61">
        <v>-67.84</v>
      </c>
      <c r="AA12" s="62">
        <v>16995873</v>
      </c>
    </row>
    <row r="13" spans="1:27" ht="13.5">
      <c r="A13" s="348" t="s">
        <v>208</v>
      </c>
      <c r="B13" s="136"/>
      <c r="C13" s="275">
        <f>+C14</f>
        <v>275254</v>
      </c>
      <c r="D13" s="328">
        <f aca="true" t="shared" si="4" ref="D13:AA13">+D14</f>
        <v>0</v>
      </c>
      <c r="E13" s="275">
        <f t="shared" si="4"/>
        <v>20000</v>
      </c>
      <c r="F13" s="329">
        <f t="shared" si="4"/>
        <v>40000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40000</v>
      </c>
      <c r="Y13" s="329">
        <f t="shared" si="4"/>
        <v>-40000</v>
      </c>
      <c r="Z13" s="322">
        <f>+IF(X13&lt;&gt;0,+(Y13/X13)*100,0)</f>
        <v>-100</v>
      </c>
      <c r="AA13" s="273">
        <f t="shared" si="4"/>
        <v>40000</v>
      </c>
    </row>
    <row r="14" spans="1:27" ht="13.5">
      <c r="A14" s="291" t="s">
        <v>233</v>
      </c>
      <c r="B14" s="136"/>
      <c r="C14" s="60">
        <v>275254</v>
      </c>
      <c r="D14" s="327"/>
      <c r="E14" s="60">
        <v>20000</v>
      </c>
      <c r="F14" s="59">
        <v>40000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40000</v>
      </c>
      <c r="Y14" s="59">
        <v>-40000</v>
      </c>
      <c r="Z14" s="61">
        <v>-100</v>
      </c>
      <c r="AA14" s="62">
        <v>40000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321582</v>
      </c>
      <c r="F15" s="59">
        <f t="shared" si="5"/>
        <v>301582</v>
      </c>
      <c r="G15" s="59">
        <f t="shared" si="5"/>
        <v>386652</v>
      </c>
      <c r="H15" s="60">
        <f t="shared" si="5"/>
        <v>275000</v>
      </c>
      <c r="I15" s="60">
        <f t="shared" si="5"/>
        <v>64729</v>
      </c>
      <c r="J15" s="59">
        <f t="shared" si="5"/>
        <v>726381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82200</v>
      </c>
      <c r="P15" s="60">
        <f t="shared" si="5"/>
        <v>0</v>
      </c>
      <c r="Q15" s="60">
        <f t="shared" si="5"/>
        <v>0</v>
      </c>
      <c r="R15" s="59">
        <f t="shared" si="5"/>
        <v>82200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808581</v>
      </c>
      <c r="X15" s="60">
        <f t="shared" si="5"/>
        <v>301582</v>
      </c>
      <c r="Y15" s="59">
        <f t="shared" si="5"/>
        <v>506999</v>
      </c>
      <c r="Z15" s="61">
        <f>+IF(X15&lt;&gt;0,+(Y15/X15)*100,0)</f>
        <v>168.11314998905772</v>
      </c>
      <c r="AA15" s="62">
        <f>SUM(AA16:AA20)</f>
        <v>301582</v>
      </c>
    </row>
    <row r="16" spans="1:27" ht="13.5">
      <c r="A16" s="291" t="s">
        <v>234</v>
      </c>
      <c r="B16" s="300"/>
      <c r="C16" s="60"/>
      <c r="D16" s="327"/>
      <c r="E16" s="60">
        <v>321582</v>
      </c>
      <c r="F16" s="59"/>
      <c r="G16" s="59"/>
      <c r="H16" s="60"/>
      <c r="I16" s="60">
        <v>64729</v>
      </c>
      <c r="J16" s="59">
        <v>64729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64729</v>
      </c>
      <c r="X16" s="60"/>
      <c r="Y16" s="59">
        <v>64729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>
        <v>342500</v>
      </c>
      <c r="H18" s="60">
        <v>275000</v>
      </c>
      <c r="I18" s="60"/>
      <c r="J18" s="59">
        <v>617500</v>
      </c>
      <c r="K18" s="59"/>
      <c r="L18" s="60"/>
      <c r="M18" s="60"/>
      <c r="N18" s="59"/>
      <c r="O18" s="59">
        <v>82200</v>
      </c>
      <c r="P18" s="60"/>
      <c r="Q18" s="60"/>
      <c r="R18" s="59">
        <v>82200</v>
      </c>
      <c r="S18" s="59"/>
      <c r="T18" s="60"/>
      <c r="U18" s="60"/>
      <c r="V18" s="59"/>
      <c r="W18" s="59">
        <v>699700</v>
      </c>
      <c r="X18" s="60"/>
      <c r="Y18" s="59">
        <v>699700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301582</v>
      </c>
      <c r="G20" s="59">
        <v>44152</v>
      </c>
      <c r="H20" s="60"/>
      <c r="I20" s="60"/>
      <c r="J20" s="59">
        <v>44152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44152</v>
      </c>
      <c r="X20" s="60">
        <v>301582</v>
      </c>
      <c r="Y20" s="59">
        <v>-257430</v>
      </c>
      <c r="Z20" s="61">
        <v>-85.36</v>
      </c>
      <c r="AA20" s="62">
        <v>301582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28413324</v>
      </c>
      <c r="D40" s="331">
        <f t="shared" si="9"/>
        <v>0</v>
      </c>
      <c r="E40" s="330">
        <f t="shared" si="9"/>
        <v>1177984</v>
      </c>
      <c r="F40" s="332">
        <f t="shared" si="9"/>
        <v>1207984</v>
      </c>
      <c r="G40" s="332">
        <f t="shared" si="9"/>
        <v>43251</v>
      </c>
      <c r="H40" s="330">
        <f t="shared" si="9"/>
        <v>44398</v>
      </c>
      <c r="I40" s="330">
        <f t="shared" si="9"/>
        <v>1686</v>
      </c>
      <c r="J40" s="332">
        <f t="shared" si="9"/>
        <v>89335</v>
      </c>
      <c r="K40" s="332">
        <f t="shared" si="9"/>
        <v>0</v>
      </c>
      <c r="L40" s="330">
        <f t="shared" si="9"/>
        <v>0</v>
      </c>
      <c r="M40" s="330">
        <f t="shared" si="9"/>
        <v>935273</v>
      </c>
      <c r="N40" s="332">
        <f t="shared" si="9"/>
        <v>935273</v>
      </c>
      <c r="O40" s="332">
        <f t="shared" si="9"/>
        <v>0</v>
      </c>
      <c r="P40" s="330">
        <f t="shared" si="9"/>
        <v>40882</v>
      </c>
      <c r="Q40" s="330">
        <f t="shared" si="9"/>
        <v>0</v>
      </c>
      <c r="R40" s="332">
        <f t="shared" si="9"/>
        <v>40882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1065490</v>
      </c>
      <c r="X40" s="330">
        <f t="shared" si="9"/>
        <v>1207984</v>
      </c>
      <c r="Y40" s="332">
        <f t="shared" si="9"/>
        <v>-142494</v>
      </c>
      <c r="Z40" s="323">
        <f>+IF(X40&lt;&gt;0,+(Y40/X40)*100,0)</f>
        <v>-11.796017165790275</v>
      </c>
      <c r="AA40" s="337">
        <f>SUM(AA41:AA49)</f>
        <v>1207984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>
        <v>1686</v>
      </c>
      <c r="J43" s="357">
        <v>1686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1686</v>
      </c>
      <c r="X43" s="305"/>
      <c r="Y43" s="357">
        <v>1686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125000</v>
      </c>
      <c r="F44" s="53"/>
      <c r="G44" s="53">
        <v>1797</v>
      </c>
      <c r="H44" s="54"/>
      <c r="I44" s="54"/>
      <c r="J44" s="53">
        <v>1797</v>
      </c>
      <c r="K44" s="53"/>
      <c r="L44" s="54"/>
      <c r="M44" s="54"/>
      <c r="N44" s="53"/>
      <c r="O44" s="53"/>
      <c r="P44" s="54">
        <v>40882</v>
      </c>
      <c r="Q44" s="54"/>
      <c r="R44" s="53">
        <v>40882</v>
      </c>
      <c r="S44" s="53"/>
      <c r="T44" s="54"/>
      <c r="U44" s="54"/>
      <c r="V44" s="53"/>
      <c r="W44" s="53">
        <v>42679</v>
      </c>
      <c r="X44" s="54"/>
      <c r="Y44" s="53">
        <v>42679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28413324</v>
      </c>
      <c r="D49" s="355"/>
      <c r="E49" s="54">
        <v>1052984</v>
      </c>
      <c r="F49" s="53">
        <v>1207984</v>
      </c>
      <c r="G49" s="53">
        <v>41454</v>
      </c>
      <c r="H49" s="54">
        <v>44398</v>
      </c>
      <c r="I49" s="54"/>
      <c r="J49" s="53">
        <v>85852</v>
      </c>
      <c r="K49" s="53"/>
      <c r="L49" s="54"/>
      <c r="M49" s="54">
        <v>935273</v>
      </c>
      <c r="N49" s="53">
        <v>935273</v>
      </c>
      <c r="O49" s="53"/>
      <c r="P49" s="54"/>
      <c r="Q49" s="54"/>
      <c r="R49" s="53"/>
      <c r="S49" s="53"/>
      <c r="T49" s="54"/>
      <c r="U49" s="54"/>
      <c r="V49" s="53"/>
      <c r="W49" s="53">
        <v>1021125</v>
      </c>
      <c r="X49" s="54">
        <v>1207984</v>
      </c>
      <c r="Y49" s="53">
        <v>-186859</v>
      </c>
      <c r="Z49" s="94">
        <v>-15.47</v>
      </c>
      <c r="AA49" s="95">
        <v>1207984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55837849</v>
      </c>
      <c r="D60" s="333">
        <f t="shared" si="14"/>
        <v>0</v>
      </c>
      <c r="E60" s="219">
        <f t="shared" si="14"/>
        <v>26592569</v>
      </c>
      <c r="F60" s="264">
        <f t="shared" si="14"/>
        <v>26210569</v>
      </c>
      <c r="G60" s="264">
        <f t="shared" si="14"/>
        <v>429903</v>
      </c>
      <c r="H60" s="219">
        <f t="shared" si="14"/>
        <v>5785780</v>
      </c>
      <c r="I60" s="219">
        <f t="shared" si="14"/>
        <v>66415</v>
      </c>
      <c r="J60" s="264">
        <f t="shared" si="14"/>
        <v>6282098</v>
      </c>
      <c r="K60" s="264">
        <f t="shared" si="14"/>
        <v>0</v>
      </c>
      <c r="L60" s="219">
        <f t="shared" si="14"/>
        <v>0</v>
      </c>
      <c r="M60" s="219">
        <f t="shared" si="14"/>
        <v>935273</v>
      </c>
      <c r="N60" s="264">
        <f t="shared" si="14"/>
        <v>935273</v>
      </c>
      <c r="O60" s="264">
        <f t="shared" si="14"/>
        <v>82200</v>
      </c>
      <c r="P60" s="219">
        <f t="shared" si="14"/>
        <v>40882</v>
      </c>
      <c r="Q60" s="219">
        <f t="shared" si="14"/>
        <v>0</v>
      </c>
      <c r="R60" s="264">
        <f t="shared" si="14"/>
        <v>123082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7340453</v>
      </c>
      <c r="X60" s="219">
        <f t="shared" si="14"/>
        <v>26210569</v>
      </c>
      <c r="Y60" s="264">
        <f t="shared" si="14"/>
        <v>-18870116</v>
      </c>
      <c r="Z60" s="324">
        <f>+IF(X60&lt;&gt;0,+(Y60/X60)*100,0)</f>
        <v>-71.99430123016406</v>
      </c>
      <c r="AA60" s="232">
        <f>+AA57+AA54+AA51+AA40+AA37+AA34+AA22+AA5</f>
        <v>26210569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2469124</v>
      </c>
      <c r="H5" s="343">
        <f t="shared" si="0"/>
        <v>2261735</v>
      </c>
      <c r="I5" s="343">
        <f t="shared" si="0"/>
        <v>1973003</v>
      </c>
      <c r="J5" s="345">
        <f t="shared" si="0"/>
        <v>6703862</v>
      </c>
      <c r="K5" s="345">
        <f t="shared" si="0"/>
        <v>1670699</v>
      </c>
      <c r="L5" s="343">
        <f t="shared" si="0"/>
        <v>2818175</v>
      </c>
      <c r="M5" s="343">
        <f t="shared" si="0"/>
        <v>0</v>
      </c>
      <c r="N5" s="345">
        <f t="shared" si="0"/>
        <v>4488874</v>
      </c>
      <c r="O5" s="345">
        <f t="shared" si="0"/>
        <v>0</v>
      </c>
      <c r="P5" s="343">
        <f t="shared" si="0"/>
        <v>0</v>
      </c>
      <c r="Q5" s="343">
        <f t="shared" si="0"/>
        <v>448621</v>
      </c>
      <c r="R5" s="345">
        <f t="shared" si="0"/>
        <v>448621</v>
      </c>
      <c r="S5" s="345">
        <f t="shared" si="0"/>
        <v>448621</v>
      </c>
      <c r="T5" s="343">
        <f t="shared" si="0"/>
        <v>-1031948</v>
      </c>
      <c r="U5" s="343">
        <f t="shared" si="0"/>
        <v>1749295</v>
      </c>
      <c r="V5" s="345">
        <f t="shared" si="0"/>
        <v>1165968</v>
      </c>
      <c r="W5" s="345">
        <f t="shared" si="0"/>
        <v>12807325</v>
      </c>
      <c r="X5" s="343">
        <f t="shared" si="0"/>
        <v>0</v>
      </c>
      <c r="Y5" s="345">
        <f t="shared" si="0"/>
        <v>12807325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1164316</v>
      </c>
      <c r="H6" s="60">
        <f t="shared" si="1"/>
        <v>2261735</v>
      </c>
      <c r="I6" s="60">
        <f t="shared" si="1"/>
        <v>1017693</v>
      </c>
      <c r="J6" s="59">
        <f t="shared" si="1"/>
        <v>4443744</v>
      </c>
      <c r="K6" s="59">
        <f t="shared" si="1"/>
        <v>477528</v>
      </c>
      <c r="L6" s="60">
        <f t="shared" si="1"/>
        <v>1365314</v>
      </c>
      <c r="M6" s="60">
        <f t="shared" si="1"/>
        <v>0</v>
      </c>
      <c r="N6" s="59">
        <f t="shared" si="1"/>
        <v>1842842</v>
      </c>
      <c r="O6" s="59">
        <f t="shared" si="1"/>
        <v>0</v>
      </c>
      <c r="P6" s="60">
        <f t="shared" si="1"/>
        <v>0</v>
      </c>
      <c r="Q6" s="60">
        <f t="shared" si="1"/>
        <v>184696</v>
      </c>
      <c r="R6" s="59">
        <f t="shared" si="1"/>
        <v>184696</v>
      </c>
      <c r="S6" s="59">
        <f t="shared" si="1"/>
        <v>184696</v>
      </c>
      <c r="T6" s="60">
        <f t="shared" si="1"/>
        <v>-510062</v>
      </c>
      <c r="U6" s="60">
        <f t="shared" si="1"/>
        <v>300893</v>
      </c>
      <c r="V6" s="59">
        <f t="shared" si="1"/>
        <v>-24473</v>
      </c>
      <c r="W6" s="59">
        <f t="shared" si="1"/>
        <v>6446809</v>
      </c>
      <c r="X6" s="60">
        <f t="shared" si="1"/>
        <v>0</v>
      </c>
      <c r="Y6" s="59">
        <f t="shared" si="1"/>
        <v>6446809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>
        <v>1164316</v>
      </c>
      <c r="H7" s="60">
        <v>2261735</v>
      </c>
      <c r="I7" s="60">
        <v>1017693</v>
      </c>
      <c r="J7" s="59">
        <v>4443744</v>
      </c>
      <c r="K7" s="59">
        <v>477528</v>
      </c>
      <c r="L7" s="60">
        <v>1365314</v>
      </c>
      <c r="M7" s="60"/>
      <c r="N7" s="59">
        <v>1842842</v>
      </c>
      <c r="O7" s="59"/>
      <c r="P7" s="60"/>
      <c r="Q7" s="60">
        <v>184696</v>
      </c>
      <c r="R7" s="59">
        <v>184696</v>
      </c>
      <c r="S7" s="59">
        <v>184696</v>
      </c>
      <c r="T7" s="60">
        <v>-510062</v>
      </c>
      <c r="U7" s="60">
        <v>300893</v>
      </c>
      <c r="V7" s="59">
        <v>-24473</v>
      </c>
      <c r="W7" s="59">
        <v>6446809</v>
      </c>
      <c r="X7" s="60"/>
      <c r="Y7" s="59">
        <v>6446809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120107</v>
      </c>
      <c r="V8" s="59">
        <f t="shared" si="2"/>
        <v>120107</v>
      </c>
      <c r="W8" s="59">
        <f t="shared" si="2"/>
        <v>120107</v>
      </c>
      <c r="X8" s="60">
        <f t="shared" si="2"/>
        <v>0</v>
      </c>
      <c r="Y8" s="59">
        <f t="shared" si="2"/>
        <v>120107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120107</v>
      </c>
      <c r="V9" s="59">
        <v>120107</v>
      </c>
      <c r="W9" s="59">
        <v>120107</v>
      </c>
      <c r="X9" s="60"/>
      <c r="Y9" s="59">
        <v>120107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1304808</v>
      </c>
      <c r="H11" s="349">
        <f t="shared" si="3"/>
        <v>0</v>
      </c>
      <c r="I11" s="349">
        <f t="shared" si="3"/>
        <v>955310</v>
      </c>
      <c r="J11" s="351">
        <f t="shared" si="3"/>
        <v>2260118</v>
      </c>
      <c r="K11" s="351">
        <f t="shared" si="3"/>
        <v>1193171</v>
      </c>
      <c r="L11" s="349">
        <f t="shared" si="3"/>
        <v>1046899</v>
      </c>
      <c r="M11" s="349">
        <f t="shared" si="3"/>
        <v>0</v>
      </c>
      <c r="N11" s="351">
        <f t="shared" si="3"/>
        <v>2240070</v>
      </c>
      <c r="O11" s="351">
        <f t="shared" si="3"/>
        <v>0</v>
      </c>
      <c r="P11" s="349">
        <f t="shared" si="3"/>
        <v>0</v>
      </c>
      <c r="Q11" s="349">
        <f t="shared" si="3"/>
        <v>263925</v>
      </c>
      <c r="R11" s="351">
        <f t="shared" si="3"/>
        <v>263925</v>
      </c>
      <c r="S11" s="351">
        <f t="shared" si="3"/>
        <v>263925</v>
      </c>
      <c r="T11" s="349">
        <f t="shared" si="3"/>
        <v>-546733</v>
      </c>
      <c r="U11" s="349">
        <f t="shared" si="3"/>
        <v>1292890</v>
      </c>
      <c r="V11" s="351">
        <f t="shared" si="3"/>
        <v>1010082</v>
      </c>
      <c r="W11" s="351">
        <f t="shared" si="3"/>
        <v>5774195</v>
      </c>
      <c r="X11" s="349">
        <f t="shared" si="3"/>
        <v>0</v>
      </c>
      <c r="Y11" s="351">
        <f t="shared" si="3"/>
        <v>5774195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>
        <v>1304808</v>
      </c>
      <c r="H12" s="60"/>
      <c r="I12" s="60">
        <v>955310</v>
      </c>
      <c r="J12" s="59">
        <v>2260118</v>
      </c>
      <c r="K12" s="59">
        <v>1193171</v>
      </c>
      <c r="L12" s="60">
        <v>1046899</v>
      </c>
      <c r="M12" s="60"/>
      <c r="N12" s="59">
        <v>2240070</v>
      </c>
      <c r="O12" s="59"/>
      <c r="P12" s="60"/>
      <c r="Q12" s="60">
        <v>263925</v>
      </c>
      <c r="R12" s="59">
        <v>263925</v>
      </c>
      <c r="S12" s="59">
        <v>263925</v>
      </c>
      <c r="T12" s="60">
        <v>-546733</v>
      </c>
      <c r="U12" s="60">
        <v>1292890</v>
      </c>
      <c r="V12" s="59">
        <v>1010082</v>
      </c>
      <c r="W12" s="59">
        <v>5774195</v>
      </c>
      <c r="X12" s="60"/>
      <c r="Y12" s="59">
        <v>5774195</v>
      </c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35405</v>
      </c>
      <c r="V13" s="329">
        <f t="shared" si="4"/>
        <v>35405</v>
      </c>
      <c r="W13" s="329">
        <f t="shared" si="4"/>
        <v>35405</v>
      </c>
      <c r="X13" s="275">
        <f t="shared" si="4"/>
        <v>0</v>
      </c>
      <c r="Y13" s="329">
        <f t="shared" si="4"/>
        <v>35405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>
        <v>35405</v>
      </c>
      <c r="V14" s="59">
        <v>35405</v>
      </c>
      <c r="W14" s="59">
        <v>35405</v>
      </c>
      <c r="X14" s="60"/>
      <c r="Y14" s="59">
        <v>35405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405962</v>
      </c>
      <c r="M15" s="60">
        <f t="shared" si="5"/>
        <v>0</v>
      </c>
      <c r="N15" s="59">
        <f t="shared" si="5"/>
        <v>405962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24847</v>
      </c>
      <c r="U15" s="60">
        <f t="shared" si="5"/>
        <v>0</v>
      </c>
      <c r="V15" s="59">
        <f t="shared" si="5"/>
        <v>24847</v>
      </c>
      <c r="W15" s="59">
        <f t="shared" si="5"/>
        <v>430809</v>
      </c>
      <c r="X15" s="60">
        <f t="shared" si="5"/>
        <v>0</v>
      </c>
      <c r="Y15" s="59">
        <f t="shared" si="5"/>
        <v>430809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>
        <v>405962</v>
      </c>
      <c r="M20" s="60"/>
      <c r="N20" s="59">
        <v>405962</v>
      </c>
      <c r="O20" s="59"/>
      <c r="P20" s="60"/>
      <c r="Q20" s="60"/>
      <c r="R20" s="59"/>
      <c r="S20" s="59"/>
      <c r="T20" s="60">
        <v>24847</v>
      </c>
      <c r="U20" s="60"/>
      <c r="V20" s="59">
        <v>24847</v>
      </c>
      <c r="W20" s="59">
        <v>430809</v>
      </c>
      <c r="X20" s="60"/>
      <c r="Y20" s="59">
        <v>430809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11333</v>
      </c>
      <c r="Q22" s="330">
        <f t="shared" si="6"/>
        <v>0</v>
      </c>
      <c r="R22" s="332">
        <f t="shared" si="6"/>
        <v>11333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11333</v>
      </c>
      <c r="X22" s="330">
        <f t="shared" si="6"/>
        <v>0</v>
      </c>
      <c r="Y22" s="332">
        <f t="shared" si="6"/>
        <v>11333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11333</v>
      </c>
      <c r="Q32" s="60"/>
      <c r="R32" s="59">
        <v>11333</v>
      </c>
      <c r="S32" s="59"/>
      <c r="T32" s="60"/>
      <c r="U32" s="60"/>
      <c r="V32" s="59"/>
      <c r="W32" s="59">
        <v>11333</v>
      </c>
      <c r="X32" s="60"/>
      <c r="Y32" s="59">
        <v>11333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7000</v>
      </c>
      <c r="R37" s="332">
        <f t="shared" si="8"/>
        <v>7000</v>
      </c>
      <c r="S37" s="332">
        <f t="shared" si="8"/>
        <v>7000</v>
      </c>
      <c r="T37" s="330">
        <f t="shared" si="8"/>
        <v>471975</v>
      </c>
      <c r="U37" s="330">
        <f t="shared" si="8"/>
        <v>321751</v>
      </c>
      <c r="V37" s="332">
        <f t="shared" si="8"/>
        <v>800726</v>
      </c>
      <c r="W37" s="332">
        <f t="shared" si="8"/>
        <v>807726</v>
      </c>
      <c r="X37" s="330">
        <f t="shared" si="8"/>
        <v>0</v>
      </c>
      <c r="Y37" s="332">
        <f t="shared" si="8"/>
        <v>807726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>
        <v>7000</v>
      </c>
      <c r="R38" s="59">
        <v>7000</v>
      </c>
      <c r="S38" s="59">
        <v>7000</v>
      </c>
      <c r="T38" s="60">
        <v>471975</v>
      </c>
      <c r="U38" s="60">
        <v>321751</v>
      </c>
      <c r="V38" s="59">
        <v>800726</v>
      </c>
      <c r="W38" s="59">
        <v>807726</v>
      </c>
      <c r="X38" s="60"/>
      <c r="Y38" s="59">
        <v>807726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30154</v>
      </c>
      <c r="I40" s="330">
        <f t="shared" si="9"/>
        <v>68309</v>
      </c>
      <c r="J40" s="332">
        <f t="shared" si="9"/>
        <v>98463</v>
      </c>
      <c r="K40" s="332">
        <f t="shared" si="9"/>
        <v>67808</v>
      </c>
      <c r="L40" s="330">
        <f t="shared" si="9"/>
        <v>131137</v>
      </c>
      <c r="M40" s="330">
        <f t="shared" si="9"/>
        <v>114313</v>
      </c>
      <c r="N40" s="332">
        <f t="shared" si="9"/>
        <v>313258</v>
      </c>
      <c r="O40" s="332">
        <f t="shared" si="9"/>
        <v>61532</v>
      </c>
      <c r="P40" s="330">
        <f t="shared" si="9"/>
        <v>197176</v>
      </c>
      <c r="Q40" s="330">
        <f t="shared" si="9"/>
        <v>515922</v>
      </c>
      <c r="R40" s="332">
        <f t="shared" si="9"/>
        <v>774630</v>
      </c>
      <c r="S40" s="332">
        <f t="shared" si="9"/>
        <v>515922</v>
      </c>
      <c r="T40" s="330">
        <f t="shared" si="9"/>
        <v>67172</v>
      </c>
      <c r="U40" s="330">
        <f t="shared" si="9"/>
        <v>885408</v>
      </c>
      <c r="V40" s="332">
        <f t="shared" si="9"/>
        <v>1468502</v>
      </c>
      <c r="W40" s="332">
        <f t="shared" si="9"/>
        <v>2654853</v>
      </c>
      <c r="X40" s="330">
        <f t="shared" si="9"/>
        <v>0</v>
      </c>
      <c r="Y40" s="332">
        <f t="shared" si="9"/>
        <v>2654853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>
        <v>1543</v>
      </c>
      <c r="R41" s="351">
        <v>1543</v>
      </c>
      <c r="S41" s="351">
        <v>1543</v>
      </c>
      <c r="T41" s="349"/>
      <c r="U41" s="349">
        <v>805</v>
      </c>
      <c r="V41" s="351">
        <v>2348</v>
      </c>
      <c r="W41" s="351">
        <v>3891</v>
      </c>
      <c r="X41" s="349"/>
      <c r="Y41" s="351">
        <v>3891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>
        <v>453</v>
      </c>
      <c r="J43" s="357">
        <v>453</v>
      </c>
      <c r="K43" s="357"/>
      <c r="L43" s="305"/>
      <c r="M43" s="305"/>
      <c r="N43" s="357"/>
      <c r="O43" s="357">
        <v>3612</v>
      </c>
      <c r="P43" s="305">
        <v>56321</v>
      </c>
      <c r="Q43" s="305">
        <v>102899</v>
      </c>
      <c r="R43" s="357">
        <v>162832</v>
      </c>
      <c r="S43" s="357">
        <v>102899</v>
      </c>
      <c r="T43" s="305">
        <v>40089</v>
      </c>
      <c r="U43" s="305">
        <v>163336</v>
      </c>
      <c r="V43" s="357">
        <v>306324</v>
      </c>
      <c r="W43" s="357">
        <v>469609</v>
      </c>
      <c r="X43" s="305"/>
      <c r="Y43" s="357">
        <v>469609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>
        <v>30154</v>
      </c>
      <c r="I44" s="54">
        <v>14536</v>
      </c>
      <c r="J44" s="53">
        <v>44690</v>
      </c>
      <c r="K44" s="53">
        <v>17025</v>
      </c>
      <c r="L44" s="54">
        <v>55843</v>
      </c>
      <c r="M44" s="54">
        <v>48443</v>
      </c>
      <c r="N44" s="53">
        <v>121311</v>
      </c>
      <c r="O44" s="53">
        <v>7625</v>
      </c>
      <c r="P44" s="54">
        <v>2917</v>
      </c>
      <c r="Q44" s="54">
        <v>123543</v>
      </c>
      <c r="R44" s="53">
        <v>134085</v>
      </c>
      <c r="S44" s="53">
        <v>123543</v>
      </c>
      <c r="T44" s="54">
        <v>27083</v>
      </c>
      <c r="U44" s="54">
        <v>721267</v>
      </c>
      <c r="V44" s="53">
        <v>871893</v>
      </c>
      <c r="W44" s="53">
        <v>1171979</v>
      </c>
      <c r="X44" s="54"/>
      <c r="Y44" s="53">
        <v>1171979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53320</v>
      </c>
      <c r="J49" s="53">
        <v>53320</v>
      </c>
      <c r="K49" s="53">
        <v>50783</v>
      </c>
      <c r="L49" s="54">
        <v>75294</v>
      </c>
      <c r="M49" s="54">
        <v>65870</v>
      </c>
      <c r="N49" s="53">
        <v>191947</v>
      </c>
      <c r="O49" s="53">
        <v>50295</v>
      </c>
      <c r="P49" s="54">
        <v>137938</v>
      </c>
      <c r="Q49" s="54">
        <v>287937</v>
      </c>
      <c r="R49" s="53">
        <v>476170</v>
      </c>
      <c r="S49" s="53">
        <v>287937</v>
      </c>
      <c r="T49" s="54"/>
      <c r="U49" s="54"/>
      <c r="V49" s="53">
        <v>287937</v>
      </c>
      <c r="W49" s="53">
        <v>1009374</v>
      </c>
      <c r="X49" s="54"/>
      <c r="Y49" s="53">
        <v>1009374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2469124</v>
      </c>
      <c r="H60" s="219">
        <f t="shared" si="14"/>
        <v>2291889</v>
      </c>
      <c r="I60" s="219">
        <f t="shared" si="14"/>
        <v>2041312</v>
      </c>
      <c r="J60" s="264">
        <f t="shared" si="14"/>
        <v>6802325</v>
      </c>
      <c r="K60" s="264">
        <f t="shared" si="14"/>
        <v>1738507</v>
      </c>
      <c r="L60" s="219">
        <f t="shared" si="14"/>
        <v>2949312</v>
      </c>
      <c r="M60" s="219">
        <f t="shared" si="14"/>
        <v>114313</v>
      </c>
      <c r="N60" s="264">
        <f t="shared" si="14"/>
        <v>4802132</v>
      </c>
      <c r="O60" s="264">
        <f t="shared" si="14"/>
        <v>61532</v>
      </c>
      <c r="P60" s="219">
        <f t="shared" si="14"/>
        <v>208509</v>
      </c>
      <c r="Q60" s="219">
        <f t="shared" si="14"/>
        <v>971543</v>
      </c>
      <c r="R60" s="264">
        <f t="shared" si="14"/>
        <v>1241584</v>
      </c>
      <c r="S60" s="264">
        <f t="shared" si="14"/>
        <v>971543</v>
      </c>
      <c r="T60" s="219">
        <f t="shared" si="14"/>
        <v>-492801</v>
      </c>
      <c r="U60" s="219">
        <f t="shared" si="14"/>
        <v>2956454</v>
      </c>
      <c r="V60" s="264">
        <f t="shared" si="14"/>
        <v>3435196</v>
      </c>
      <c r="W60" s="264">
        <f t="shared" si="14"/>
        <v>16281237</v>
      </c>
      <c r="X60" s="219">
        <f t="shared" si="14"/>
        <v>0</v>
      </c>
      <c r="Y60" s="264">
        <f t="shared" si="14"/>
        <v>16281237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2015-08-05T11:54:31Z</dcterms:created>
  <dcterms:modified xsi:type="dcterms:W3CDTF">2015-08-05T11:57:07Z</dcterms:modified>
  <cp:category/>
  <cp:version/>
  <cp:contentType/>
  <cp:contentStatus/>
</cp:coreProperties>
</file>