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<sst xmlns="http://schemas.openxmlformats.org/spreadsheetml/2006/main" count="857" uniqueCount="303">
  <si>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!Kheis(NC084)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</si>
  <si>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</si>
  <si>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</si>
  <si>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</si>
  <si>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</si>
  <si>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</si>
  <si>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</si>
  <si>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</si>
  <si>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</si>
  <si>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</si>
  <si>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</si>
  <si>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</si>
  <si>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</si>
  <si>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</si>
  <si>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</si>
  <si>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</si>
  <si>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</si>
  <si>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</si>
  <si>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</si>
  <si>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</si>
  <si>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</si>
  <si>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</si>
  <si>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</si>
  <si>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</si>
  <si>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</si>
  <si>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</si>
  <si>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</si>
  <si>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</si>
  <si>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</si>
  <si>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</si>
  <si>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</si>
  <si>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</si>
  <si>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</si>
  <si>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</si>
  <si>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</si>
  <si>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</si>
  <si>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</si>
  <si>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</si>
  <si>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</si>
  <si>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</si>
  <si>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</si>
  <si>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</si>
  <si>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</si>
  <si>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</si>
  <si>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</si>
  <si>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</si>
  <si>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</si>
  <si>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</si>
  <si>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</si>
  <si>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</si>
  <si>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</si>
  <si>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</si>
  <si>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</si>
  <si>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</si>
  <si>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</si>
  <si>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</si>
  <si>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</si>
  <si>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</si>
  <si>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</si>
  <si>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</si>
  <si>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</si>
  <si>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</si>
  <si>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</si>
  <si>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</si>
  <si>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</si>
  <si>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</si>
  <si>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</si>
  <si>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</si>
  <si>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</si>
  <si>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</si>
  <si>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!Kheis(NC084)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</si>
  <si>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</si>
  <si>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</si>
  <si>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</si>
  <si>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</si>
  <si>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</si>
  <si>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</si>
  <si>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</si>
  <si>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</si>
  <si>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</si>
  <si>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</si>
  <si>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</si>
  <si>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</si>
  <si>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</si>
  <si>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</si>
  <si>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</si>
  <si>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</si>
  <si>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</si>
  <si>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</si>
  <si>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</si>
  <si>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</si>
  <si>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</si>
  <si>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</si>
  <si>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</si>
  <si>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</si>
  <si>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</si>
  <si>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</si>
  <si>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</si>
  <si>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</si>
  <si>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</si>
  <si>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!Kheis(NC084)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</si>
  <si>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</si>
  <si>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</si>
  <si>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</si>
  <si>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</si>
  <si>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</si>
  <si>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</si>
  <si>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</si>
  <si>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</si>
  <si>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</si>
  <si>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</si>
  <si>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</si>
  <si>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</si>
  <si>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</si>
  <si>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</si>
  <si>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</si>
  <si>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</si>
  <si>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</si>
  <si>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</si>
  <si>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</si>
  <si>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</si>
  <si>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</si>
  <si>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</si>
  <si>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</si>
  <si>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</si>
  <si>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</si>
  <si>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</si>
  <si>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</si>
  <si>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</si>
  <si>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!Kheis(NC084)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</si>
  <si>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</si>
  <si>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</si>
  <si>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</si>
  <si>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</si>
  <si>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</si>
  <si>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</si>
  <si>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</si>
  <si>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</si>
  <si>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</si>
  <si>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</si>
  <si>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!Kheis(NC084)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</si>
  <si>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</si>
  <si>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</si>
  <si>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</si>
  <si>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</si>
  <si>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</si>
  <si>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</si>
  <si>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</si>
  <si>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</si>
  <si>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</si>
  <si>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</si>
  <si>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</si>
  <si>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</si>
  <si>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</si>
  <si>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</si>
  <si>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</si>
  <si>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</si>
  <si>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</si>
  <si>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</si>
  <si>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</si>
  <si>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</si>
  <si>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</si>
  <si>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</si>
  <si>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</si>
  <si>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</si>
  <si>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</si>
  <si>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</si>
  <si>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</si>
  <si>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</si>
  <si>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</si>
  <si>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</si>
  <si>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</si>
  <si>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</si>
  <si>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</si>
  <si>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!Kheis(NC084)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</si>
  <si>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</si>
  <si>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</si>
  <si>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</si>
  <si>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</si>
  <si>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</si>
  <si>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</si>
  <si>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</si>
  <si>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</si>
  <si>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</si>
  <si>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</si>
  <si>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</si>
  <si>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</si>
  <si>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</si>
  <si>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</si>
  <si>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</si>
  <si>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</si>
  <si>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</si>
  <si>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</si>
  <si>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</si>
  <si>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</si>
  <si>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</si>
  <si>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</si>
  <si>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</si>
  <si>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</si>
  <si>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</si>
  <si>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</si>
  <si>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</si>
  <si>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!Kheis(NC084)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</si>
  <si>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</si>
  <si>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</si>
  <si>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</si>
  <si>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</si>
  <si>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</si>
  <si>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</si>
  <si>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</si>
  <si>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</si>
  <si>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</si>
  <si>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</si>
  <si>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</si>
  <si>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</si>
  <si>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</si>
  <si>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</si>
  <si>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</si>
  <si>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</si>
  <si>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</si>
  <si>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</si>
  <si>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</si>
  <si>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</si>
  <si>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</si>
  <si>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</si>
  <si>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</si>
  <si>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</si>
  <si>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!Kheis(NC084)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</si>
  <si>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</si>
  <si>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</si>
  <si>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</si>
  <si>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</si>
  <si>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</si>
  <si>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</si>
  <si>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</si>
  <si>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</si>
  <si>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</si>
  <si>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</si>
  <si>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</si>
  <si>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</si>
  <si>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</si>
  <si>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</si>
  <si>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</si>
  <si>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</si>
  <si>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</si>
  <si>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</si>
  <si>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</si>
  <si>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</si>
  <si>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</si>
  <si>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</si>
  <si>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</si>
  <si>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</si>
  <si>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</si>
  <si>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</si>
  <si>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</si>
  <si>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</si>
  <si>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</si>
  <si>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</si>
  <si>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</si>
  <si>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</si>
  <si>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</si>
  <si>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</si>
  <si>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</si>
  <si>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!Kheis(NC084)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</si>
  <si>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</si>
  <si>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</si>
  <si>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Northern Cape: !Kheis(NC084)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</si>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</sst>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1780984</v>
      </c>
      <c r="C5" s="19">
        <v>0</v>
      </c>
      <c r="D5" s="59">
        <v>3331000</v>
      </c>
      <c r="E5" s="60">
        <v>3385626</v>
      </c>
      <c r="F5" s="60">
        <v>72097</v>
      </c>
      <c r="G5" s="60">
        <v>40275</v>
      </c>
      <c r="H5" s="60">
        <v>40275</v>
      </c>
      <c r="I5" s="60">
        <v>152647</v>
      </c>
      <c r="J5" s="60">
        <v>40275</v>
      </c>
      <c r="K5" s="60">
        <v>40275</v>
      </c>
      <c r="L5" s="60">
        <v>40275</v>
      </c>
      <c r="M5" s="60">
        <v>120825</v>
      </c>
      <c r="N5" s="60">
        <v>40275</v>
      </c>
      <c r="O5" s="60">
        <v>0</v>
      </c>
      <c r="P5" s="60">
        <v>0</v>
      </c>
      <c r="Q5" s="60">
        <v>40275</v>
      </c>
      <c r="R5" s="60">
        <v>40275</v>
      </c>
      <c r="S5" s="60">
        <v>0</v>
      </c>
      <c r="T5" s="60">
        <v>40269</v>
      </c>
      <c r="U5" s="60">
        <v>80544</v>
      </c>
      <c r="V5" s="60">
        <v>394291</v>
      </c>
      <c r="W5" s="60">
        <v>1708420</v>
      </c>
      <c r="X5" s="60">
        <v>-1314129</v>
      </c>
      <c r="Y5" s="61">
        <v>-76.92</v>
      </c>
      <c r="Z5" s="62">
        <v>3385626</v>
      </c>
    </row>
    <row r="6" spans="1:26" ht="13.5">
      <c r="A6" s="58" t="s">
        <v>32</v>
      </c>
      <c r="B6" s="19">
        <v>7692154</v>
      </c>
      <c r="C6" s="19">
        <v>0</v>
      </c>
      <c r="D6" s="59">
        <v>8066000</v>
      </c>
      <c r="E6" s="60">
        <v>8410677</v>
      </c>
      <c r="F6" s="60">
        <v>648462</v>
      </c>
      <c r="G6" s="60">
        <v>661450</v>
      </c>
      <c r="H6" s="60">
        <v>624321</v>
      </c>
      <c r="I6" s="60">
        <v>1934233</v>
      </c>
      <c r="J6" s="60">
        <v>723619</v>
      </c>
      <c r="K6" s="60">
        <v>710089</v>
      </c>
      <c r="L6" s="60">
        <v>710252</v>
      </c>
      <c r="M6" s="60">
        <v>2143960</v>
      </c>
      <c r="N6" s="60">
        <v>815290</v>
      </c>
      <c r="O6" s="60">
        <v>843519</v>
      </c>
      <c r="P6" s="60">
        <v>0</v>
      </c>
      <c r="Q6" s="60">
        <v>1658809</v>
      </c>
      <c r="R6" s="60">
        <v>795172</v>
      </c>
      <c r="S6" s="60">
        <v>644129</v>
      </c>
      <c r="T6" s="60">
        <v>718547</v>
      </c>
      <c r="U6" s="60">
        <v>2157848</v>
      </c>
      <c r="V6" s="60">
        <v>7894850</v>
      </c>
      <c r="W6" s="60">
        <v>6781096</v>
      </c>
      <c r="X6" s="60">
        <v>1113754</v>
      </c>
      <c r="Y6" s="61">
        <v>16.42</v>
      </c>
      <c r="Z6" s="62">
        <v>8410677</v>
      </c>
    </row>
    <row r="7" spans="1:26" ht="13.5">
      <c r="A7" s="58" t="s">
        <v>33</v>
      </c>
      <c r="B7" s="19">
        <v>140376</v>
      </c>
      <c r="C7" s="19">
        <v>0</v>
      </c>
      <c r="D7" s="59">
        <v>41000</v>
      </c>
      <c r="E7" s="60">
        <v>60000</v>
      </c>
      <c r="F7" s="60">
        <v>0</v>
      </c>
      <c r="G7" s="60">
        <v>0</v>
      </c>
      <c r="H7" s="60">
        <v>17241</v>
      </c>
      <c r="I7" s="60">
        <v>17241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43967</v>
      </c>
      <c r="S7" s="60">
        <v>0</v>
      </c>
      <c r="T7" s="60">
        <v>0</v>
      </c>
      <c r="U7" s="60">
        <v>43967</v>
      </c>
      <c r="V7" s="60">
        <v>61208</v>
      </c>
      <c r="W7" s="60">
        <v>310298</v>
      </c>
      <c r="X7" s="60">
        <v>-249090</v>
      </c>
      <c r="Y7" s="61">
        <v>-80.27</v>
      </c>
      <c r="Z7" s="62">
        <v>60000</v>
      </c>
    </row>
    <row r="8" spans="1:26" ht="13.5">
      <c r="A8" s="58" t="s">
        <v>34</v>
      </c>
      <c r="B8" s="19">
        <v>17619000</v>
      </c>
      <c r="C8" s="19">
        <v>0</v>
      </c>
      <c r="D8" s="59">
        <v>21277000</v>
      </c>
      <c r="E8" s="60">
        <v>22278000</v>
      </c>
      <c r="F8" s="60">
        <v>8909000</v>
      </c>
      <c r="G8" s="60">
        <v>26365</v>
      </c>
      <c r="H8" s="60">
        <v>934000</v>
      </c>
      <c r="I8" s="60">
        <v>9869365</v>
      </c>
      <c r="J8" s="60">
        <v>290000</v>
      </c>
      <c r="K8" s="60">
        <v>3982980</v>
      </c>
      <c r="L8" s="60">
        <v>0</v>
      </c>
      <c r="M8" s="60">
        <v>4272980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14142345</v>
      </c>
      <c r="W8" s="60">
        <v>19771000</v>
      </c>
      <c r="X8" s="60">
        <v>-5628655</v>
      </c>
      <c r="Y8" s="61">
        <v>-28.47</v>
      </c>
      <c r="Z8" s="62">
        <v>22278000</v>
      </c>
    </row>
    <row r="9" spans="1:26" ht="13.5">
      <c r="A9" s="58" t="s">
        <v>35</v>
      </c>
      <c r="B9" s="19">
        <v>1279361</v>
      </c>
      <c r="C9" s="19">
        <v>0</v>
      </c>
      <c r="D9" s="59">
        <v>3903000</v>
      </c>
      <c r="E9" s="60">
        <v>709172</v>
      </c>
      <c r="F9" s="60">
        <v>256118</v>
      </c>
      <c r="G9" s="60">
        <v>186926</v>
      </c>
      <c r="H9" s="60">
        <v>194201</v>
      </c>
      <c r="I9" s="60">
        <v>637245</v>
      </c>
      <c r="J9" s="60">
        <v>1588485</v>
      </c>
      <c r="K9" s="60">
        <v>1363803</v>
      </c>
      <c r="L9" s="60">
        <v>164931</v>
      </c>
      <c r="M9" s="60">
        <v>3117219</v>
      </c>
      <c r="N9" s="60">
        <v>499959</v>
      </c>
      <c r="O9" s="60">
        <v>1090925</v>
      </c>
      <c r="P9" s="60">
        <v>0</v>
      </c>
      <c r="Q9" s="60">
        <v>1590884</v>
      </c>
      <c r="R9" s="60">
        <v>139253</v>
      </c>
      <c r="S9" s="60">
        <v>324236</v>
      </c>
      <c r="T9" s="60">
        <v>234416</v>
      </c>
      <c r="U9" s="60">
        <v>697905</v>
      </c>
      <c r="V9" s="60">
        <v>6043253</v>
      </c>
      <c r="W9" s="60">
        <v>2833942</v>
      </c>
      <c r="X9" s="60">
        <v>3209311</v>
      </c>
      <c r="Y9" s="61">
        <v>113.25</v>
      </c>
      <c r="Z9" s="62">
        <v>709172</v>
      </c>
    </row>
    <row r="10" spans="1:26" ht="25.5">
      <c r="A10" s="63" t="s">
        <v>278</v>
      </c>
      <c r="B10" s="64">
        <f>SUM(B5:B9)</f>
        <v>28511875</v>
      </c>
      <c r="C10" s="64">
        <f>SUM(C5:C9)</f>
        <v>0</v>
      </c>
      <c r="D10" s="65">
        <f aca="true" t="shared" si="0" ref="D10:Z10">SUM(D5:D9)</f>
        <v>36618000</v>
      </c>
      <c r="E10" s="66">
        <f t="shared" si="0"/>
        <v>34843475</v>
      </c>
      <c r="F10" s="66">
        <f t="shared" si="0"/>
        <v>9885677</v>
      </c>
      <c r="G10" s="66">
        <f t="shared" si="0"/>
        <v>915016</v>
      </c>
      <c r="H10" s="66">
        <f t="shared" si="0"/>
        <v>1810038</v>
      </c>
      <c r="I10" s="66">
        <f t="shared" si="0"/>
        <v>12610731</v>
      </c>
      <c r="J10" s="66">
        <f t="shared" si="0"/>
        <v>2642379</v>
      </c>
      <c r="K10" s="66">
        <f t="shared" si="0"/>
        <v>6097147</v>
      </c>
      <c r="L10" s="66">
        <f t="shared" si="0"/>
        <v>915458</v>
      </c>
      <c r="M10" s="66">
        <f t="shared" si="0"/>
        <v>9654984</v>
      </c>
      <c r="N10" s="66">
        <f t="shared" si="0"/>
        <v>1355524</v>
      </c>
      <c r="O10" s="66">
        <f t="shared" si="0"/>
        <v>1934444</v>
      </c>
      <c r="P10" s="66">
        <f t="shared" si="0"/>
        <v>0</v>
      </c>
      <c r="Q10" s="66">
        <f t="shared" si="0"/>
        <v>3289968</v>
      </c>
      <c r="R10" s="66">
        <f t="shared" si="0"/>
        <v>1018667</v>
      </c>
      <c r="S10" s="66">
        <f t="shared" si="0"/>
        <v>968365</v>
      </c>
      <c r="T10" s="66">
        <f t="shared" si="0"/>
        <v>993232</v>
      </c>
      <c r="U10" s="66">
        <f t="shared" si="0"/>
        <v>2980264</v>
      </c>
      <c r="V10" s="66">
        <f t="shared" si="0"/>
        <v>28535947</v>
      </c>
      <c r="W10" s="66">
        <f t="shared" si="0"/>
        <v>31404756</v>
      </c>
      <c r="X10" s="66">
        <f t="shared" si="0"/>
        <v>-2868809</v>
      </c>
      <c r="Y10" s="67">
        <f>+IF(W10&lt;&gt;0,(X10/W10)*100,0)</f>
        <v>-9.13495076987702</v>
      </c>
      <c r="Z10" s="68">
        <f t="shared" si="0"/>
        <v>34843475</v>
      </c>
    </row>
    <row r="11" spans="1:26" ht="13.5">
      <c r="A11" s="58" t="s">
        <v>37</v>
      </c>
      <c r="B11" s="19">
        <v>11956290</v>
      </c>
      <c r="C11" s="19">
        <v>0</v>
      </c>
      <c r="D11" s="59">
        <v>18873000</v>
      </c>
      <c r="E11" s="60">
        <v>18848000</v>
      </c>
      <c r="F11" s="60">
        <v>947685</v>
      </c>
      <c r="G11" s="60">
        <v>1028170</v>
      </c>
      <c r="H11" s="60">
        <v>1155253</v>
      </c>
      <c r="I11" s="60">
        <v>3131108</v>
      </c>
      <c r="J11" s="60">
        <v>1473546</v>
      </c>
      <c r="K11" s="60">
        <v>1877479</v>
      </c>
      <c r="L11" s="60">
        <v>1174301</v>
      </c>
      <c r="M11" s="60">
        <v>4525326</v>
      </c>
      <c r="N11" s="60">
        <v>1169886</v>
      </c>
      <c r="O11" s="60">
        <v>1155748</v>
      </c>
      <c r="P11" s="60">
        <v>0</v>
      </c>
      <c r="Q11" s="60">
        <v>2325634</v>
      </c>
      <c r="R11" s="60">
        <v>1133457</v>
      </c>
      <c r="S11" s="60">
        <v>1186495</v>
      </c>
      <c r="T11" s="60">
        <v>1322498</v>
      </c>
      <c r="U11" s="60">
        <v>3642450</v>
      </c>
      <c r="V11" s="60">
        <v>13624518</v>
      </c>
      <c r="W11" s="60">
        <v>14072971</v>
      </c>
      <c r="X11" s="60">
        <v>-448453</v>
      </c>
      <c r="Y11" s="61">
        <v>-3.19</v>
      </c>
      <c r="Z11" s="62">
        <v>18848000</v>
      </c>
    </row>
    <row r="12" spans="1:26" ht="13.5">
      <c r="A12" s="58" t="s">
        <v>38</v>
      </c>
      <c r="B12" s="19">
        <v>1469533</v>
      </c>
      <c r="C12" s="19">
        <v>0</v>
      </c>
      <c r="D12" s="59">
        <v>2037000</v>
      </c>
      <c r="E12" s="60">
        <v>2117000</v>
      </c>
      <c r="F12" s="60">
        <v>111600</v>
      </c>
      <c r="G12" s="60">
        <v>110759</v>
      </c>
      <c r="H12" s="60">
        <v>164403</v>
      </c>
      <c r="I12" s="60">
        <v>386762</v>
      </c>
      <c r="J12" s="60">
        <v>189148</v>
      </c>
      <c r="K12" s="60">
        <v>127383</v>
      </c>
      <c r="L12" s="60">
        <v>165735</v>
      </c>
      <c r="M12" s="60">
        <v>482266</v>
      </c>
      <c r="N12" s="60">
        <v>128332</v>
      </c>
      <c r="O12" s="60">
        <v>119054</v>
      </c>
      <c r="P12" s="60">
        <v>0</v>
      </c>
      <c r="Q12" s="60">
        <v>247386</v>
      </c>
      <c r="R12" s="60">
        <v>216291</v>
      </c>
      <c r="S12" s="60">
        <v>126197</v>
      </c>
      <c r="T12" s="60">
        <v>126197</v>
      </c>
      <c r="U12" s="60">
        <v>468685</v>
      </c>
      <c r="V12" s="60">
        <v>1585099</v>
      </c>
      <c r="W12" s="60">
        <v>1759633</v>
      </c>
      <c r="X12" s="60">
        <v>-174534</v>
      </c>
      <c r="Y12" s="61">
        <v>-9.92</v>
      </c>
      <c r="Z12" s="62">
        <v>2117000</v>
      </c>
    </row>
    <row r="13" spans="1:26" ht="13.5">
      <c r="A13" s="58" t="s">
        <v>279</v>
      </c>
      <c r="B13" s="19">
        <v>15984034</v>
      </c>
      <c r="C13" s="19">
        <v>0</v>
      </c>
      <c r="D13" s="59">
        <v>10282000</v>
      </c>
      <c r="E13" s="60">
        <v>10282000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10190584</v>
      </c>
      <c r="X13" s="60">
        <v>-10190584</v>
      </c>
      <c r="Y13" s="61">
        <v>-100</v>
      </c>
      <c r="Z13" s="62">
        <v>10282000</v>
      </c>
    </row>
    <row r="14" spans="1:26" ht="13.5">
      <c r="A14" s="58" t="s">
        <v>40</v>
      </c>
      <c r="B14" s="19">
        <v>319608</v>
      </c>
      <c r="C14" s="19">
        <v>0</v>
      </c>
      <c r="D14" s="59">
        <v>581000</v>
      </c>
      <c r="E14" s="60">
        <v>650000</v>
      </c>
      <c r="F14" s="60">
        <v>159881</v>
      </c>
      <c r="G14" s="60">
        <v>0</v>
      </c>
      <c r="H14" s="60">
        <v>0</v>
      </c>
      <c r="I14" s="60">
        <v>159881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159881</v>
      </c>
      <c r="W14" s="60">
        <v>203593</v>
      </c>
      <c r="X14" s="60">
        <v>-43712</v>
      </c>
      <c r="Y14" s="61">
        <v>-21.47</v>
      </c>
      <c r="Z14" s="62">
        <v>650000</v>
      </c>
    </row>
    <row r="15" spans="1:26" ht="13.5">
      <c r="A15" s="58" t="s">
        <v>41</v>
      </c>
      <c r="B15" s="19">
        <v>1562827</v>
      </c>
      <c r="C15" s="19">
        <v>0</v>
      </c>
      <c r="D15" s="59">
        <v>3962000</v>
      </c>
      <c r="E15" s="60">
        <v>2936000</v>
      </c>
      <c r="F15" s="60">
        <v>163084</v>
      </c>
      <c r="G15" s="60">
        <v>79456</v>
      </c>
      <c r="H15" s="60">
        <v>90601</v>
      </c>
      <c r="I15" s="60">
        <v>333141</v>
      </c>
      <c r="J15" s="60">
        <v>96169</v>
      </c>
      <c r="K15" s="60">
        <v>76070</v>
      </c>
      <c r="L15" s="60">
        <v>194860</v>
      </c>
      <c r="M15" s="60">
        <v>367099</v>
      </c>
      <c r="N15" s="60">
        <v>42412</v>
      </c>
      <c r="O15" s="60">
        <v>14165</v>
      </c>
      <c r="P15" s="60">
        <v>0</v>
      </c>
      <c r="Q15" s="60">
        <v>56577</v>
      </c>
      <c r="R15" s="60">
        <v>179976</v>
      </c>
      <c r="S15" s="60">
        <v>202261</v>
      </c>
      <c r="T15" s="60">
        <v>185453</v>
      </c>
      <c r="U15" s="60">
        <v>567690</v>
      </c>
      <c r="V15" s="60">
        <v>1324507</v>
      </c>
      <c r="W15" s="60">
        <v>1741937</v>
      </c>
      <c r="X15" s="60">
        <v>-417430</v>
      </c>
      <c r="Y15" s="61">
        <v>-23.96</v>
      </c>
      <c r="Z15" s="62">
        <v>2936000</v>
      </c>
    </row>
    <row r="16" spans="1:26" ht="13.5">
      <c r="A16" s="69" t="s">
        <v>42</v>
      </c>
      <c r="B16" s="19">
        <v>0</v>
      </c>
      <c r="C16" s="19">
        <v>0</v>
      </c>
      <c r="D16" s="59">
        <v>1905000</v>
      </c>
      <c r="E16" s="60">
        <v>1905000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1890492</v>
      </c>
      <c r="X16" s="60">
        <v>-1890492</v>
      </c>
      <c r="Y16" s="61">
        <v>-100</v>
      </c>
      <c r="Z16" s="62">
        <v>1905000</v>
      </c>
    </row>
    <row r="17" spans="1:26" ht="13.5">
      <c r="A17" s="58" t="s">
        <v>43</v>
      </c>
      <c r="B17" s="19">
        <v>25497458</v>
      </c>
      <c r="C17" s="19">
        <v>0</v>
      </c>
      <c r="D17" s="59">
        <v>18518000</v>
      </c>
      <c r="E17" s="60">
        <v>18919000</v>
      </c>
      <c r="F17" s="60">
        <v>6499397</v>
      </c>
      <c r="G17" s="60">
        <v>1161170</v>
      </c>
      <c r="H17" s="60">
        <v>1777787</v>
      </c>
      <c r="I17" s="60">
        <v>9438354</v>
      </c>
      <c r="J17" s="60">
        <v>715634</v>
      </c>
      <c r="K17" s="60">
        <v>1062563</v>
      </c>
      <c r="L17" s="60">
        <v>1112340</v>
      </c>
      <c r="M17" s="60">
        <v>2890537</v>
      </c>
      <c r="N17" s="60">
        <v>731747</v>
      </c>
      <c r="O17" s="60">
        <v>164579</v>
      </c>
      <c r="P17" s="60">
        <v>0</v>
      </c>
      <c r="Q17" s="60">
        <v>896326</v>
      </c>
      <c r="R17" s="60">
        <v>702014</v>
      </c>
      <c r="S17" s="60">
        <v>709201</v>
      </c>
      <c r="T17" s="60">
        <v>413577</v>
      </c>
      <c r="U17" s="60">
        <v>1824792</v>
      </c>
      <c r="V17" s="60">
        <v>15050009</v>
      </c>
      <c r="W17" s="60">
        <v>15709826</v>
      </c>
      <c r="X17" s="60">
        <v>-659817</v>
      </c>
      <c r="Y17" s="61">
        <v>-4.2</v>
      </c>
      <c r="Z17" s="62">
        <v>18919000</v>
      </c>
    </row>
    <row r="18" spans="1:26" ht="13.5">
      <c r="A18" s="70" t="s">
        <v>44</v>
      </c>
      <c r="B18" s="71">
        <f>SUM(B11:B17)</f>
        <v>56789750</v>
      </c>
      <c r="C18" s="71">
        <f>SUM(C11:C17)</f>
        <v>0</v>
      </c>
      <c r="D18" s="72">
        <f aca="true" t="shared" si="1" ref="D18:Z18">SUM(D11:D17)</f>
        <v>56158000</v>
      </c>
      <c r="E18" s="73">
        <f t="shared" si="1"/>
        <v>55657000</v>
      </c>
      <c r="F18" s="73">
        <f t="shared" si="1"/>
        <v>7881647</v>
      </c>
      <c r="G18" s="73">
        <f t="shared" si="1"/>
        <v>2379555</v>
      </c>
      <c r="H18" s="73">
        <f t="shared" si="1"/>
        <v>3188044</v>
      </c>
      <c r="I18" s="73">
        <f t="shared" si="1"/>
        <v>13449246</v>
      </c>
      <c r="J18" s="73">
        <f t="shared" si="1"/>
        <v>2474497</v>
      </c>
      <c r="K18" s="73">
        <f t="shared" si="1"/>
        <v>3143495</v>
      </c>
      <c r="L18" s="73">
        <f t="shared" si="1"/>
        <v>2647236</v>
      </c>
      <c r="M18" s="73">
        <f t="shared" si="1"/>
        <v>8265228</v>
      </c>
      <c r="N18" s="73">
        <f t="shared" si="1"/>
        <v>2072377</v>
      </c>
      <c r="O18" s="73">
        <f t="shared" si="1"/>
        <v>1453546</v>
      </c>
      <c r="P18" s="73">
        <f t="shared" si="1"/>
        <v>0</v>
      </c>
      <c r="Q18" s="73">
        <f t="shared" si="1"/>
        <v>3525923</v>
      </c>
      <c r="R18" s="73">
        <f t="shared" si="1"/>
        <v>2231738</v>
      </c>
      <c r="S18" s="73">
        <f t="shared" si="1"/>
        <v>2224154</v>
      </c>
      <c r="T18" s="73">
        <f t="shared" si="1"/>
        <v>2047725</v>
      </c>
      <c r="U18" s="73">
        <f t="shared" si="1"/>
        <v>6503617</v>
      </c>
      <c r="V18" s="73">
        <f t="shared" si="1"/>
        <v>31744014</v>
      </c>
      <c r="W18" s="73">
        <f t="shared" si="1"/>
        <v>45569036</v>
      </c>
      <c r="X18" s="73">
        <f t="shared" si="1"/>
        <v>-13825022</v>
      </c>
      <c r="Y18" s="67">
        <f>+IF(W18&lt;&gt;0,(X18/W18)*100,0)</f>
        <v>-30.33863169719017</v>
      </c>
      <c r="Z18" s="74">
        <f t="shared" si="1"/>
        <v>55657000</v>
      </c>
    </row>
    <row r="19" spans="1:26" ht="13.5">
      <c r="A19" s="70" t="s">
        <v>45</v>
      </c>
      <c r="B19" s="75">
        <f>+B10-B18</f>
        <v>-28277875</v>
      </c>
      <c r="C19" s="75">
        <f>+C10-C18</f>
        <v>0</v>
      </c>
      <c r="D19" s="76">
        <f aca="true" t="shared" si="2" ref="D19:Z19">+D10-D18</f>
        <v>-19540000</v>
      </c>
      <c r="E19" s="77">
        <f t="shared" si="2"/>
        <v>-20813525</v>
      </c>
      <c r="F19" s="77">
        <f t="shared" si="2"/>
        <v>2004030</v>
      </c>
      <c r="G19" s="77">
        <f t="shared" si="2"/>
        <v>-1464539</v>
      </c>
      <c r="H19" s="77">
        <f t="shared" si="2"/>
        <v>-1378006</v>
      </c>
      <c r="I19" s="77">
        <f t="shared" si="2"/>
        <v>-838515</v>
      </c>
      <c r="J19" s="77">
        <f t="shared" si="2"/>
        <v>167882</v>
      </c>
      <c r="K19" s="77">
        <f t="shared" si="2"/>
        <v>2953652</v>
      </c>
      <c r="L19" s="77">
        <f t="shared" si="2"/>
        <v>-1731778</v>
      </c>
      <c r="M19" s="77">
        <f t="shared" si="2"/>
        <v>1389756</v>
      </c>
      <c r="N19" s="77">
        <f t="shared" si="2"/>
        <v>-716853</v>
      </c>
      <c r="O19" s="77">
        <f t="shared" si="2"/>
        <v>480898</v>
      </c>
      <c r="P19" s="77">
        <f t="shared" si="2"/>
        <v>0</v>
      </c>
      <c r="Q19" s="77">
        <f t="shared" si="2"/>
        <v>-235955</v>
      </c>
      <c r="R19" s="77">
        <f t="shared" si="2"/>
        <v>-1213071</v>
      </c>
      <c r="S19" s="77">
        <f t="shared" si="2"/>
        <v>-1255789</v>
      </c>
      <c r="T19" s="77">
        <f t="shared" si="2"/>
        <v>-1054493</v>
      </c>
      <c r="U19" s="77">
        <f t="shared" si="2"/>
        <v>-3523353</v>
      </c>
      <c r="V19" s="77">
        <f t="shared" si="2"/>
        <v>-3208067</v>
      </c>
      <c r="W19" s="77">
        <f>IF(E10=E18,0,W10-W18)</f>
        <v>-14164280</v>
      </c>
      <c r="X19" s="77">
        <f t="shared" si="2"/>
        <v>10956213</v>
      </c>
      <c r="Y19" s="78">
        <f>+IF(W19&lt;&gt;0,(X19/W19)*100,0)</f>
        <v>-77.35100548704206</v>
      </c>
      <c r="Z19" s="79">
        <f t="shared" si="2"/>
        <v>-20813525</v>
      </c>
    </row>
    <row r="20" spans="1:26" ht="13.5">
      <c r="A20" s="58" t="s">
        <v>46</v>
      </c>
      <c r="B20" s="19">
        <v>19678730</v>
      </c>
      <c r="C20" s="19">
        <v>0</v>
      </c>
      <c r="D20" s="59">
        <v>19562000</v>
      </c>
      <c r="E20" s="60">
        <v>19937525</v>
      </c>
      <c r="F20" s="60">
        <v>3834000</v>
      </c>
      <c r="G20" s="60">
        <v>0</v>
      </c>
      <c r="H20" s="60">
        <v>400000</v>
      </c>
      <c r="I20" s="60">
        <v>4234000</v>
      </c>
      <c r="J20" s="60">
        <v>0</v>
      </c>
      <c r="K20" s="60">
        <v>3300000</v>
      </c>
      <c r="L20" s="60">
        <v>0</v>
      </c>
      <c r="M20" s="60">
        <v>3300000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7534000</v>
      </c>
      <c r="W20" s="60">
        <v>14168000</v>
      </c>
      <c r="X20" s="60">
        <v>-6634000</v>
      </c>
      <c r="Y20" s="61">
        <v>-46.82</v>
      </c>
      <c r="Z20" s="62">
        <v>19937525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-8599145</v>
      </c>
      <c r="C22" s="86">
        <f>SUM(C19:C21)</f>
        <v>0</v>
      </c>
      <c r="D22" s="87">
        <f aca="true" t="shared" si="3" ref="D22:Z22">SUM(D19:D21)</f>
        <v>22000</v>
      </c>
      <c r="E22" s="88">
        <f t="shared" si="3"/>
        <v>-876000</v>
      </c>
      <c r="F22" s="88">
        <f t="shared" si="3"/>
        <v>5838030</v>
      </c>
      <c r="G22" s="88">
        <f t="shared" si="3"/>
        <v>-1464539</v>
      </c>
      <c r="H22" s="88">
        <f t="shared" si="3"/>
        <v>-978006</v>
      </c>
      <c r="I22" s="88">
        <f t="shared" si="3"/>
        <v>3395485</v>
      </c>
      <c r="J22" s="88">
        <f t="shared" si="3"/>
        <v>167882</v>
      </c>
      <c r="K22" s="88">
        <f t="shared" si="3"/>
        <v>6253652</v>
      </c>
      <c r="L22" s="88">
        <f t="shared" si="3"/>
        <v>-1731778</v>
      </c>
      <c r="M22" s="88">
        <f t="shared" si="3"/>
        <v>4689756</v>
      </c>
      <c r="N22" s="88">
        <f t="shared" si="3"/>
        <v>-716853</v>
      </c>
      <c r="O22" s="88">
        <f t="shared" si="3"/>
        <v>480898</v>
      </c>
      <c r="P22" s="88">
        <f t="shared" si="3"/>
        <v>0</v>
      </c>
      <c r="Q22" s="88">
        <f t="shared" si="3"/>
        <v>-235955</v>
      </c>
      <c r="R22" s="88">
        <f t="shared" si="3"/>
        <v>-1213071</v>
      </c>
      <c r="S22" s="88">
        <f t="shared" si="3"/>
        <v>-1255789</v>
      </c>
      <c r="T22" s="88">
        <f t="shared" si="3"/>
        <v>-1054493</v>
      </c>
      <c r="U22" s="88">
        <f t="shared" si="3"/>
        <v>-3523353</v>
      </c>
      <c r="V22" s="88">
        <f t="shared" si="3"/>
        <v>4325933</v>
      </c>
      <c r="W22" s="88">
        <f t="shared" si="3"/>
        <v>3720</v>
      </c>
      <c r="X22" s="88">
        <f t="shared" si="3"/>
        <v>4322213</v>
      </c>
      <c r="Y22" s="89">
        <f>+IF(W22&lt;&gt;0,(X22/W22)*100,0)</f>
        <v>116188.52150537634</v>
      </c>
      <c r="Z22" s="90">
        <f t="shared" si="3"/>
        <v>-876000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-8599145</v>
      </c>
      <c r="C24" s="75">
        <f>SUM(C22:C23)</f>
        <v>0</v>
      </c>
      <c r="D24" s="76">
        <f aca="true" t="shared" si="4" ref="D24:Z24">SUM(D22:D23)</f>
        <v>22000</v>
      </c>
      <c r="E24" s="77">
        <f t="shared" si="4"/>
        <v>-876000</v>
      </c>
      <c r="F24" s="77">
        <f t="shared" si="4"/>
        <v>5838030</v>
      </c>
      <c r="G24" s="77">
        <f t="shared" si="4"/>
        <v>-1464539</v>
      </c>
      <c r="H24" s="77">
        <f t="shared" si="4"/>
        <v>-978006</v>
      </c>
      <c r="I24" s="77">
        <f t="shared" si="4"/>
        <v>3395485</v>
      </c>
      <c r="J24" s="77">
        <f t="shared" si="4"/>
        <v>167882</v>
      </c>
      <c r="K24" s="77">
        <f t="shared" si="4"/>
        <v>6253652</v>
      </c>
      <c r="L24" s="77">
        <f t="shared" si="4"/>
        <v>-1731778</v>
      </c>
      <c r="M24" s="77">
        <f t="shared" si="4"/>
        <v>4689756</v>
      </c>
      <c r="N24" s="77">
        <f t="shared" si="4"/>
        <v>-716853</v>
      </c>
      <c r="O24" s="77">
        <f t="shared" si="4"/>
        <v>480898</v>
      </c>
      <c r="P24" s="77">
        <f t="shared" si="4"/>
        <v>0</v>
      </c>
      <c r="Q24" s="77">
        <f t="shared" si="4"/>
        <v>-235955</v>
      </c>
      <c r="R24" s="77">
        <f t="shared" si="4"/>
        <v>-1213071</v>
      </c>
      <c r="S24" s="77">
        <f t="shared" si="4"/>
        <v>-1255789</v>
      </c>
      <c r="T24" s="77">
        <f t="shared" si="4"/>
        <v>-1054493</v>
      </c>
      <c r="U24" s="77">
        <f t="shared" si="4"/>
        <v>-3523353</v>
      </c>
      <c r="V24" s="77">
        <f t="shared" si="4"/>
        <v>4325933</v>
      </c>
      <c r="W24" s="77">
        <f t="shared" si="4"/>
        <v>3720</v>
      </c>
      <c r="X24" s="77">
        <f t="shared" si="4"/>
        <v>4322213</v>
      </c>
      <c r="Y24" s="78">
        <f>+IF(W24&lt;&gt;0,(X24/W24)*100,0)</f>
        <v>116188.52150537634</v>
      </c>
      <c r="Z24" s="79">
        <f t="shared" si="4"/>
        <v>-876000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27390909</v>
      </c>
      <c r="C27" s="22">
        <v>0</v>
      </c>
      <c r="D27" s="99">
        <v>19560000</v>
      </c>
      <c r="E27" s="100">
        <v>19938000</v>
      </c>
      <c r="F27" s="100">
        <v>1180635</v>
      </c>
      <c r="G27" s="100">
        <v>2217519</v>
      </c>
      <c r="H27" s="100">
        <v>1767276</v>
      </c>
      <c r="I27" s="100">
        <v>5165430</v>
      </c>
      <c r="J27" s="100">
        <v>1904514</v>
      </c>
      <c r="K27" s="100">
        <v>594951</v>
      </c>
      <c r="L27" s="100">
        <v>1571254</v>
      </c>
      <c r="M27" s="100">
        <v>4070719</v>
      </c>
      <c r="N27" s="100">
        <v>0</v>
      </c>
      <c r="O27" s="100">
        <v>885900</v>
      </c>
      <c r="P27" s="100">
        <v>0</v>
      </c>
      <c r="Q27" s="100">
        <v>885900</v>
      </c>
      <c r="R27" s="100">
        <v>0</v>
      </c>
      <c r="S27" s="100">
        <v>1142123</v>
      </c>
      <c r="T27" s="100">
        <v>578436</v>
      </c>
      <c r="U27" s="100">
        <v>1720559</v>
      </c>
      <c r="V27" s="100">
        <v>11842608</v>
      </c>
      <c r="W27" s="100">
        <v>19938000</v>
      </c>
      <c r="X27" s="100">
        <v>-8095392</v>
      </c>
      <c r="Y27" s="101">
        <v>-40.6</v>
      </c>
      <c r="Z27" s="102">
        <v>19938000</v>
      </c>
    </row>
    <row r="28" spans="1:26" ht="13.5">
      <c r="A28" s="103" t="s">
        <v>46</v>
      </c>
      <c r="B28" s="19">
        <v>15619909</v>
      </c>
      <c r="C28" s="19">
        <v>0</v>
      </c>
      <c r="D28" s="59">
        <v>19560000</v>
      </c>
      <c r="E28" s="60">
        <v>19938000</v>
      </c>
      <c r="F28" s="60">
        <v>1180635</v>
      </c>
      <c r="G28" s="60">
        <v>2217519</v>
      </c>
      <c r="H28" s="60">
        <v>1767276</v>
      </c>
      <c r="I28" s="60">
        <v>5165430</v>
      </c>
      <c r="J28" s="60">
        <v>1904514</v>
      </c>
      <c r="K28" s="60">
        <v>594951</v>
      </c>
      <c r="L28" s="60">
        <v>1571254</v>
      </c>
      <c r="M28" s="60">
        <v>4070719</v>
      </c>
      <c r="N28" s="60">
        <v>0</v>
      </c>
      <c r="O28" s="60">
        <v>885900</v>
      </c>
      <c r="P28" s="60">
        <v>0</v>
      </c>
      <c r="Q28" s="60">
        <v>885900</v>
      </c>
      <c r="R28" s="60">
        <v>1753800</v>
      </c>
      <c r="S28" s="60">
        <v>1142123</v>
      </c>
      <c r="T28" s="60">
        <v>578436</v>
      </c>
      <c r="U28" s="60">
        <v>3474359</v>
      </c>
      <c r="V28" s="60">
        <v>13596408</v>
      </c>
      <c r="W28" s="60">
        <v>19938000</v>
      </c>
      <c r="X28" s="60">
        <v>-6341592</v>
      </c>
      <c r="Y28" s="61">
        <v>-31.81</v>
      </c>
      <c r="Z28" s="62">
        <v>19938000</v>
      </c>
    </row>
    <row r="29" spans="1:26" ht="13.5">
      <c r="A29" s="58" t="s">
        <v>283</v>
      </c>
      <c r="B29" s="19">
        <v>11771000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27390909</v>
      </c>
      <c r="C32" s="22">
        <f>SUM(C28:C31)</f>
        <v>0</v>
      </c>
      <c r="D32" s="99">
        <f aca="true" t="shared" si="5" ref="D32:Z32">SUM(D28:D31)</f>
        <v>19560000</v>
      </c>
      <c r="E32" s="100">
        <f t="shared" si="5"/>
        <v>19938000</v>
      </c>
      <c r="F32" s="100">
        <f t="shared" si="5"/>
        <v>1180635</v>
      </c>
      <c r="G32" s="100">
        <f t="shared" si="5"/>
        <v>2217519</v>
      </c>
      <c r="H32" s="100">
        <f t="shared" si="5"/>
        <v>1767276</v>
      </c>
      <c r="I32" s="100">
        <f t="shared" si="5"/>
        <v>5165430</v>
      </c>
      <c r="J32" s="100">
        <f t="shared" si="5"/>
        <v>1904514</v>
      </c>
      <c r="K32" s="100">
        <f t="shared" si="5"/>
        <v>594951</v>
      </c>
      <c r="L32" s="100">
        <f t="shared" si="5"/>
        <v>1571254</v>
      </c>
      <c r="M32" s="100">
        <f t="shared" si="5"/>
        <v>4070719</v>
      </c>
      <c r="N32" s="100">
        <f t="shared" si="5"/>
        <v>0</v>
      </c>
      <c r="O32" s="100">
        <f t="shared" si="5"/>
        <v>885900</v>
      </c>
      <c r="P32" s="100">
        <f t="shared" si="5"/>
        <v>0</v>
      </c>
      <c r="Q32" s="100">
        <f t="shared" si="5"/>
        <v>885900</v>
      </c>
      <c r="R32" s="100">
        <f t="shared" si="5"/>
        <v>1753800</v>
      </c>
      <c r="S32" s="100">
        <f t="shared" si="5"/>
        <v>1142123</v>
      </c>
      <c r="T32" s="100">
        <f t="shared" si="5"/>
        <v>578436</v>
      </c>
      <c r="U32" s="100">
        <f t="shared" si="5"/>
        <v>3474359</v>
      </c>
      <c r="V32" s="100">
        <f t="shared" si="5"/>
        <v>13596408</v>
      </c>
      <c r="W32" s="100">
        <f t="shared" si="5"/>
        <v>19938000</v>
      </c>
      <c r="X32" s="100">
        <f t="shared" si="5"/>
        <v>-6341592</v>
      </c>
      <c r="Y32" s="101">
        <f>+IF(W32&lt;&gt;0,(X32/W32)*100,0)</f>
        <v>-31.806560337044836</v>
      </c>
      <c r="Z32" s="102">
        <f t="shared" si="5"/>
        <v>19938000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16277375</v>
      </c>
      <c r="C35" s="19">
        <v>0</v>
      </c>
      <c r="D35" s="59">
        <v>40793000</v>
      </c>
      <c r="E35" s="60">
        <v>38603972</v>
      </c>
      <c r="F35" s="60">
        <v>7740061</v>
      </c>
      <c r="G35" s="60">
        <v>3870030</v>
      </c>
      <c r="H35" s="60">
        <v>4044429</v>
      </c>
      <c r="I35" s="60">
        <v>4044429</v>
      </c>
      <c r="J35" s="60">
        <v>5817672</v>
      </c>
      <c r="K35" s="60">
        <v>5649823</v>
      </c>
      <c r="L35" s="60">
        <v>10005687</v>
      </c>
      <c r="M35" s="60">
        <v>10005687</v>
      </c>
      <c r="N35" s="60">
        <v>1079772</v>
      </c>
      <c r="O35" s="60">
        <v>1716769</v>
      </c>
      <c r="P35" s="60">
        <v>0</v>
      </c>
      <c r="Q35" s="60">
        <v>0</v>
      </c>
      <c r="R35" s="60">
        <v>9191088</v>
      </c>
      <c r="S35" s="60">
        <v>3481394</v>
      </c>
      <c r="T35" s="60">
        <v>3883249</v>
      </c>
      <c r="U35" s="60">
        <v>3883249</v>
      </c>
      <c r="V35" s="60">
        <v>3883249</v>
      </c>
      <c r="W35" s="60">
        <v>38603972</v>
      </c>
      <c r="X35" s="60">
        <v>-34720723</v>
      </c>
      <c r="Y35" s="61">
        <v>-89.94</v>
      </c>
      <c r="Z35" s="62">
        <v>38603972</v>
      </c>
    </row>
    <row r="36" spans="1:26" ht="13.5">
      <c r="A36" s="58" t="s">
        <v>57</v>
      </c>
      <c r="B36" s="19">
        <v>139016000</v>
      </c>
      <c r="C36" s="19">
        <v>0</v>
      </c>
      <c r="D36" s="59">
        <v>53088000</v>
      </c>
      <c r="E36" s="60">
        <v>147394149</v>
      </c>
      <c r="F36" s="60">
        <v>9663729</v>
      </c>
      <c r="G36" s="60">
        <v>4831865</v>
      </c>
      <c r="H36" s="60">
        <v>6864740</v>
      </c>
      <c r="I36" s="60">
        <v>6864740</v>
      </c>
      <c r="J36" s="60">
        <v>4921568</v>
      </c>
      <c r="K36" s="60">
        <v>2584845</v>
      </c>
      <c r="L36" s="60">
        <v>4109598</v>
      </c>
      <c r="M36" s="60">
        <v>4109598</v>
      </c>
      <c r="N36" s="60">
        <v>11904588</v>
      </c>
      <c r="O36" s="60">
        <v>9851193</v>
      </c>
      <c r="P36" s="60">
        <v>0</v>
      </c>
      <c r="Q36" s="60">
        <v>0</v>
      </c>
      <c r="R36" s="60">
        <v>10235403</v>
      </c>
      <c r="S36" s="60">
        <v>13977106</v>
      </c>
      <c r="T36" s="60">
        <v>12252803</v>
      </c>
      <c r="U36" s="60">
        <v>12252803</v>
      </c>
      <c r="V36" s="60">
        <v>12252803</v>
      </c>
      <c r="W36" s="60">
        <v>147394149</v>
      </c>
      <c r="X36" s="60">
        <v>-135141346</v>
      </c>
      <c r="Y36" s="61">
        <v>-91.69</v>
      </c>
      <c r="Z36" s="62">
        <v>147394149</v>
      </c>
    </row>
    <row r="37" spans="1:26" ht="13.5">
      <c r="A37" s="58" t="s">
        <v>58</v>
      </c>
      <c r="B37" s="19">
        <v>16489000</v>
      </c>
      <c r="C37" s="19">
        <v>0</v>
      </c>
      <c r="D37" s="59">
        <v>10708000</v>
      </c>
      <c r="E37" s="60">
        <v>7688444</v>
      </c>
      <c r="F37" s="60">
        <v>-368360</v>
      </c>
      <c r="G37" s="60">
        <v>-184180</v>
      </c>
      <c r="H37" s="60">
        <v>2421232</v>
      </c>
      <c r="I37" s="60">
        <v>2421232</v>
      </c>
      <c r="J37" s="60">
        <v>2268058</v>
      </c>
      <c r="K37" s="60">
        <v>-49257</v>
      </c>
      <c r="L37" s="60">
        <v>11385682</v>
      </c>
      <c r="M37" s="60">
        <v>11385682</v>
      </c>
      <c r="N37" s="60">
        <v>11586446</v>
      </c>
      <c r="O37" s="60">
        <v>11364947</v>
      </c>
      <c r="P37" s="60">
        <v>0</v>
      </c>
      <c r="Q37" s="60">
        <v>0</v>
      </c>
      <c r="R37" s="60">
        <v>806551</v>
      </c>
      <c r="S37" s="60">
        <v>121440</v>
      </c>
      <c r="T37" s="60">
        <v>601779</v>
      </c>
      <c r="U37" s="60">
        <v>601779</v>
      </c>
      <c r="V37" s="60">
        <v>601779</v>
      </c>
      <c r="W37" s="60">
        <v>7688444</v>
      </c>
      <c r="X37" s="60">
        <v>-7086665</v>
      </c>
      <c r="Y37" s="61">
        <v>-92.17</v>
      </c>
      <c r="Z37" s="62">
        <v>7688444</v>
      </c>
    </row>
    <row r="38" spans="1:26" ht="13.5">
      <c r="A38" s="58" t="s">
        <v>59</v>
      </c>
      <c r="B38" s="19">
        <v>2204000</v>
      </c>
      <c r="C38" s="19">
        <v>0</v>
      </c>
      <c r="D38" s="59">
        <v>2881000</v>
      </c>
      <c r="E38" s="60">
        <v>2880663</v>
      </c>
      <c r="F38" s="60">
        <v>-475975</v>
      </c>
      <c r="G38" s="60">
        <v>-237988</v>
      </c>
      <c r="H38" s="60">
        <v>2316455</v>
      </c>
      <c r="I38" s="60">
        <v>2316455</v>
      </c>
      <c r="J38" s="60">
        <v>1858075</v>
      </c>
      <c r="K38" s="60">
        <v>1669454</v>
      </c>
      <c r="L38" s="60">
        <v>1880888</v>
      </c>
      <c r="M38" s="60">
        <v>1880888</v>
      </c>
      <c r="N38" s="60">
        <v>1789261</v>
      </c>
      <c r="O38" s="60">
        <v>1825793</v>
      </c>
      <c r="P38" s="60">
        <v>0</v>
      </c>
      <c r="Q38" s="60">
        <v>0</v>
      </c>
      <c r="R38" s="60">
        <v>8059479</v>
      </c>
      <c r="S38" s="60">
        <v>189240</v>
      </c>
      <c r="T38" s="60">
        <v>0</v>
      </c>
      <c r="U38" s="60">
        <v>0</v>
      </c>
      <c r="V38" s="60">
        <v>0</v>
      </c>
      <c r="W38" s="60">
        <v>2880663</v>
      </c>
      <c r="X38" s="60">
        <v>-2880663</v>
      </c>
      <c r="Y38" s="61">
        <v>-100</v>
      </c>
      <c r="Z38" s="62">
        <v>2880663</v>
      </c>
    </row>
    <row r="39" spans="1:26" ht="13.5">
      <c r="A39" s="58" t="s">
        <v>60</v>
      </c>
      <c r="B39" s="19">
        <v>136600375</v>
      </c>
      <c r="C39" s="19">
        <v>0</v>
      </c>
      <c r="D39" s="59">
        <v>80292000</v>
      </c>
      <c r="E39" s="60">
        <v>175429014</v>
      </c>
      <c r="F39" s="60">
        <v>18248126</v>
      </c>
      <c r="G39" s="60">
        <v>9124063</v>
      </c>
      <c r="H39" s="60">
        <v>6171483</v>
      </c>
      <c r="I39" s="60">
        <v>6171483</v>
      </c>
      <c r="J39" s="60">
        <v>6613107</v>
      </c>
      <c r="K39" s="60">
        <v>6614471</v>
      </c>
      <c r="L39" s="60">
        <v>848715</v>
      </c>
      <c r="M39" s="60">
        <v>848715</v>
      </c>
      <c r="N39" s="60">
        <v>-391347</v>
      </c>
      <c r="O39" s="60">
        <v>-1622777</v>
      </c>
      <c r="P39" s="60">
        <v>0</v>
      </c>
      <c r="Q39" s="60">
        <v>0</v>
      </c>
      <c r="R39" s="60">
        <v>10560461</v>
      </c>
      <c r="S39" s="60">
        <v>17147819</v>
      </c>
      <c r="T39" s="60">
        <v>15534273</v>
      </c>
      <c r="U39" s="60">
        <v>15534273</v>
      </c>
      <c r="V39" s="60">
        <v>15534273</v>
      </c>
      <c r="W39" s="60">
        <v>175429014</v>
      </c>
      <c r="X39" s="60">
        <v>-159894741</v>
      </c>
      <c r="Y39" s="61">
        <v>-91.14</v>
      </c>
      <c r="Z39" s="62">
        <v>175429014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23223178</v>
      </c>
      <c r="C42" s="19">
        <v>0</v>
      </c>
      <c r="D42" s="59">
        <v>16742996</v>
      </c>
      <c r="E42" s="60">
        <v>16739752</v>
      </c>
      <c r="F42" s="60">
        <v>6133758</v>
      </c>
      <c r="G42" s="60">
        <v>-1464540</v>
      </c>
      <c r="H42" s="60">
        <v>-978006</v>
      </c>
      <c r="I42" s="60">
        <v>3691212</v>
      </c>
      <c r="J42" s="60">
        <v>167883</v>
      </c>
      <c r="K42" s="60">
        <v>6253656</v>
      </c>
      <c r="L42" s="60">
        <v>-1612987</v>
      </c>
      <c r="M42" s="60">
        <v>4808552</v>
      </c>
      <c r="N42" s="60">
        <v>-716853</v>
      </c>
      <c r="O42" s="60">
        <v>-339699</v>
      </c>
      <c r="P42" s="60">
        <v>12630353</v>
      </c>
      <c r="Q42" s="60">
        <v>11573801</v>
      </c>
      <c r="R42" s="60">
        <v>-1219323</v>
      </c>
      <c r="S42" s="60">
        <v>-439513</v>
      </c>
      <c r="T42" s="60">
        <v>-1054393</v>
      </c>
      <c r="U42" s="60">
        <v>-2713229</v>
      </c>
      <c r="V42" s="60">
        <v>17360336</v>
      </c>
      <c r="W42" s="60">
        <v>16739752</v>
      </c>
      <c r="X42" s="60">
        <v>620584</v>
      </c>
      <c r="Y42" s="61">
        <v>3.71</v>
      </c>
      <c r="Z42" s="62">
        <v>16739752</v>
      </c>
    </row>
    <row r="43" spans="1:26" ht="13.5">
      <c r="A43" s="58" t="s">
        <v>63</v>
      </c>
      <c r="B43" s="19">
        <v>-23287375</v>
      </c>
      <c r="C43" s="19">
        <v>0</v>
      </c>
      <c r="D43" s="59">
        <v>-19560000</v>
      </c>
      <c r="E43" s="60">
        <v>-19938000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-19938000</v>
      </c>
      <c r="X43" s="60">
        <v>19938000</v>
      </c>
      <c r="Y43" s="61">
        <v>-100</v>
      </c>
      <c r="Z43" s="62">
        <v>-19938000</v>
      </c>
    </row>
    <row r="44" spans="1:26" ht="13.5">
      <c r="A44" s="58" t="s">
        <v>64</v>
      </c>
      <c r="B44" s="19">
        <v>46334</v>
      </c>
      <c r="C44" s="19">
        <v>0</v>
      </c>
      <c r="D44" s="59">
        <v>-546000</v>
      </c>
      <c r="E44" s="60">
        <v>-546000</v>
      </c>
      <c r="F44" s="60">
        <v>-182264</v>
      </c>
      <c r="G44" s="60">
        <v>0</v>
      </c>
      <c r="H44" s="60">
        <v>0</v>
      </c>
      <c r="I44" s="60">
        <v>-182264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-182264</v>
      </c>
      <c r="W44" s="60">
        <v>-546000</v>
      </c>
      <c r="X44" s="60">
        <v>363736</v>
      </c>
      <c r="Y44" s="61">
        <v>-66.62</v>
      </c>
      <c r="Z44" s="62">
        <v>-546000</v>
      </c>
    </row>
    <row r="45" spans="1:26" ht="13.5">
      <c r="A45" s="70" t="s">
        <v>65</v>
      </c>
      <c r="B45" s="22">
        <v>1640323</v>
      </c>
      <c r="C45" s="22">
        <v>0</v>
      </c>
      <c r="D45" s="99">
        <v>1096996</v>
      </c>
      <c r="E45" s="100">
        <v>720752</v>
      </c>
      <c r="F45" s="100">
        <v>9090854</v>
      </c>
      <c r="G45" s="100">
        <v>7626314</v>
      </c>
      <c r="H45" s="100">
        <v>6648308</v>
      </c>
      <c r="I45" s="100">
        <v>6648308</v>
      </c>
      <c r="J45" s="100">
        <v>6816191</v>
      </c>
      <c r="K45" s="100">
        <v>13069847</v>
      </c>
      <c r="L45" s="100">
        <v>11456860</v>
      </c>
      <c r="M45" s="100">
        <v>11456860</v>
      </c>
      <c r="N45" s="100">
        <v>10740007</v>
      </c>
      <c r="O45" s="100">
        <v>10400308</v>
      </c>
      <c r="P45" s="100">
        <v>23030661</v>
      </c>
      <c r="Q45" s="100">
        <v>10740007</v>
      </c>
      <c r="R45" s="100">
        <v>21811338</v>
      </c>
      <c r="S45" s="100">
        <v>21371825</v>
      </c>
      <c r="T45" s="100">
        <v>20317432</v>
      </c>
      <c r="U45" s="100">
        <v>20317432</v>
      </c>
      <c r="V45" s="100">
        <v>20317432</v>
      </c>
      <c r="W45" s="100">
        <v>720752</v>
      </c>
      <c r="X45" s="100">
        <v>19596680</v>
      </c>
      <c r="Y45" s="101">
        <v>2718.92</v>
      </c>
      <c r="Z45" s="102">
        <v>720752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1409370</v>
      </c>
      <c r="C49" s="52">
        <v>0</v>
      </c>
      <c r="D49" s="129">
        <v>681102</v>
      </c>
      <c r="E49" s="54">
        <v>800856</v>
      </c>
      <c r="F49" s="54">
        <v>0</v>
      </c>
      <c r="G49" s="54">
        <v>0</v>
      </c>
      <c r="H49" s="54">
        <v>0</v>
      </c>
      <c r="I49" s="54">
        <v>796925</v>
      </c>
      <c r="J49" s="54">
        <v>0</v>
      </c>
      <c r="K49" s="54">
        <v>0</v>
      </c>
      <c r="L49" s="54">
        <v>0</v>
      </c>
      <c r="M49" s="54">
        <v>45234062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48922315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282598</v>
      </c>
      <c r="C51" s="52">
        <v>0</v>
      </c>
      <c r="D51" s="129">
        <v>248630</v>
      </c>
      <c r="E51" s="54">
        <v>140225</v>
      </c>
      <c r="F51" s="54">
        <v>0</v>
      </c>
      <c r="G51" s="54">
        <v>0</v>
      </c>
      <c r="H51" s="54">
        <v>0</v>
      </c>
      <c r="I51" s="54">
        <v>85258</v>
      </c>
      <c r="J51" s="54">
        <v>0</v>
      </c>
      <c r="K51" s="54">
        <v>0</v>
      </c>
      <c r="L51" s="54">
        <v>0</v>
      </c>
      <c r="M51" s="54">
        <v>331564</v>
      </c>
      <c r="N51" s="54">
        <v>0</v>
      </c>
      <c r="O51" s="54">
        <v>0</v>
      </c>
      <c r="P51" s="54">
        <v>0</v>
      </c>
      <c r="Q51" s="54">
        <v>4868754</v>
      </c>
      <c r="R51" s="54">
        <v>0</v>
      </c>
      <c r="S51" s="54">
        <v>0</v>
      </c>
      <c r="T51" s="54">
        <v>0</v>
      </c>
      <c r="U51" s="54">
        <v>11555</v>
      </c>
      <c r="V51" s="54">
        <v>0</v>
      </c>
      <c r="W51" s="54">
        <v>5968584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87.65821842772691</v>
      </c>
      <c r="C58" s="5">
        <f>IF(C67=0,0,+(C76/C67)*100)</f>
        <v>0</v>
      </c>
      <c r="D58" s="6">
        <f aca="true" t="shared" si="6" ref="D58:Z58">IF(D67=0,0,+(D76/D67)*100)</f>
        <v>24.13430205595919</v>
      </c>
      <c r="E58" s="7">
        <f t="shared" si="6"/>
        <v>26.83044001158668</v>
      </c>
      <c r="F58" s="7">
        <f t="shared" si="6"/>
        <v>147.06054604827642</v>
      </c>
      <c r="G58" s="7">
        <f t="shared" si="6"/>
        <v>100</v>
      </c>
      <c r="H58" s="7">
        <f t="shared" si="6"/>
        <v>100</v>
      </c>
      <c r="I58" s="7">
        <f t="shared" si="6"/>
        <v>116.24908954995017</v>
      </c>
      <c r="J58" s="7">
        <f t="shared" si="6"/>
        <v>100</v>
      </c>
      <c r="K58" s="7">
        <f t="shared" si="6"/>
        <v>100.00066634326808</v>
      </c>
      <c r="L58" s="7">
        <f t="shared" si="6"/>
        <v>100</v>
      </c>
      <c r="M58" s="7">
        <f t="shared" si="6"/>
        <v>100.00022077150813</v>
      </c>
      <c r="N58" s="7">
        <f t="shared" si="6"/>
        <v>100</v>
      </c>
      <c r="O58" s="7">
        <f t="shared" si="6"/>
        <v>104.77464052380563</v>
      </c>
      <c r="P58" s="7">
        <f t="shared" si="6"/>
        <v>0</v>
      </c>
      <c r="Q58" s="7">
        <f t="shared" si="6"/>
        <v>147.7396055757102</v>
      </c>
      <c r="R58" s="7">
        <f t="shared" si="6"/>
        <v>100</v>
      </c>
      <c r="S58" s="7">
        <f t="shared" si="6"/>
        <v>106.25262951986325</v>
      </c>
      <c r="T58" s="7">
        <f t="shared" si="6"/>
        <v>100.00013178425336</v>
      </c>
      <c r="U58" s="7">
        <f t="shared" si="6"/>
        <v>101.7993273742937</v>
      </c>
      <c r="V58" s="7">
        <f t="shared" si="6"/>
        <v>114.36235672671029</v>
      </c>
      <c r="W58" s="7">
        <f t="shared" si="6"/>
        <v>30.857634573654245</v>
      </c>
      <c r="X58" s="7">
        <f t="shared" si="6"/>
        <v>0</v>
      </c>
      <c r="Y58" s="7">
        <f t="shared" si="6"/>
        <v>0</v>
      </c>
      <c r="Z58" s="8">
        <f t="shared" si="6"/>
        <v>26.83044001158668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12.085308056872037</v>
      </c>
      <c r="E59" s="10">
        <f t="shared" si="7"/>
        <v>93.48345032794526</v>
      </c>
      <c r="F59" s="10">
        <f t="shared" si="7"/>
        <v>570.3371846262673</v>
      </c>
      <c r="G59" s="10">
        <f t="shared" si="7"/>
        <v>100</v>
      </c>
      <c r="H59" s="10">
        <f t="shared" si="7"/>
        <v>100</v>
      </c>
      <c r="I59" s="10">
        <f t="shared" si="7"/>
        <v>322.1458659521642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300</v>
      </c>
      <c r="R59" s="10">
        <f t="shared" si="7"/>
        <v>100</v>
      </c>
      <c r="S59" s="10">
        <f t="shared" si="7"/>
        <v>0</v>
      </c>
      <c r="T59" s="10">
        <f t="shared" si="7"/>
        <v>100</v>
      </c>
      <c r="U59" s="10">
        <f t="shared" si="7"/>
        <v>150.00372467222886</v>
      </c>
      <c r="V59" s="10">
        <f t="shared" si="7"/>
        <v>216.64582757405066</v>
      </c>
      <c r="W59" s="10">
        <f t="shared" si="7"/>
        <v>185.25889418292925</v>
      </c>
      <c r="X59" s="10">
        <f t="shared" si="7"/>
        <v>0</v>
      </c>
      <c r="Y59" s="10">
        <f t="shared" si="7"/>
        <v>0</v>
      </c>
      <c r="Z59" s="11">
        <f t="shared" si="7"/>
        <v>93.48345032794526</v>
      </c>
    </row>
    <row r="60" spans="1:26" ht="13.5">
      <c r="A60" s="38" t="s">
        <v>32</v>
      </c>
      <c r="B60" s="12">
        <f t="shared" si="7"/>
        <v>84.80069431787247</v>
      </c>
      <c r="C60" s="12">
        <f t="shared" si="7"/>
        <v>0</v>
      </c>
      <c r="D60" s="3">
        <f t="shared" si="7"/>
        <v>12.806793949913217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100.00070413708704</v>
      </c>
      <c r="L60" s="13">
        <f t="shared" si="7"/>
        <v>100</v>
      </c>
      <c r="M60" s="13">
        <f t="shared" si="7"/>
        <v>100.00023321330622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144.0428042047035</v>
      </c>
      <c r="R60" s="13">
        <f t="shared" si="7"/>
        <v>100</v>
      </c>
      <c r="S60" s="13">
        <f t="shared" si="7"/>
        <v>100</v>
      </c>
      <c r="T60" s="13">
        <f t="shared" si="7"/>
        <v>100.00013916974115</v>
      </c>
      <c r="U60" s="13">
        <f t="shared" si="7"/>
        <v>100.00004634246713</v>
      </c>
      <c r="V60" s="13">
        <f t="shared" si="7"/>
        <v>109.2540326921981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173.73207281033135</v>
      </c>
      <c r="C62" s="12">
        <f t="shared" si="7"/>
        <v>0</v>
      </c>
      <c r="D62" s="3">
        <f t="shared" si="7"/>
        <v>20.652971386647103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0</v>
      </c>
      <c r="Q62" s="13">
        <f t="shared" si="7"/>
        <v>139.99581847840528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109.48744958471808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7.117093508040501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100.00320362907101</v>
      </c>
      <c r="L63" s="13">
        <f t="shared" si="7"/>
        <v>100</v>
      </c>
      <c r="M63" s="13">
        <f t="shared" si="7"/>
        <v>100.0012130534253</v>
      </c>
      <c r="N63" s="13">
        <f t="shared" si="7"/>
        <v>100</v>
      </c>
      <c r="O63" s="13">
        <f t="shared" si="7"/>
        <v>100</v>
      </c>
      <c r="P63" s="13">
        <f t="shared" si="7"/>
        <v>0</v>
      </c>
      <c r="Q63" s="13">
        <f t="shared" si="7"/>
        <v>149.86223581739543</v>
      </c>
      <c r="R63" s="13">
        <f t="shared" si="7"/>
        <v>100</v>
      </c>
      <c r="S63" s="13">
        <f t="shared" si="7"/>
        <v>100</v>
      </c>
      <c r="T63" s="13">
        <f t="shared" si="7"/>
        <v>100.00063569961921</v>
      </c>
      <c r="U63" s="13">
        <f t="shared" si="7"/>
        <v>100.00021330239026</v>
      </c>
      <c r="V63" s="13">
        <f t="shared" si="7"/>
        <v>109.31696624181757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3.0026109660574414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148.48664178827374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108.8281426281225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9473138</v>
      </c>
      <c r="C67" s="24"/>
      <c r="D67" s="25">
        <v>12938000</v>
      </c>
      <c r="E67" s="26">
        <v>11796303</v>
      </c>
      <c r="F67" s="26">
        <v>720559</v>
      </c>
      <c r="G67" s="26">
        <v>701725</v>
      </c>
      <c r="H67" s="26">
        <v>664596</v>
      </c>
      <c r="I67" s="26">
        <v>2086880</v>
      </c>
      <c r="J67" s="26">
        <v>763894</v>
      </c>
      <c r="K67" s="26">
        <v>750364</v>
      </c>
      <c r="L67" s="26">
        <v>750527</v>
      </c>
      <c r="M67" s="26">
        <v>2264785</v>
      </c>
      <c r="N67" s="26">
        <v>855565</v>
      </c>
      <c r="O67" s="26">
        <v>843519</v>
      </c>
      <c r="P67" s="26"/>
      <c r="Q67" s="26">
        <v>1699084</v>
      </c>
      <c r="R67" s="26">
        <v>835447</v>
      </c>
      <c r="S67" s="26">
        <v>644129</v>
      </c>
      <c r="T67" s="26">
        <v>758816</v>
      </c>
      <c r="U67" s="26">
        <v>2238392</v>
      </c>
      <c r="V67" s="26">
        <v>8289141</v>
      </c>
      <c r="W67" s="26">
        <v>10256781</v>
      </c>
      <c r="X67" s="26"/>
      <c r="Y67" s="25"/>
      <c r="Z67" s="27">
        <v>11796303</v>
      </c>
    </row>
    <row r="68" spans="1:26" ht="13.5" hidden="1">
      <c r="A68" s="37" t="s">
        <v>31</v>
      </c>
      <c r="B68" s="19">
        <v>1780984</v>
      </c>
      <c r="C68" s="19"/>
      <c r="D68" s="20">
        <v>3165000</v>
      </c>
      <c r="E68" s="21">
        <v>3385626</v>
      </c>
      <c r="F68" s="21">
        <v>72097</v>
      </c>
      <c r="G68" s="21">
        <v>40275</v>
      </c>
      <c r="H68" s="21">
        <v>40275</v>
      </c>
      <c r="I68" s="21">
        <v>152647</v>
      </c>
      <c r="J68" s="21">
        <v>40275</v>
      </c>
      <c r="K68" s="21">
        <v>40275</v>
      </c>
      <c r="L68" s="21">
        <v>40275</v>
      </c>
      <c r="M68" s="21">
        <v>120825</v>
      </c>
      <c r="N68" s="21">
        <v>40275</v>
      </c>
      <c r="O68" s="21"/>
      <c r="P68" s="21"/>
      <c r="Q68" s="21">
        <v>40275</v>
      </c>
      <c r="R68" s="21">
        <v>40275</v>
      </c>
      <c r="S68" s="21"/>
      <c r="T68" s="21">
        <v>40269</v>
      </c>
      <c r="U68" s="21">
        <v>80544</v>
      </c>
      <c r="V68" s="21">
        <v>394291</v>
      </c>
      <c r="W68" s="21">
        <v>1708420</v>
      </c>
      <c r="X68" s="21"/>
      <c r="Y68" s="20"/>
      <c r="Z68" s="23">
        <v>3385626</v>
      </c>
    </row>
    <row r="69" spans="1:26" ht="13.5" hidden="1">
      <c r="A69" s="38" t="s">
        <v>32</v>
      </c>
      <c r="B69" s="19">
        <v>7692154</v>
      </c>
      <c r="C69" s="19"/>
      <c r="D69" s="20">
        <v>8066000</v>
      </c>
      <c r="E69" s="21">
        <v>8410677</v>
      </c>
      <c r="F69" s="21">
        <v>648462</v>
      </c>
      <c r="G69" s="21">
        <v>661450</v>
      </c>
      <c r="H69" s="21">
        <v>624321</v>
      </c>
      <c r="I69" s="21">
        <v>1934233</v>
      </c>
      <c r="J69" s="21">
        <v>723619</v>
      </c>
      <c r="K69" s="21">
        <v>710089</v>
      </c>
      <c r="L69" s="21">
        <v>710252</v>
      </c>
      <c r="M69" s="21">
        <v>2143960</v>
      </c>
      <c r="N69" s="21">
        <v>815290</v>
      </c>
      <c r="O69" s="21">
        <v>843519</v>
      </c>
      <c r="P69" s="21"/>
      <c r="Q69" s="21">
        <v>1658809</v>
      </c>
      <c r="R69" s="21">
        <v>795172</v>
      </c>
      <c r="S69" s="21">
        <v>644129</v>
      </c>
      <c r="T69" s="21">
        <v>718547</v>
      </c>
      <c r="U69" s="21">
        <v>2157848</v>
      </c>
      <c r="V69" s="21">
        <v>7894850</v>
      </c>
      <c r="W69" s="21">
        <v>6781096</v>
      </c>
      <c r="X69" s="21"/>
      <c r="Y69" s="20"/>
      <c r="Z69" s="23">
        <v>8410677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3754632</v>
      </c>
      <c r="C71" s="19"/>
      <c r="D71" s="20">
        <v>4089000</v>
      </c>
      <c r="E71" s="21">
        <v>4064000</v>
      </c>
      <c r="F71" s="21">
        <v>273767</v>
      </c>
      <c r="G71" s="21">
        <v>288606</v>
      </c>
      <c r="H71" s="21">
        <v>254467</v>
      </c>
      <c r="I71" s="21">
        <v>816840</v>
      </c>
      <c r="J71" s="21">
        <v>408393</v>
      </c>
      <c r="K71" s="21">
        <v>338568</v>
      </c>
      <c r="L71" s="21">
        <v>341054</v>
      </c>
      <c r="M71" s="21">
        <v>1088015</v>
      </c>
      <c r="N71" s="21">
        <v>444749</v>
      </c>
      <c r="O71" s="21">
        <v>473577</v>
      </c>
      <c r="P71" s="21"/>
      <c r="Q71" s="21">
        <v>918326</v>
      </c>
      <c r="R71" s="21">
        <v>425123</v>
      </c>
      <c r="S71" s="21">
        <v>275731</v>
      </c>
      <c r="T71" s="21">
        <v>347311</v>
      </c>
      <c r="U71" s="21">
        <v>1048165</v>
      </c>
      <c r="V71" s="21">
        <v>3871346</v>
      </c>
      <c r="W71" s="21">
        <v>3417302</v>
      </c>
      <c r="X71" s="21"/>
      <c r="Y71" s="20"/>
      <c r="Z71" s="23">
        <v>4064000</v>
      </c>
    </row>
    <row r="72" spans="1:26" ht="13.5" hidden="1">
      <c r="A72" s="39" t="s">
        <v>105</v>
      </c>
      <c r="B72" s="19">
        <v>1668747</v>
      </c>
      <c r="C72" s="19"/>
      <c r="D72" s="20">
        <v>1679000</v>
      </c>
      <c r="E72" s="21">
        <v>1756994</v>
      </c>
      <c r="F72" s="21">
        <v>156890</v>
      </c>
      <c r="G72" s="21">
        <v>155039</v>
      </c>
      <c r="H72" s="21">
        <v>154385</v>
      </c>
      <c r="I72" s="21">
        <v>466314</v>
      </c>
      <c r="J72" s="21">
        <v>102360</v>
      </c>
      <c r="K72" s="21">
        <v>156073</v>
      </c>
      <c r="L72" s="21">
        <v>153750</v>
      </c>
      <c r="M72" s="21">
        <v>412183</v>
      </c>
      <c r="N72" s="21">
        <v>155093</v>
      </c>
      <c r="O72" s="21">
        <v>154494</v>
      </c>
      <c r="P72" s="21"/>
      <c r="Q72" s="21">
        <v>309587</v>
      </c>
      <c r="R72" s="21">
        <v>156581</v>
      </c>
      <c r="S72" s="21">
        <v>154930</v>
      </c>
      <c r="T72" s="21">
        <v>157307</v>
      </c>
      <c r="U72" s="21">
        <v>468818</v>
      </c>
      <c r="V72" s="21">
        <v>1656902</v>
      </c>
      <c r="W72" s="21">
        <v>1445249</v>
      </c>
      <c r="X72" s="21"/>
      <c r="Y72" s="20"/>
      <c r="Z72" s="23">
        <v>1756994</v>
      </c>
    </row>
    <row r="73" spans="1:26" ht="13.5" hidden="1">
      <c r="A73" s="39" t="s">
        <v>106</v>
      </c>
      <c r="B73" s="19">
        <v>2268775</v>
      </c>
      <c r="C73" s="19"/>
      <c r="D73" s="20">
        <v>2298000</v>
      </c>
      <c r="E73" s="21">
        <v>2589683</v>
      </c>
      <c r="F73" s="21">
        <v>217805</v>
      </c>
      <c r="G73" s="21">
        <v>217805</v>
      </c>
      <c r="H73" s="21">
        <v>215469</v>
      </c>
      <c r="I73" s="21">
        <v>651079</v>
      </c>
      <c r="J73" s="21">
        <v>212866</v>
      </c>
      <c r="K73" s="21">
        <v>215448</v>
      </c>
      <c r="L73" s="21">
        <v>215448</v>
      </c>
      <c r="M73" s="21">
        <v>643762</v>
      </c>
      <c r="N73" s="21">
        <v>215448</v>
      </c>
      <c r="O73" s="21">
        <v>215448</v>
      </c>
      <c r="P73" s="21"/>
      <c r="Q73" s="21">
        <v>430896</v>
      </c>
      <c r="R73" s="21">
        <v>213468</v>
      </c>
      <c r="S73" s="21">
        <v>213468</v>
      </c>
      <c r="T73" s="21">
        <v>213929</v>
      </c>
      <c r="U73" s="21">
        <v>640865</v>
      </c>
      <c r="V73" s="21">
        <v>2366602</v>
      </c>
      <c r="W73" s="21">
        <v>1918545</v>
      </c>
      <c r="X73" s="21"/>
      <c r="Y73" s="20"/>
      <c r="Z73" s="23">
        <v>2589683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1707000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1767265</v>
      </c>
      <c r="X75" s="30"/>
      <c r="Y75" s="29"/>
      <c r="Z75" s="31"/>
    </row>
    <row r="76" spans="1:26" ht="13.5" hidden="1">
      <c r="A76" s="42" t="s">
        <v>287</v>
      </c>
      <c r="B76" s="32">
        <v>8303984</v>
      </c>
      <c r="C76" s="32"/>
      <c r="D76" s="33">
        <v>3122496</v>
      </c>
      <c r="E76" s="34">
        <v>3165000</v>
      </c>
      <c r="F76" s="34">
        <v>1059658</v>
      </c>
      <c r="G76" s="34">
        <v>701725</v>
      </c>
      <c r="H76" s="34">
        <v>664596</v>
      </c>
      <c r="I76" s="34">
        <v>2425979</v>
      </c>
      <c r="J76" s="34">
        <v>763894</v>
      </c>
      <c r="K76" s="34">
        <v>750369</v>
      </c>
      <c r="L76" s="34">
        <v>750527</v>
      </c>
      <c r="M76" s="34">
        <v>2264790</v>
      </c>
      <c r="N76" s="34">
        <v>855565</v>
      </c>
      <c r="O76" s="34">
        <v>883794</v>
      </c>
      <c r="P76" s="34">
        <v>770861</v>
      </c>
      <c r="Q76" s="34">
        <v>2510220</v>
      </c>
      <c r="R76" s="34">
        <v>835447</v>
      </c>
      <c r="S76" s="34">
        <v>684404</v>
      </c>
      <c r="T76" s="34">
        <v>758817</v>
      </c>
      <c r="U76" s="34">
        <v>2278668</v>
      </c>
      <c r="V76" s="34">
        <v>9479657</v>
      </c>
      <c r="W76" s="34">
        <v>3165000</v>
      </c>
      <c r="X76" s="34"/>
      <c r="Y76" s="33"/>
      <c r="Z76" s="35">
        <v>3165000</v>
      </c>
    </row>
    <row r="77" spans="1:26" ht="13.5" hidden="1">
      <c r="A77" s="37" t="s">
        <v>31</v>
      </c>
      <c r="B77" s="19">
        <v>1780984</v>
      </c>
      <c r="C77" s="19"/>
      <c r="D77" s="20">
        <v>382500</v>
      </c>
      <c r="E77" s="21">
        <v>3165000</v>
      </c>
      <c r="F77" s="21">
        <v>411196</v>
      </c>
      <c r="G77" s="21">
        <v>40275</v>
      </c>
      <c r="H77" s="21">
        <v>40275</v>
      </c>
      <c r="I77" s="21">
        <v>491746</v>
      </c>
      <c r="J77" s="21">
        <v>40275</v>
      </c>
      <c r="K77" s="21">
        <v>40275</v>
      </c>
      <c r="L77" s="21">
        <v>40275</v>
      </c>
      <c r="M77" s="21">
        <v>120825</v>
      </c>
      <c r="N77" s="21">
        <v>40275</v>
      </c>
      <c r="O77" s="21">
        <v>40275</v>
      </c>
      <c r="P77" s="21">
        <v>40275</v>
      </c>
      <c r="Q77" s="21">
        <v>120825</v>
      </c>
      <c r="R77" s="21">
        <v>40275</v>
      </c>
      <c r="S77" s="21">
        <v>40275</v>
      </c>
      <c r="T77" s="21">
        <v>40269</v>
      </c>
      <c r="U77" s="21">
        <v>120819</v>
      </c>
      <c r="V77" s="21">
        <v>854215</v>
      </c>
      <c r="W77" s="21">
        <v>3165000</v>
      </c>
      <c r="X77" s="21"/>
      <c r="Y77" s="20"/>
      <c r="Z77" s="23">
        <v>3165000</v>
      </c>
    </row>
    <row r="78" spans="1:26" ht="13.5" hidden="1">
      <c r="A78" s="38" t="s">
        <v>32</v>
      </c>
      <c r="B78" s="19">
        <v>6523000</v>
      </c>
      <c r="C78" s="19"/>
      <c r="D78" s="20">
        <v>1032996</v>
      </c>
      <c r="E78" s="21"/>
      <c r="F78" s="21">
        <v>648462</v>
      </c>
      <c r="G78" s="21">
        <v>661450</v>
      </c>
      <c r="H78" s="21">
        <v>624321</v>
      </c>
      <c r="I78" s="21">
        <v>1934233</v>
      </c>
      <c r="J78" s="21">
        <v>723619</v>
      </c>
      <c r="K78" s="21">
        <v>710094</v>
      </c>
      <c r="L78" s="21">
        <v>710252</v>
      </c>
      <c r="M78" s="21">
        <v>2143965</v>
      </c>
      <c r="N78" s="21">
        <v>815290</v>
      </c>
      <c r="O78" s="21">
        <v>843519</v>
      </c>
      <c r="P78" s="21">
        <v>730586</v>
      </c>
      <c r="Q78" s="21">
        <v>2389395</v>
      </c>
      <c r="R78" s="21">
        <v>795172</v>
      </c>
      <c r="S78" s="21">
        <v>644129</v>
      </c>
      <c r="T78" s="21">
        <v>718548</v>
      </c>
      <c r="U78" s="21">
        <v>2157849</v>
      </c>
      <c r="V78" s="21">
        <v>8625442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6523000</v>
      </c>
      <c r="C80" s="19"/>
      <c r="D80" s="20">
        <v>844500</v>
      </c>
      <c r="E80" s="21"/>
      <c r="F80" s="21">
        <v>273767</v>
      </c>
      <c r="G80" s="21">
        <v>288606</v>
      </c>
      <c r="H80" s="21">
        <v>254467</v>
      </c>
      <c r="I80" s="21">
        <v>816840</v>
      </c>
      <c r="J80" s="21">
        <v>408393</v>
      </c>
      <c r="K80" s="21">
        <v>338568</v>
      </c>
      <c r="L80" s="21">
        <v>341054</v>
      </c>
      <c r="M80" s="21">
        <v>1088015</v>
      </c>
      <c r="N80" s="21">
        <v>444749</v>
      </c>
      <c r="O80" s="21">
        <v>473577</v>
      </c>
      <c r="P80" s="21">
        <v>367292</v>
      </c>
      <c r="Q80" s="21">
        <v>1285618</v>
      </c>
      <c r="R80" s="21">
        <v>425123</v>
      </c>
      <c r="S80" s="21">
        <v>275731</v>
      </c>
      <c r="T80" s="21">
        <v>347311</v>
      </c>
      <c r="U80" s="21">
        <v>1048165</v>
      </c>
      <c r="V80" s="21">
        <v>4238638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119496</v>
      </c>
      <c r="E81" s="21"/>
      <c r="F81" s="21">
        <v>156890</v>
      </c>
      <c r="G81" s="21">
        <v>155039</v>
      </c>
      <c r="H81" s="21">
        <v>154385</v>
      </c>
      <c r="I81" s="21">
        <v>466314</v>
      </c>
      <c r="J81" s="21">
        <v>102360</v>
      </c>
      <c r="K81" s="21">
        <v>156078</v>
      </c>
      <c r="L81" s="21">
        <v>153750</v>
      </c>
      <c r="M81" s="21">
        <v>412188</v>
      </c>
      <c r="N81" s="21">
        <v>155093</v>
      </c>
      <c r="O81" s="21">
        <v>154494</v>
      </c>
      <c r="P81" s="21">
        <v>154367</v>
      </c>
      <c r="Q81" s="21">
        <v>463954</v>
      </c>
      <c r="R81" s="21">
        <v>156581</v>
      </c>
      <c r="S81" s="21">
        <v>154930</v>
      </c>
      <c r="T81" s="21">
        <v>157308</v>
      </c>
      <c r="U81" s="21">
        <v>468819</v>
      </c>
      <c r="V81" s="21">
        <v>1811275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69000</v>
      </c>
      <c r="E82" s="21"/>
      <c r="F82" s="21">
        <v>217805</v>
      </c>
      <c r="G82" s="21">
        <v>217805</v>
      </c>
      <c r="H82" s="21">
        <v>215469</v>
      </c>
      <c r="I82" s="21">
        <v>651079</v>
      </c>
      <c r="J82" s="21">
        <v>212866</v>
      </c>
      <c r="K82" s="21">
        <v>215448</v>
      </c>
      <c r="L82" s="21">
        <v>215448</v>
      </c>
      <c r="M82" s="21">
        <v>643762</v>
      </c>
      <c r="N82" s="21">
        <v>215448</v>
      </c>
      <c r="O82" s="21">
        <v>215448</v>
      </c>
      <c r="P82" s="21">
        <v>208927</v>
      </c>
      <c r="Q82" s="21">
        <v>639823</v>
      </c>
      <c r="R82" s="21">
        <v>213468</v>
      </c>
      <c r="S82" s="21">
        <v>213468</v>
      </c>
      <c r="T82" s="21">
        <v>213929</v>
      </c>
      <c r="U82" s="21">
        <v>640865</v>
      </c>
      <c r="V82" s="21">
        <v>2575529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1707000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665000</v>
      </c>
      <c r="D5" s="344">
        <f t="shared" si="0"/>
        <v>0</v>
      </c>
      <c r="E5" s="343">
        <f t="shared" si="0"/>
        <v>2385000</v>
      </c>
      <c r="F5" s="345">
        <f t="shared" si="0"/>
        <v>1976000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1753800</v>
      </c>
      <c r="T5" s="343">
        <f t="shared" si="0"/>
        <v>0</v>
      </c>
      <c r="U5" s="343">
        <f t="shared" si="0"/>
        <v>0</v>
      </c>
      <c r="V5" s="345">
        <f t="shared" si="0"/>
        <v>1753800</v>
      </c>
      <c r="W5" s="345">
        <f t="shared" si="0"/>
        <v>1753800</v>
      </c>
      <c r="X5" s="343">
        <f t="shared" si="0"/>
        <v>1976000</v>
      </c>
      <c r="Y5" s="345">
        <f t="shared" si="0"/>
        <v>-222200</v>
      </c>
      <c r="Z5" s="346">
        <f>+IF(X5&lt;&gt;0,+(Y5/X5)*100,0)</f>
        <v>-11.244939271255062</v>
      </c>
      <c r="AA5" s="347">
        <f>+AA6+AA8+AA11+AA13+AA15</f>
        <v>1976000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1059000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1059000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665000</v>
      </c>
      <c r="D11" s="350">
        <f aca="true" t="shared" si="3" ref="D11:AA11">+D12</f>
        <v>0</v>
      </c>
      <c r="E11" s="349">
        <f t="shared" si="3"/>
        <v>409000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1753800</v>
      </c>
      <c r="T11" s="349">
        <f t="shared" si="3"/>
        <v>0</v>
      </c>
      <c r="U11" s="349">
        <f t="shared" si="3"/>
        <v>0</v>
      </c>
      <c r="V11" s="351">
        <f t="shared" si="3"/>
        <v>1753800</v>
      </c>
      <c r="W11" s="351">
        <f t="shared" si="3"/>
        <v>1753800</v>
      </c>
      <c r="X11" s="349">
        <f t="shared" si="3"/>
        <v>0</v>
      </c>
      <c r="Y11" s="351">
        <f t="shared" si="3"/>
        <v>1753800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>
        <v>665000</v>
      </c>
      <c r="D12" s="327"/>
      <c r="E12" s="60">
        <v>409000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1753800</v>
      </c>
      <c r="T12" s="60"/>
      <c r="U12" s="60"/>
      <c r="V12" s="59">
        <v>1753800</v>
      </c>
      <c r="W12" s="59">
        <v>1753800</v>
      </c>
      <c r="X12" s="60"/>
      <c r="Y12" s="59">
        <v>1753800</v>
      </c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344000</v>
      </c>
      <c r="F13" s="329">
        <f t="shared" si="4"/>
        <v>1976000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1976000</v>
      </c>
      <c r="Y13" s="329">
        <f t="shared" si="4"/>
        <v>-1976000</v>
      </c>
      <c r="Z13" s="322">
        <f>+IF(X13&lt;&gt;0,+(Y13/X13)*100,0)</f>
        <v>-100</v>
      </c>
      <c r="AA13" s="273">
        <f t="shared" si="4"/>
        <v>1976000</v>
      </c>
    </row>
    <row r="14" spans="1:27" ht="13.5">
      <c r="A14" s="291" t="s">
        <v>233</v>
      </c>
      <c r="B14" s="136"/>
      <c r="C14" s="60"/>
      <c r="D14" s="327"/>
      <c r="E14" s="60">
        <v>344000</v>
      </c>
      <c r="F14" s="59">
        <v>1976000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1976000</v>
      </c>
      <c r="Y14" s="59">
        <v>-1976000</v>
      </c>
      <c r="Z14" s="61">
        <v>-100</v>
      </c>
      <c r="AA14" s="62">
        <v>1976000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573000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573000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665000</v>
      </c>
      <c r="D60" s="333">
        <f t="shared" si="14"/>
        <v>0</v>
      </c>
      <c r="E60" s="219">
        <f t="shared" si="14"/>
        <v>2385000</v>
      </c>
      <c r="F60" s="264">
        <f t="shared" si="14"/>
        <v>1976000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1753800</v>
      </c>
      <c r="T60" s="219">
        <f t="shared" si="14"/>
        <v>0</v>
      </c>
      <c r="U60" s="219">
        <f t="shared" si="14"/>
        <v>0</v>
      </c>
      <c r="V60" s="264">
        <f t="shared" si="14"/>
        <v>1753800</v>
      </c>
      <c r="W60" s="264">
        <f t="shared" si="14"/>
        <v>1753800</v>
      </c>
      <c r="X60" s="219">
        <f t="shared" si="14"/>
        <v>1976000</v>
      </c>
      <c r="Y60" s="264">
        <f t="shared" si="14"/>
        <v>-222200</v>
      </c>
      <c r="Z60" s="324">
        <f>+IF(X60&lt;&gt;0,+(Y60/X60)*100,0)</f>
        <v>-11.244939271255062</v>
      </c>
      <c r="AA60" s="232">
        <f>+AA57+AA54+AA51+AA40+AA37+AA34+AA22+AA5</f>
        <v>1976000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39931037</v>
      </c>
      <c r="D5" s="153">
        <f>SUM(D6:D8)</f>
        <v>0</v>
      </c>
      <c r="E5" s="154">
        <f t="shared" si="0"/>
        <v>40782000</v>
      </c>
      <c r="F5" s="100">
        <f t="shared" si="0"/>
        <v>38146000</v>
      </c>
      <c r="G5" s="100">
        <f t="shared" si="0"/>
        <v>12919446</v>
      </c>
      <c r="H5" s="100">
        <f t="shared" si="0"/>
        <v>119661</v>
      </c>
      <c r="I5" s="100">
        <f t="shared" si="0"/>
        <v>1457770</v>
      </c>
      <c r="J5" s="100">
        <f t="shared" si="0"/>
        <v>14496877</v>
      </c>
      <c r="K5" s="100">
        <f t="shared" si="0"/>
        <v>389844</v>
      </c>
      <c r="L5" s="100">
        <f t="shared" si="0"/>
        <v>7084575</v>
      </c>
      <c r="M5" s="100">
        <f t="shared" si="0"/>
        <v>98610</v>
      </c>
      <c r="N5" s="100">
        <f t="shared" si="0"/>
        <v>7573029</v>
      </c>
      <c r="O5" s="100">
        <f t="shared" si="0"/>
        <v>429460</v>
      </c>
      <c r="P5" s="100">
        <f t="shared" si="0"/>
        <v>983358</v>
      </c>
      <c r="Q5" s="100">
        <f t="shared" si="0"/>
        <v>0</v>
      </c>
      <c r="R5" s="100">
        <f t="shared" si="0"/>
        <v>1412818</v>
      </c>
      <c r="S5" s="100">
        <f t="shared" si="0"/>
        <v>138930</v>
      </c>
      <c r="T5" s="100">
        <f t="shared" si="0"/>
        <v>229948</v>
      </c>
      <c r="U5" s="100">
        <f t="shared" si="0"/>
        <v>134964</v>
      </c>
      <c r="V5" s="100">
        <f t="shared" si="0"/>
        <v>503842</v>
      </c>
      <c r="W5" s="100">
        <f t="shared" si="0"/>
        <v>23986566</v>
      </c>
      <c r="X5" s="100">
        <f t="shared" si="0"/>
        <v>36186732</v>
      </c>
      <c r="Y5" s="100">
        <f t="shared" si="0"/>
        <v>-12200166</v>
      </c>
      <c r="Z5" s="137">
        <f>+IF(X5&lt;&gt;0,+(Y5/X5)*100,0)</f>
        <v>-33.714473028401684</v>
      </c>
      <c r="AA5" s="153">
        <f>SUM(AA6:AA8)</f>
        <v>38146000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44169</v>
      </c>
      <c r="H6" s="60">
        <v>47161</v>
      </c>
      <c r="I6" s="60">
        <v>44483</v>
      </c>
      <c r="J6" s="60">
        <v>135813</v>
      </c>
      <c r="K6" s="60">
        <v>336254</v>
      </c>
      <c r="L6" s="60">
        <v>46037</v>
      </c>
      <c r="M6" s="60">
        <v>43497</v>
      </c>
      <c r="N6" s="60">
        <v>425788</v>
      </c>
      <c r="O6" s="60">
        <v>42428</v>
      </c>
      <c r="P6" s="60">
        <v>43541</v>
      </c>
      <c r="Q6" s="60"/>
      <c r="R6" s="60">
        <v>85969</v>
      </c>
      <c r="S6" s="60">
        <v>44338</v>
      </c>
      <c r="T6" s="60">
        <v>217290</v>
      </c>
      <c r="U6" s="60"/>
      <c r="V6" s="60">
        <v>261628</v>
      </c>
      <c r="W6" s="60">
        <v>909198</v>
      </c>
      <c r="X6" s="60"/>
      <c r="Y6" s="60">
        <v>909198</v>
      </c>
      <c r="Z6" s="140">
        <v>0</v>
      </c>
      <c r="AA6" s="155"/>
    </row>
    <row r="7" spans="1:27" ht="13.5">
      <c r="A7" s="138" t="s">
        <v>76</v>
      </c>
      <c r="B7" s="136"/>
      <c r="C7" s="157">
        <v>39931037</v>
      </c>
      <c r="D7" s="157"/>
      <c r="E7" s="158">
        <v>37617000</v>
      </c>
      <c r="F7" s="159">
        <v>34981000</v>
      </c>
      <c r="G7" s="159">
        <v>12875277</v>
      </c>
      <c r="H7" s="159">
        <v>72500</v>
      </c>
      <c r="I7" s="159">
        <v>1413287</v>
      </c>
      <c r="J7" s="159">
        <v>14361064</v>
      </c>
      <c r="K7" s="159">
        <v>53590</v>
      </c>
      <c r="L7" s="159">
        <v>7038538</v>
      </c>
      <c r="M7" s="159">
        <v>55113</v>
      </c>
      <c r="N7" s="159">
        <v>7147241</v>
      </c>
      <c r="O7" s="159">
        <v>97032</v>
      </c>
      <c r="P7" s="159">
        <v>939817</v>
      </c>
      <c r="Q7" s="159"/>
      <c r="R7" s="159">
        <v>1036849</v>
      </c>
      <c r="S7" s="159">
        <v>94592</v>
      </c>
      <c r="T7" s="159">
        <v>12658</v>
      </c>
      <c r="U7" s="159">
        <v>134964</v>
      </c>
      <c r="V7" s="159">
        <v>242214</v>
      </c>
      <c r="W7" s="159">
        <v>22787368</v>
      </c>
      <c r="X7" s="159">
        <v>34478312</v>
      </c>
      <c r="Y7" s="159">
        <v>-11690944</v>
      </c>
      <c r="Z7" s="141">
        <v>-33.91</v>
      </c>
      <c r="AA7" s="157">
        <v>34981000</v>
      </c>
    </row>
    <row r="8" spans="1:27" ht="13.5">
      <c r="A8" s="138" t="s">
        <v>77</v>
      </c>
      <c r="B8" s="136"/>
      <c r="C8" s="155"/>
      <c r="D8" s="155"/>
      <c r="E8" s="156">
        <v>3165000</v>
      </c>
      <c r="F8" s="60">
        <v>3165000</v>
      </c>
      <c r="G8" s="60"/>
      <c r="H8" s="60"/>
      <c r="I8" s="60"/>
      <c r="J8" s="60"/>
      <c r="K8" s="60"/>
      <c r="L8" s="60"/>
      <c r="M8" s="60"/>
      <c r="N8" s="60"/>
      <c r="O8" s="60">
        <v>290000</v>
      </c>
      <c r="P8" s="60"/>
      <c r="Q8" s="60"/>
      <c r="R8" s="60">
        <v>290000</v>
      </c>
      <c r="S8" s="60"/>
      <c r="T8" s="60"/>
      <c r="U8" s="60"/>
      <c r="V8" s="60"/>
      <c r="W8" s="60">
        <v>290000</v>
      </c>
      <c r="X8" s="60">
        <v>1708420</v>
      </c>
      <c r="Y8" s="60">
        <v>-1418420</v>
      </c>
      <c r="Z8" s="140">
        <v>-83.03</v>
      </c>
      <c r="AA8" s="155">
        <v>3165000</v>
      </c>
    </row>
    <row r="9" spans="1:27" ht="13.5">
      <c r="A9" s="135" t="s">
        <v>78</v>
      </c>
      <c r="B9" s="136"/>
      <c r="C9" s="153">
        <f aca="true" t="shared" si="1" ref="C9:Y9">SUM(C10:C14)</f>
        <v>187744</v>
      </c>
      <c r="D9" s="153">
        <f>SUM(D10:D14)</f>
        <v>0</v>
      </c>
      <c r="E9" s="154">
        <f t="shared" si="1"/>
        <v>2122000</v>
      </c>
      <c r="F9" s="100">
        <f t="shared" si="1"/>
        <v>3359000</v>
      </c>
      <c r="G9" s="100">
        <f t="shared" si="1"/>
        <v>46</v>
      </c>
      <c r="H9" s="100">
        <f t="shared" si="1"/>
        <v>186</v>
      </c>
      <c r="I9" s="100">
        <f t="shared" si="1"/>
        <v>510</v>
      </c>
      <c r="J9" s="100">
        <f t="shared" si="1"/>
        <v>742</v>
      </c>
      <c r="K9" s="100">
        <f t="shared" si="1"/>
        <v>233</v>
      </c>
      <c r="L9" s="100">
        <f t="shared" si="1"/>
        <v>300343</v>
      </c>
      <c r="M9" s="100">
        <f t="shared" si="1"/>
        <v>1150</v>
      </c>
      <c r="N9" s="100">
        <f t="shared" si="1"/>
        <v>301726</v>
      </c>
      <c r="O9" s="100">
        <f t="shared" si="1"/>
        <v>302</v>
      </c>
      <c r="P9" s="100">
        <f t="shared" si="1"/>
        <v>638</v>
      </c>
      <c r="Q9" s="100">
        <f t="shared" si="1"/>
        <v>0</v>
      </c>
      <c r="R9" s="100">
        <f t="shared" si="1"/>
        <v>940</v>
      </c>
      <c r="S9" s="100">
        <f t="shared" si="1"/>
        <v>196</v>
      </c>
      <c r="T9" s="100">
        <f t="shared" si="1"/>
        <v>196</v>
      </c>
      <c r="U9" s="100">
        <f t="shared" si="1"/>
        <v>382</v>
      </c>
      <c r="V9" s="100">
        <f t="shared" si="1"/>
        <v>774</v>
      </c>
      <c r="W9" s="100">
        <f t="shared" si="1"/>
        <v>304182</v>
      </c>
      <c r="X9" s="100">
        <f t="shared" si="1"/>
        <v>818836</v>
      </c>
      <c r="Y9" s="100">
        <f t="shared" si="1"/>
        <v>-514654</v>
      </c>
      <c r="Z9" s="137">
        <f>+IF(X9&lt;&gt;0,+(Y9/X9)*100,0)</f>
        <v>-62.85190196815969</v>
      </c>
      <c r="AA9" s="153">
        <f>SUM(AA10:AA14)</f>
        <v>3359000</v>
      </c>
    </row>
    <row r="10" spans="1:27" ht="13.5">
      <c r="A10" s="138" t="s">
        <v>79</v>
      </c>
      <c r="B10" s="136"/>
      <c r="C10" s="155"/>
      <c r="D10" s="155"/>
      <c r="E10" s="156">
        <v>2122000</v>
      </c>
      <c r="F10" s="60">
        <v>3359000</v>
      </c>
      <c r="G10" s="60">
        <v>46</v>
      </c>
      <c r="H10" s="60">
        <v>186</v>
      </c>
      <c r="I10" s="60">
        <v>510</v>
      </c>
      <c r="J10" s="60">
        <v>742</v>
      </c>
      <c r="K10" s="60">
        <v>233</v>
      </c>
      <c r="L10" s="60">
        <v>300343</v>
      </c>
      <c r="M10" s="60">
        <v>1150</v>
      </c>
      <c r="N10" s="60">
        <v>301726</v>
      </c>
      <c r="O10" s="60">
        <v>302</v>
      </c>
      <c r="P10" s="60">
        <v>638</v>
      </c>
      <c r="Q10" s="60"/>
      <c r="R10" s="60">
        <v>940</v>
      </c>
      <c r="S10" s="60">
        <v>196</v>
      </c>
      <c r="T10" s="60">
        <v>196</v>
      </c>
      <c r="U10" s="60">
        <v>382</v>
      </c>
      <c r="V10" s="60">
        <v>774</v>
      </c>
      <c r="W10" s="60">
        <v>304182</v>
      </c>
      <c r="X10" s="60">
        <v>818836</v>
      </c>
      <c r="Y10" s="60">
        <v>-514654</v>
      </c>
      <c r="Z10" s="140">
        <v>-62.85</v>
      </c>
      <c r="AA10" s="155">
        <v>3359000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187744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934000</v>
      </c>
      <c r="F15" s="100">
        <f t="shared" si="2"/>
        <v>934000</v>
      </c>
      <c r="G15" s="100">
        <f t="shared" si="2"/>
        <v>144729</v>
      </c>
      <c r="H15" s="100">
        <f t="shared" si="2"/>
        <v>124819</v>
      </c>
      <c r="I15" s="100">
        <f t="shared" si="2"/>
        <v>121121</v>
      </c>
      <c r="J15" s="100">
        <f t="shared" si="2"/>
        <v>390669</v>
      </c>
      <c r="K15" s="100">
        <f t="shared" si="2"/>
        <v>81202</v>
      </c>
      <c r="L15" s="100">
        <f t="shared" si="2"/>
        <v>151258</v>
      </c>
      <c r="M15" s="100">
        <f t="shared" si="2"/>
        <v>99240</v>
      </c>
      <c r="N15" s="100">
        <f t="shared" si="2"/>
        <v>331700</v>
      </c>
      <c r="O15" s="100">
        <f t="shared" si="2"/>
        <v>102635</v>
      </c>
      <c r="P15" s="100">
        <f t="shared" si="2"/>
        <v>102873</v>
      </c>
      <c r="Q15" s="100">
        <f t="shared" si="2"/>
        <v>0</v>
      </c>
      <c r="R15" s="100">
        <f t="shared" si="2"/>
        <v>205508</v>
      </c>
      <c r="S15" s="100">
        <f t="shared" si="2"/>
        <v>78643</v>
      </c>
      <c r="T15" s="100">
        <f t="shared" si="2"/>
        <v>86493</v>
      </c>
      <c r="U15" s="100">
        <f t="shared" si="2"/>
        <v>132760</v>
      </c>
      <c r="V15" s="100">
        <f t="shared" si="2"/>
        <v>297896</v>
      </c>
      <c r="W15" s="100">
        <f t="shared" si="2"/>
        <v>1225773</v>
      </c>
      <c r="X15" s="100">
        <f t="shared" si="2"/>
        <v>175379</v>
      </c>
      <c r="Y15" s="100">
        <f t="shared" si="2"/>
        <v>1050394</v>
      </c>
      <c r="Z15" s="137">
        <f>+IF(X15&lt;&gt;0,+(Y15/X15)*100,0)</f>
        <v>598.9280358537795</v>
      </c>
      <c r="AA15" s="153">
        <f>SUM(AA16:AA18)</f>
        <v>934000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934000</v>
      </c>
      <c r="F17" s="60">
        <v>934000</v>
      </c>
      <c r="G17" s="60">
        <v>144729</v>
      </c>
      <c r="H17" s="60">
        <v>124819</v>
      </c>
      <c r="I17" s="60">
        <v>121121</v>
      </c>
      <c r="J17" s="60">
        <v>390669</v>
      </c>
      <c r="K17" s="60">
        <v>81202</v>
      </c>
      <c r="L17" s="60">
        <v>151258</v>
      </c>
      <c r="M17" s="60">
        <v>99240</v>
      </c>
      <c r="N17" s="60">
        <v>331700</v>
      </c>
      <c r="O17" s="60">
        <v>102635</v>
      </c>
      <c r="P17" s="60">
        <v>102873</v>
      </c>
      <c r="Q17" s="60"/>
      <c r="R17" s="60">
        <v>205508</v>
      </c>
      <c r="S17" s="60">
        <v>78643</v>
      </c>
      <c r="T17" s="60">
        <v>86493</v>
      </c>
      <c r="U17" s="60">
        <v>132760</v>
      </c>
      <c r="V17" s="60">
        <v>297896</v>
      </c>
      <c r="W17" s="60">
        <v>1225773</v>
      </c>
      <c r="X17" s="60">
        <v>175379</v>
      </c>
      <c r="Y17" s="60">
        <v>1050394</v>
      </c>
      <c r="Z17" s="140">
        <v>598.93</v>
      </c>
      <c r="AA17" s="155">
        <v>934000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8071824</v>
      </c>
      <c r="D19" s="153">
        <f>SUM(D20:D23)</f>
        <v>0</v>
      </c>
      <c r="E19" s="154">
        <f t="shared" si="3"/>
        <v>12342000</v>
      </c>
      <c r="F19" s="100">
        <f t="shared" si="3"/>
        <v>12342000</v>
      </c>
      <c r="G19" s="100">
        <f t="shared" si="3"/>
        <v>655456</v>
      </c>
      <c r="H19" s="100">
        <f t="shared" si="3"/>
        <v>670350</v>
      </c>
      <c r="I19" s="100">
        <f t="shared" si="3"/>
        <v>630637</v>
      </c>
      <c r="J19" s="100">
        <f t="shared" si="3"/>
        <v>1956443</v>
      </c>
      <c r="K19" s="100">
        <f t="shared" si="3"/>
        <v>2171100</v>
      </c>
      <c r="L19" s="100">
        <f t="shared" si="3"/>
        <v>1860971</v>
      </c>
      <c r="M19" s="100">
        <f t="shared" si="3"/>
        <v>716458</v>
      </c>
      <c r="N19" s="100">
        <f t="shared" si="3"/>
        <v>4748529</v>
      </c>
      <c r="O19" s="100">
        <f t="shared" si="3"/>
        <v>823127</v>
      </c>
      <c r="P19" s="100">
        <f t="shared" si="3"/>
        <v>847575</v>
      </c>
      <c r="Q19" s="100">
        <f t="shared" si="3"/>
        <v>0</v>
      </c>
      <c r="R19" s="100">
        <f t="shared" si="3"/>
        <v>1670702</v>
      </c>
      <c r="S19" s="100">
        <f t="shared" si="3"/>
        <v>800898</v>
      </c>
      <c r="T19" s="100">
        <f t="shared" si="3"/>
        <v>651728</v>
      </c>
      <c r="U19" s="100">
        <f t="shared" si="3"/>
        <v>725126</v>
      </c>
      <c r="V19" s="100">
        <f t="shared" si="3"/>
        <v>2177752</v>
      </c>
      <c r="W19" s="100">
        <f t="shared" si="3"/>
        <v>10553426</v>
      </c>
      <c r="X19" s="100">
        <f t="shared" si="3"/>
        <v>8391901</v>
      </c>
      <c r="Y19" s="100">
        <f t="shared" si="3"/>
        <v>2161525</v>
      </c>
      <c r="Z19" s="137">
        <f>+IF(X19&lt;&gt;0,+(Y19/X19)*100,0)</f>
        <v>25.757274781959417</v>
      </c>
      <c r="AA19" s="153">
        <f>SUM(AA20:AA23)</f>
        <v>12342000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4069339</v>
      </c>
      <c r="D21" s="155"/>
      <c r="E21" s="156">
        <v>7503000</v>
      </c>
      <c r="F21" s="60">
        <v>7503000</v>
      </c>
      <c r="G21" s="60">
        <v>273767</v>
      </c>
      <c r="H21" s="60">
        <v>289899</v>
      </c>
      <c r="I21" s="60">
        <v>254467</v>
      </c>
      <c r="J21" s="60">
        <v>818133</v>
      </c>
      <c r="K21" s="60">
        <v>1845243</v>
      </c>
      <c r="L21" s="60">
        <v>1478568</v>
      </c>
      <c r="M21" s="60">
        <v>341054</v>
      </c>
      <c r="N21" s="60">
        <v>3664865</v>
      </c>
      <c r="O21" s="60">
        <v>444749</v>
      </c>
      <c r="P21" s="60">
        <v>473577</v>
      </c>
      <c r="Q21" s="60"/>
      <c r="R21" s="60">
        <v>918326</v>
      </c>
      <c r="S21" s="60">
        <v>425123</v>
      </c>
      <c r="T21" s="60">
        <v>275731</v>
      </c>
      <c r="U21" s="60">
        <v>347311</v>
      </c>
      <c r="V21" s="60">
        <v>1048165</v>
      </c>
      <c r="W21" s="60">
        <v>6449489</v>
      </c>
      <c r="X21" s="60">
        <v>4215636</v>
      </c>
      <c r="Y21" s="60">
        <v>2233853</v>
      </c>
      <c r="Z21" s="140">
        <v>52.99</v>
      </c>
      <c r="AA21" s="155">
        <v>7503000</v>
      </c>
    </row>
    <row r="22" spans="1:27" ht="13.5">
      <c r="A22" s="138" t="s">
        <v>91</v>
      </c>
      <c r="B22" s="136"/>
      <c r="C22" s="157">
        <v>1732310</v>
      </c>
      <c r="D22" s="157"/>
      <c r="E22" s="158">
        <v>2541000</v>
      </c>
      <c r="F22" s="159">
        <v>2541000</v>
      </c>
      <c r="G22" s="159">
        <v>163884</v>
      </c>
      <c r="H22" s="159">
        <v>162646</v>
      </c>
      <c r="I22" s="159">
        <v>160701</v>
      </c>
      <c r="J22" s="159">
        <v>487231</v>
      </c>
      <c r="K22" s="159">
        <v>112782</v>
      </c>
      <c r="L22" s="159">
        <v>166955</v>
      </c>
      <c r="M22" s="159">
        <v>159956</v>
      </c>
      <c r="N22" s="159">
        <v>439693</v>
      </c>
      <c r="O22" s="159">
        <v>162930</v>
      </c>
      <c r="P22" s="159">
        <v>158550</v>
      </c>
      <c r="Q22" s="159"/>
      <c r="R22" s="159">
        <v>321480</v>
      </c>
      <c r="S22" s="159">
        <v>162307</v>
      </c>
      <c r="T22" s="159">
        <v>162529</v>
      </c>
      <c r="U22" s="159">
        <v>163886</v>
      </c>
      <c r="V22" s="159">
        <v>488722</v>
      </c>
      <c r="W22" s="159">
        <v>1737126</v>
      </c>
      <c r="X22" s="159">
        <v>2257720</v>
      </c>
      <c r="Y22" s="159">
        <v>-520594</v>
      </c>
      <c r="Z22" s="141">
        <v>-23.06</v>
      </c>
      <c r="AA22" s="157">
        <v>2541000</v>
      </c>
    </row>
    <row r="23" spans="1:27" ht="13.5">
      <c r="A23" s="138" t="s">
        <v>92</v>
      </c>
      <c r="B23" s="136"/>
      <c r="C23" s="155">
        <v>2270175</v>
      </c>
      <c r="D23" s="155"/>
      <c r="E23" s="156">
        <v>2298000</v>
      </c>
      <c r="F23" s="60">
        <v>2298000</v>
      </c>
      <c r="G23" s="60">
        <v>217805</v>
      </c>
      <c r="H23" s="60">
        <v>217805</v>
      </c>
      <c r="I23" s="60">
        <v>215469</v>
      </c>
      <c r="J23" s="60">
        <v>651079</v>
      </c>
      <c r="K23" s="60">
        <v>213075</v>
      </c>
      <c r="L23" s="60">
        <v>215448</v>
      </c>
      <c r="M23" s="60">
        <v>215448</v>
      </c>
      <c r="N23" s="60">
        <v>643971</v>
      </c>
      <c r="O23" s="60">
        <v>215448</v>
      </c>
      <c r="P23" s="60">
        <v>215448</v>
      </c>
      <c r="Q23" s="60"/>
      <c r="R23" s="60">
        <v>430896</v>
      </c>
      <c r="S23" s="60">
        <v>213468</v>
      </c>
      <c r="T23" s="60">
        <v>213468</v>
      </c>
      <c r="U23" s="60">
        <v>213929</v>
      </c>
      <c r="V23" s="60">
        <v>640865</v>
      </c>
      <c r="W23" s="60">
        <v>2366811</v>
      </c>
      <c r="X23" s="60">
        <v>1918545</v>
      </c>
      <c r="Y23" s="60">
        <v>448266</v>
      </c>
      <c r="Z23" s="140">
        <v>23.36</v>
      </c>
      <c r="AA23" s="155">
        <v>2298000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48190605</v>
      </c>
      <c r="D25" s="168">
        <f>+D5+D9+D15+D19+D24</f>
        <v>0</v>
      </c>
      <c r="E25" s="169">
        <f t="shared" si="4"/>
        <v>56180000</v>
      </c>
      <c r="F25" s="73">
        <f t="shared" si="4"/>
        <v>54781000</v>
      </c>
      <c r="G25" s="73">
        <f t="shared" si="4"/>
        <v>13719677</v>
      </c>
      <c r="H25" s="73">
        <f t="shared" si="4"/>
        <v>915016</v>
      </c>
      <c r="I25" s="73">
        <f t="shared" si="4"/>
        <v>2210038</v>
      </c>
      <c r="J25" s="73">
        <f t="shared" si="4"/>
        <v>16844731</v>
      </c>
      <c r="K25" s="73">
        <f t="shared" si="4"/>
        <v>2642379</v>
      </c>
      <c r="L25" s="73">
        <f t="shared" si="4"/>
        <v>9397147</v>
      </c>
      <c r="M25" s="73">
        <f t="shared" si="4"/>
        <v>915458</v>
      </c>
      <c r="N25" s="73">
        <f t="shared" si="4"/>
        <v>12954984</v>
      </c>
      <c r="O25" s="73">
        <f t="shared" si="4"/>
        <v>1355524</v>
      </c>
      <c r="P25" s="73">
        <f t="shared" si="4"/>
        <v>1934444</v>
      </c>
      <c r="Q25" s="73">
        <f t="shared" si="4"/>
        <v>0</v>
      </c>
      <c r="R25" s="73">
        <f t="shared" si="4"/>
        <v>3289968</v>
      </c>
      <c r="S25" s="73">
        <f t="shared" si="4"/>
        <v>1018667</v>
      </c>
      <c r="T25" s="73">
        <f t="shared" si="4"/>
        <v>968365</v>
      </c>
      <c r="U25" s="73">
        <f t="shared" si="4"/>
        <v>993232</v>
      </c>
      <c r="V25" s="73">
        <f t="shared" si="4"/>
        <v>2980264</v>
      </c>
      <c r="W25" s="73">
        <f t="shared" si="4"/>
        <v>36069947</v>
      </c>
      <c r="X25" s="73">
        <f t="shared" si="4"/>
        <v>45572848</v>
      </c>
      <c r="Y25" s="73">
        <f t="shared" si="4"/>
        <v>-9502901</v>
      </c>
      <c r="Z25" s="170">
        <f>+IF(X25&lt;&gt;0,+(Y25/X25)*100,0)</f>
        <v>-20.852111327341227</v>
      </c>
      <c r="AA25" s="168">
        <f>+AA5+AA9+AA15+AA19+AA24</f>
        <v>54781000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40520750</v>
      </c>
      <c r="D28" s="153">
        <f>SUM(D29:D31)</f>
        <v>0</v>
      </c>
      <c r="E28" s="154">
        <f t="shared" si="5"/>
        <v>32962000</v>
      </c>
      <c r="F28" s="100">
        <f t="shared" si="5"/>
        <v>36811000</v>
      </c>
      <c r="G28" s="100">
        <f t="shared" si="5"/>
        <v>7186960</v>
      </c>
      <c r="H28" s="100">
        <f t="shared" si="5"/>
        <v>1575101</v>
      </c>
      <c r="I28" s="100">
        <f t="shared" si="5"/>
        <v>2256260</v>
      </c>
      <c r="J28" s="100">
        <f t="shared" si="5"/>
        <v>11018321</v>
      </c>
      <c r="K28" s="100">
        <f t="shared" si="5"/>
        <v>1682496</v>
      </c>
      <c r="L28" s="100">
        <f t="shared" si="5"/>
        <v>2488768</v>
      </c>
      <c r="M28" s="100">
        <f t="shared" si="5"/>
        <v>1828443</v>
      </c>
      <c r="N28" s="100">
        <f t="shared" si="5"/>
        <v>5999707</v>
      </c>
      <c r="O28" s="100">
        <f t="shared" si="5"/>
        <v>1124288</v>
      </c>
      <c r="P28" s="100">
        <f t="shared" si="5"/>
        <v>1029962</v>
      </c>
      <c r="Q28" s="100">
        <f t="shared" si="5"/>
        <v>0</v>
      </c>
      <c r="R28" s="100">
        <f t="shared" si="5"/>
        <v>2154250</v>
      </c>
      <c r="S28" s="100">
        <f t="shared" si="5"/>
        <v>1543843</v>
      </c>
      <c r="T28" s="100">
        <f t="shared" si="5"/>
        <v>1420621</v>
      </c>
      <c r="U28" s="100">
        <f t="shared" si="5"/>
        <v>1051902</v>
      </c>
      <c r="V28" s="100">
        <f t="shared" si="5"/>
        <v>4016366</v>
      </c>
      <c r="W28" s="100">
        <f t="shared" si="5"/>
        <v>23188644</v>
      </c>
      <c r="X28" s="100">
        <f t="shared" si="5"/>
        <v>31148744</v>
      </c>
      <c r="Y28" s="100">
        <f t="shared" si="5"/>
        <v>-7960100</v>
      </c>
      <c r="Z28" s="137">
        <f>+IF(X28&lt;&gt;0,+(Y28/X28)*100,0)</f>
        <v>-25.55512350674557</v>
      </c>
      <c r="AA28" s="153">
        <f>SUM(AA29:AA31)</f>
        <v>36811000</v>
      </c>
    </row>
    <row r="29" spans="1:27" ht="13.5">
      <c r="A29" s="138" t="s">
        <v>75</v>
      </c>
      <c r="B29" s="136"/>
      <c r="C29" s="155">
        <v>4171750</v>
      </c>
      <c r="D29" s="155"/>
      <c r="E29" s="156">
        <v>9225000</v>
      </c>
      <c r="F29" s="60">
        <v>9518000</v>
      </c>
      <c r="G29" s="60">
        <v>6178278</v>
      </c>
      <c r="H29" s="60">
        <v>1008583</v>
      </c>
      <c r="I29" s="60">
        <v>1307199</v>
      </c>
      <c r="J29" s="60">
        <v>8494060</v>
      </c>
      <c r="K29" s="60">
        <v>1255178</v>
      </c>
      <c r="L29" s="60">
        <v>1773811</v>
      </c>
      <c r="M29" s="60">
        <v>1458583</v>
      </c>
      <c r="N29" s="60">
        <v>4487572</v>
      </c>
      <c r="O29" s="60">
        <v>915585</v>
      </c>
      <c r="P29" s="60">
        <v>985844</v>
      </c>
      <c r="Q29" s="60"/>
      <c r="R29" s="60">
        <v>1901429</v>
      </c>
      <c r="S29" s="60">
        <v>606049</v>
      </c>
      <c r="T29" s="60">
        <v>294825</v>
      </c>
      <c r="U29" s="60">
        <v>299310</v>
      </c>
      <c r="V29" s="60">
        <v>1200184</v>
      </c>
      <c r="W29" s="60">
        <v>16083245</v>
      </c>
      <c r="X29" s="60">
        <v>7148515</v>
      </c>
      <c r="Y29" s="60">
        <v>8934730</v>
      </c>
      <c r="Z29" s="140">
        <v>124.99</v>
      </c>
      <c r="AA29" s="155">
        <v>9518000</v>
      </c>
    </row>
    <row r="30" spans="1:27" ht="13.5">
      <c r="A30" s="138" t="s">
        <v>76</v>
      </c>
      <c r="B30" s="136"/>
      <c r="C30" s="157">
        <v>36349000</v>
      </c>
      <c r="D30" s="157"/>
      <c r="E30" s="158">
        <v>18019000</v>
      </c>
      <c r="F30" s="159">
        <v>21575000</v>
      </c>
      <c r="G30" s="159">
        <v>869196</v>
      </c>
      <c r="H30" s="159">
        <v>495273</v>
      </c>
      <c r="I30" s="159">
        <v>905686</v>
      </c>
      <c r="J30" s="159">
        <v>2270155</v>
      </c>
      <c r="K30" s="159">
        <v>279106</v>
      </c>
      <c r="L30" s="159">
        <v>636022</v>
      </c>
      <c r="M30" s="159">
        <v>345705</v>
      </c>
      <c r="N30" s="159">
        <v>1260833</v>
      </c>
      <c r="O30" s="159">
        <v>173057</v>
      </c>
      <c r="P30" s="159">
        <v>8321</v>
      </c>
      <c r="Q30" s="159"/>
      <c r="R30" s="159">
        <v>181378</v>
      </c>
      <c r="S30" s="159">
        <v>584355</v>
      </c>
      <c r="T30" s="159">
        <v>797410</v>
      </c>
      <c r="U30" s="159">
        <v>499541</v>
      </c>
      <c r="V30" s="159">
        <v>1881306</v>
      </c>
      <c r="W30" s="159">
        <v>5593672</v>
      </c>
      <c r="X30" s="159">
        <v>24000229</v>
      </c>
      <c r="Y30" s="159">
        <v>-18406557</v>
      </c>
      <c r="Z30" s="141">
        <v>-76.69</v>
      </c>
      <c r="AA30" s="157">
        <v>21575000</v>
      </c>
    </row>
    <row r="31" spans="1:27" ht="13.5">
      <c r="A31" s="138" t="s">
        <v>77</v>
      </c>
      <c r="B31" s="136"/>
      <c r="C31" s="155"/>
      <c r="D31" s="155"/>
      <c r="E31" s="156">
        <v>5718000</v>
      </c>
      <c r="F31" s="60">
        <v>5718000</v>
      </c>
      <c r="G31" s="60">
        <v>139486</v>
      </c>
      <c r="H31" s="60">
        <v>71245</v>
      </c>
      <c r="I31" s="60">
        <v>43375</v>
      </c>
      <c r="J31" s="60">
        <v>254106</v>
      </c>
      <c r="K31" s="60">
        <v>148212</v>
      </c>
      <c r="L31" s="60">
        <v>78935</v>
      </c>
      <c r="M31" s="60">
        <v>24155</v>
      </c>
      <c r="N31" s="60">
        <v>251302</v>
      </c>
      <c r="O31" s="60">
        <v>35646</v>
      </c>
      <c r="P31" s="60">
        <v>35797</v>
      </c>
      <c r="Q31" s="60"/>
      <c r="R31" s="60">
        <v>71443</v>
      </c>
      <c r="S31" s="60">
        <v>353439</v>
      </c>
      <c r="T31" s="60">
        <v>328386</v>
      </c>
      <c r="U31" s="60">
        <v>253051</v>
      </c>
      <c r="V31" s="60">
        <v>934876</v>
      </c>
      <c r="W31" s="60">
        <v>1511727</v>
      </c>
      <c r="X31" s="60"/>
      <c r="Y31" s="60">
        <v>1511727</v>
      </c>
      <c r="Z31" s="140">
        <v>0</v>
      </c>
      <c r="AA31" s="155">
        <v>5718000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1580000</v>
      </c>
      <c r="F32" s="100">
        <f t="shared" si="6"/>
        <v>840000</v>
      </c>
      <c r="G32" s="100">
        <f t="shared" si="6"/>
        <v>113362</v>
      </c>
      <c r="H32" s="100">
        <f t="shared" si="6"/>
        <v>356674</v>
      </c>
      <c r="I32" s="100">
        <f t="shared" si="6"/>
        <v>211721</v>
      </c>
      <c r="J32" s="100">
        <f t="shared" si="6"/>
        <v>681757</v>
      </c>
      <c r="K32" s="100">
        <f t="shared" si="6"/>
        <v>264527</v>
      </c>
      <c r="L32" s="100">
        <f t="shared" si="6"/>
        <v>111312</v>
      </c>
      <c r="M32" s="100">
        <f t="shared" si="6"/>
        <v>247643</v>
      </c>
      <c r="N32" s="100">
        <f t="shared" si="6"/>
        <v>623482</v>
      </c>
      <c r="O32" s="100">
        <f t="shared" si="6"/>
        <v>343839</v>
      </c>
      <c r="P32" s="100">
        <f t="shared" si="6"/>
        <v>116177</v>
      </c>
      <c r="Q32" s="100">
        <f t="shared" si="6"/>
        <v>0</v>
      </c>
      <c r="R32" s="100">
        <f t="shared" si="6"/>
        <v>460016</v>
      </c>
      <c r="S32" s="100">
        <f t="shared" si="6"/>
        <v>197131</v>
      </c>
      <c r="T32" s="100">
        <f t="shared" si="6"/>
        <v>256904</v>
      </c>
      <c r="U32" s="100">
        <f t="shared" si="6"/>
        <v>631240</v>
      </c>
      <c r="V32" s="100">
        <f t="shared" si="6"/>
        <v>1085275</v>
      </c>
      <c r="W32" s="100">
        <f t="shared" si="6"/>
        <v>2850530</v>
      </c>
      <c r="X32" s="100">
        <f t="shared" si="6"/>
        <v>4288795</v>
      </c>
      <c r="Y32" s="100">
        <f t="shared" si="6"/>
        <v>-1438265</v>
      </c>
      <c r="Z32" s="137">
        <f>+IF(X32&lt;&gt;0,+(Y32/X32)*100,0)</f>
        <v>-33.53541029589896</v>
      </c>
      <c r="AA32" s="153">
        <f>SUM(AA33:AA37)</f>
        <v>840000</v>
      </c>
    </row>
    <row r="33" spans="1:27" ht="13.5">
      <c r="A33" s="138" t="s">
        <v>79</v>
      </c>
      <c r="B33" s="136"/>
      <c r="C33" s="155"/>
      <c r="D33" s="155"/>
      <c r="E33" s="156">
        <v>1580000</v>
      </c>
      <c r="F33" s="60">
        <v>840000</v>
      </c>
      <c r="G33" s="60">
        <v>113362</v>
      </c>
      <c r="H33" s="60">
        <v>356674</v>
      </c>
      <c r="I33" s="60">
        <v>211721</v>
      </c>
      <c r="J33" s="60">
        <v>681757</v>
      </c>
      <c r="K33" s="60">
        <v>264527</v>
      </c>
      <c r="L33" s="60">
        <v>111312</v>
      </c>
      <c r="M33" s="60">
        <v>247643</v>
      </c>
      <c r="N33" s="60">
        <v>623482</v>
      </c>
      <c r="O33" s="60">
        <v>343839</v>
      </c>
      <c r="P33" s="60">
        <v>116177</v>
      </c>
      <c r="Q33" s="60"/>
      <c r="R33" s="60">
        <v>460016</v>
      </c>
      <c r="S33" s="60">
        <v>197131</v>
      </c>
      <c r="T33" s="60">
        <v>256904</v>
      </c>
      <c r="U33" s="60">
        <v>631240</v>
      </c>
      <c r="V33" s="60">
        <v>1085275</v>
      </c>
      <c r="W33" s="60">
        <v>2850530</v>
      </c>
      <c r="X33" s="60">
        <v>4288795</v>
      </c>
      <c r="Y33" s="60">
        <v>-1438265</v>
      </c>
      <c r="Z33" s="140">
        <v>-33.54</v>
      </c>
      <c r="AA33" s="155">
        <v>840000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7866000</v>
      </c>
      <c r="F38" s="100">
        <f t="shared" si="7"/>
        <v>6124000</v>
      </c>
      <c r="G38" s="100">
        <f t="shared" si="7"/>
        <v>94778</v>
      </c>
      <c r="H38" s="100">
        <f t="shared" si="7"/>
        <v>-1580</v>
      </c>
      <c r="I38" s="100">
        <f t="shared" si="7"/>
        <v>217929</v>
      </c>
      <c r="J38" s="100">
        <f t="shared" si="7"/>
        <v>311127</v>
      </c>
      <c r="K38" s="100">
        <f t="shared" si="7"/>
        <v>2713</v>
      </c>
      <c r="L38" s="100">
        <f t="shared" si="7"/>
        <v>167923</v>
      </c>
      <c r="M38" s="100">
        <f t="shared" si="7"/>
        <v>115821</v>
      </c>
      <c r="N38" s="100">
        <f t="shared" si="7"/>
        <v>286457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4029</v>
      </c>
      <c r="U38" s="100">
        <f t="shared" si="7"/>
        <v>0</v>
      </c>
      <c r="V38" s="100">
        <f t="shared" si="7"/>
        <v>4029</v>
      </c>
      <c r="W38" s="100">
        <f t="shared" si="7"/>
        <v>601613</v>
      </c>
      <c r="X38" s="100">
        <f t="shared" si="7"/>
        <v>0</v>
      </c>
      <c r="Y38" s="100">
        <f t="shared" si="7"/>
        <v>601613</v>
      </c>
      <c r="Z38" s="137">
        <f>+IF(X38&lt;&gt;0,+(Y38/X38)*100,0)</f>
        <v>0</v>
      </c>
      <c r="AA38" s="153">
        <f>SUM(AA39:AA41)</f>
        <v>6124000</v>
      </c>
    </row>
    <row r="39" spans="1:27" ht="13.5">
      <c r="A39" s="138" t="s">
        <v>85</v>
      </c>
      <c r="B39" s="136"/>
      <c r="C39" s="155"/>
      <c r="D39" s="155"/>
      <c r="E39" s="156">
        <v>1742000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759000</v>
      </c>
      <c r="F40" s="60">
        <v>759000</v>
      </c>
      <c r="G40" s="60">
        <v>94778</v>
      </c>
      <c r="H40" s="60">
        <v>-1580</v>
      </c>
      <c r="I40" s="60">
        <v>217929</v>
      </c>
      <c r="J40" s="60">
        <v>311127</v>
      </c>
      <c r="K40" s="60">
        <v>2713</v>
      </c>
      <c r="L40" s="60">
        <v>167923</v>
      </c>
      <c r="M40" s="60">
        <v>115821</v>
      </c>
      <c r="N40" s="60">
        <v>286457</v>
      </c>
      <c r="O40" s="60"/>
      <c r="P40" s="60"/>
      <c r="Q40" s="60"/>
      <c r="R40" s="60"/>
      <c r="S40" s="60"/>
      <c r="T40" s="60">
        <v>4029</v>
      </c>
      <c r="U40" s="60"/>
      <c r="V40" s="60">
        <v>4029</v>
      </c>
      <c r="W40" s="60">
        <v>601613</v>
      </c>
      <c r="X40" s="60"/>
      <c r="Y40" s="60">
        <v>601613</v>
      </c>
      <c r="Z40" s="140">
        <v>0</v>
      </c>
      <c r="AA40" s="155">
        <v>759000</v>
      </c>
    </row>
    <row r="41" spans="1:27" ht="13.5">
      <c r="A41" s="138" t="s">
        <v>87</v>
      </c>
      <c r="B41" s="136"/>
      <c r="C41" s="155"/>
      <c r="D41" s="155"/>
      <c r="E41" s="156">
        <v>5365000</v>
      </c>
      <c r="F41" s="60">
        <v>5365000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5365000</v>
      </c>
    </row>
    <row r="42" spans="1:27" ht="13.5">
      <c r="A42" s="135" t="s">
        <v>88</v>
      </c>
      <c r="B42" s="142"/>
      <c r="C42" s="153">
        <f aca="true" t="shared" si="8" ref="C42:Y42">SUM(C43:C46)</f>
        <v>16269000</v>
      </c>
      <c r="D42" s="153">
        <f>SUM(D43:D46)</f>
        <v>0</v>
      </c>
      <c r="E42" s="154">
        <f t="shared" si="8"/>
        <v>13750000</v>
      </c>
      <c r="F42" s="100">
        <f t="shared" si="8"/>
        <v>11882000</v>
      </c>
      <c r="G42" s="100">
        <f t="shared" si="8"/>
        <v>486547</v>
      </c>
      <c r="H42" s="100">
        <f t="shared" si="8"/>
        <v>449360</v>
      </c>
      <c r="I42" s="100">
        <f t="shared" si="8"/>
        <v>502134</v>
      </c>
      <c r="J42" s="100">
        <f t="shared" si="8"/>
        <v>1438041</v>
      </c>
      <c r="K42" s="100">
        <f t="shared" si="8"/>
        <v>524761</v>
      </c>
      <c r="L42" s="100">
        <f t="shared" si="8"/>
        <v>375492</v>
      </c>
      <c r="M42" s="100">
        <f t="shared" si="8"/>
        <v>455329</v>
      </c>
      <c r="N42" s="100">
        <f t="shared" si="8"/>
        <v>1355582</v>
      </c>
      <c r="O42" s="100">
        <f t="shared" si="8"/>
        <v>604250</v>
      </c>
      <c r="P42" s="100">
        <f t="shared" si="8"/>
        <v>307407</v>
      </c>
      <c r="Q42" s="100">
        <f t="shared" si="8"/>
        <v>0</v>
      </c>
      <c r="R42" s="100">
        <f t="shared" si="8"/>
        <v>911657</v>
      </c>
      <c r="S42" s="100">
        <f t="shared" si="8"/>
        <v>490764</v>
      </c>
      <c r="T42" s="100">
        <f t="shared" si="8"/>
        <v>542600</v>
      </c>
      <c r="U42" s="100">
        <f t="shared" si="8"/>
        <v>364583</v>
      </c>
      <c r="V42" s="100">
        <f t="shared" si="8"/>
        <v>1397947</v>
      </c>
      <c r="W42" s="100">
        <f t="shared" si="8"/>
        <v>5103227</v>
      </c>
      <c r="X42" s="100">
        <f t="shared" si="8"/>
        <v>10131498</v>
      </c>
      <c r="Y42" s="100">
        <f t="shared" si="8"/>
        <v>-5028271</v>
      </c>
      <c r="Z42" s="137">
        <f>+IF(X42&lt;&gt;0,+(Y42/X42)*100,0)</f>
        <v>-49.630084317245085</v>
      </c>
      <c r="AA42" s="153">
        <f>SUM(AA43:AA46)</f>
        <v>11882000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4160000</v>
      </c>
      <c r="D44" s="155"/>
      <c r="E44" s="156">
        <v>7749000</v>
      </c>
      <c r="F44" s="60">
        <v>6187000</v>
      </c>
      <c r="G44" s="60">
        <v>374712</v>
      </c>
      <c r="H44" s="60">
        <v>376860</v>
      </c>
      <c r="I44" s="60">
        <v>367978</v>
      </c>
      <c r="J44" s="60">
        <v>1119550</v>
      </c>
      <c r="K44" s="60">
        <v>403546</v>
      </c>
      <c r="L44" s="60">
        <v>286483</v>
      </c>
      <c r="M44" s="60">
        <v>307241</v>
      </c>
      <c r="N44" s="60">
        <v>997270</v>
      </c>
      <c r="O44" s="60">
        <v>473261</v>
      </c>
      <c r="P44" s="60">
        <v>187727</v>
      </c>
      <c r="Q44" s="60"/>
      <c r="R44" s="60">
        <v>660988</v>
      </c>
      <c r="S44" s="60">
        <v>377599</v>
      </c>
      <c r="T44" s="60">
        <v>358342</v>
      </c>
      <c r="U44" s="60">
        <v>270566</v>
      </c>
      <c r="V44" s="60">
        <v>1006507</v>
      </c>
      <c r="W44" s="60">
        <v>3784315</v>
      </c>
      <c r="X44" s="60">
        <v>5922511</v>
      </c>
      <c r="Y44" s="60">
        <v>-2138196</v>
      </c>
      <c r="Z44" s="140">
        <v>-36.1</v>
      </c>
      <c r="AA44" s="155">
        <v>6187000</v>
      </c>
    </row>
    <row r="45" spans="1:27" ht="13.5">
      <c r="A45" s="138" t="s">
        <v>91</v>
      </c>
      <c r="B45" s="136"/>
      <c r="C45" s="157">
        <v>8279000</v>
      </c>
      <c r="D45" s="157"/>
      <c r="E45" s="158">
        <v>6001000</v>
      </c>
      <c r="F45" s="159">
        <v>5695000</v>
      </c>
      <c r="G45" s="159">
        <v>111835</v>
      </c>
      <c r="H45" s="159">
        <v>70920</v>
      </c>
      <c r="I45" s="159">
        <v>134156</v>
      </c>
      <c r="J45" s="159">
        <v>316911</v>
      </c>
      <c r="K45" s="159">
        <v>121215</v>
      </c>
      <c r="L45" s="159">
        <v>89009</v>
      </c>
      <c r="M45" s="159">
        <v>147738</v>
      </c>
      <c r="N45" s="159">
        <v>357962</v>
      </c>
      <c r="O45" s="159">
        <v>118158</v>
      </c>
      <c r="P45" s="159">
        <v>119680</v>
      </c>
      <c r="Q45" s="159"/>
      <c r="R45" s="159">
        <v>237838</v>
      </c>
      <c r="S45" s="159">
        <v>113165</v>
      </c>
      <c r="T45" s="159">
        <v>184258</v>
      </c>
      <c r="U45" s="159">
        <v>94017</v>
      </c>
      <c r="V45" s="159">
        <v>391440</v>
      </c>
      <c r="W45" s="159">
        <v>1304151</v>
      </c>
      <c r="X45" s="159">
        <v>4208987</v>
      </c>
      <c r="Y45" s="159">
        <v>-2904836</v>
      </c>
      <c r="Z45" s="141">
        <v>-69.02</v>
      </c>
      <c r="AA45" s="157">
        <v>5695000</v>
      </c>
    </row>
    <row r="46" spans="1:27" ht="13.5">
      <c r="A46" s="138" t="s">
        <v>92</v>
      </c>
      <c r="B46" s="136"/>
      <c r="C46" s="155">
        <v>3830000</v>
      </c>
      <c r="D46" s="155"/>
      <c r="E46" s="156"/>
      <c r="F46" s="60"/>
      <c r="G46" s="60"/>
      <c r="H46" s="60">
        <v>1580</v>
      </c>
      <c r="I46" s="60"/>
      <c r="J46" s="60">
        <v>1580</v>
      </c>
      <c r="K46" s="60"/>
      <c r="L46" s="60"/>
      <c r="M46" s="60">
        <v>350</v>
      </c>
      <c r="N46" s="60">
        <v>350</v>
      </c>
      <c r="O46" s="60">
        <v>12831</v>
      </c>
      <c r="P46" s="60"/>
      <c r="Q46" s="60"/>
      <c r="R46" s="60">
        <v>12831</v>
      </c>
      <c r="S46" s="60"/>
      <c r="T46" s="60"/>
      <c r="U46" s="60"/>
      <c r="V46" s="60"/>
      <c r="W46" s="60">
        <v>14761</v>
      </c>
      <c r="X46" s="60"/>
      <c r="Y46" s="60">
        <v>14761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56789750</v>
      </c>
      <c r="D48" s="168">
        <f>+D28+D32+D38+D42+D47</f>
        <v>0</v>
      </c>
      <c r="E48" s="169">
        <f t="shared" si="9"/>
        <v>56158000</v>
      </c>
      <c r="F48" s="73">
        <f t="shared" si="9"/>
        <v>55657000</v>
      </c>
      <c r="G48" s="73">
        <f t="shared" si="9"/>
        <v>7881647</v>
      </c>
      <c r="H48" s="73">
        <f t="shared" si="9"/>
        <v>2379555</v>
      </c>
      <c r="I48" s="73">
        <f t="shared" si="9"/>
        <v>3188044</v>
      </c>
      <c r="J48" s="73">
        <f t="shared" si="9"/>
        <v>13449246</v>
      </c>
      <c r="K48" s="73">
        <f t="shared" si="9"/>
        <v>2474497</v>
      </c>
      <c r="L48" s="73">
        <f t="shared" si="9"/>
        <v>3143495</v>
      </c>
      <c r="M48" s="73">
        <f t="shared" si="9"/>
        <v>2647236</v>
      </c>
      <c r="N48" s="73">
        <f t="shared" si="9"/>
        <v>8265228</v>
      </c>
      <c r="O48" s="73">
        <f t="shared" si="9"/>
        <v>2072377</v>
      </c>
      <c r="P48" s="73">
        <f t="shared" si="9"/>
        <v>1453546</v>
      </c>
      <c r="Q48" s="73">
        <f t="shared" si="9"/>
        <v>0</v>
      </c>
      <c r="R48" s="73">
        <f t="shared" si="9"/>
        <v>3525923</v>
      </c>
      <c r="S48" s="73">
        <f t="shared" si="9"/>
        <v>2231738</v>
      </c>
      <c r="T48" s="73">
        <f t="shared" si="9"/>
        <v>2224154</v>
      </c>
      <c r="U48" s="73">
        <f t="shared" si="9"/>
        <v>2047725</v>
      </c>
      <c r="V48" s="73">
        <f t="shared" si="9"/>
        <v>6503617</v>
      </c>
      <c r="W48" s="73">
        <f t="shared" si="9"/>
        <v>31744014</v>
      </c>
      <c r="X48" s="73">
        <f t="shared" si="9"/>
        <v>45569037</v>
      </c>
      <c r="Y48" s="73">
        <f t="shared" si="9"/>
        <v>-13825023</v>
      </c>
      <c r="Z48" s="170">
        <f>+IF(X48&lt;&gt;0,+(Y48/X48)*100,0)</f>
        <v>-30.338633225889765</v>
      </c>
      <c r="AA48" s="168">
        <f>+AA28+AA32+AA38+AA42+AA47</f>
        <v>55657000</v>
      </c>
    </row>
    <row r="49" spans="1:27" ht="13.5">
      <c r="A49" s="148" t="s">
        <v>49</v>
      </c>
      <c r="B49" s="149"/>
      <c r="C49" s="171">
        <f aca="true" t="shared" si="10" ref="C49:Y49">+C25-C48</f>
        <v>-8599145</v>
      </c>
      <c r="D49" s="171">
        <f>+D25-D48</f>
        <v>0</v>
      </c>
      <c r="E49" s="172">
        <f t="shared" si="10"/>
        <v>22000</v>
      </c>
      <c r="F49" s="173">
        <f t="shared" si="10"/>
        <v>-876000</v>
      </c>
      <c r="G49" s="173">
        <f t="shared" si="10"/>
        <v>5838030</v>
      </c>
      <c r="H49" s="173">
        <f t="shared" si="10"/>
        <v>-1464539</v>
      </c>
      <c r="I49" s="173">
        <f t="shared" si="10"/>
        <v>-978006</v>
      </c>
      <c r="J49" s="173">
        <f t="shared" si="10"/>
        <v>3395485</v>
      </c>
      <c r="K49" s="173">
        <f t="shared" si="10"/>
        <v>167882</v>
      </c>
      <c r="L49" s="173">
        <f t="shared" si="10"/>
        <v>6253652</v>
      </c>
      <c r="M49" s="173">
        <f t="shared" si="10"/>
        <v>-1731778</v>
      </c>
      <c r="N49" s="173">
        <f t="shared" si="10"/>
        <v>4689756</v>
      </c>
      <c r="O49" s="173">
        <f t="shared" si="10"/>
        <v>-716853</v>
      </c>
      <c r="P49" s="173">
        <f t="shared" si="10"/>
        <v>480898</v>
      </c>
      <c r="Q49" s="173">
        <f t="shared" si="10"/>
        <v>0</v>
      </c>
      <c r="R49" s="173">
        <f t="shared" si="10"/>
        <v>-235955</v>
      </c>
      <c r="S49" s="173">
        <f t="shared" si="10"/>
        <v>-1213071</v>
      </c>
      <c r="T49" s="173">
        <f t="shared" si="10"/>
        <v>-1255789</v>
      </c>
      <c r="U49" s="173">
        <f t="shared" si="10"/>
        <v>-1054493</v>
      </c>
      <c r="V49" s="173">
        <f t="shared" si="10"/>
        <v>-3523353</v>
      </c>
      <c r="W49" s="173">
        <f t="shared" si="10"/>
        <v>4325933</v>
      </c>
      <c r="X49" s="173">
        <f>IF(F25=F48,0,X25-X48)</f>
        <v>3811</v>
      </c>
      <c r="Y49" s="173">
        <f t="shared" si="10"/>
        <v>4322122</v>
      </c>
      <c r="Z49" s="174">
        <f>+IF(X49&lt;&gt;0,+(Y49/X49)*100,0)</f>
        <v>113411.75544476516</v>
      </c>
      <c r="AA49" s="171">
        <f>+AA25-AA48</f>
        <v>-876000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1780984</v>
      </c>
      <c r="D5" s="155">
        <v>0</v>
      </c>
      <c r="E5" s="156">
        <v>3165000</v>
      </c>
      <c r="F5" s="60">
        <v>3385626</v>
      </c>
      <c r="G5" s="60">
        <v>72097</v>
      </c>
      <c r="H5" s="60">
        <v>40275</v>
      </c>
      <c r="I5" s="60">
        <v>40275</v>
      </c>
      <c r="J5" s="60">
        <v>152647</v>
      </c>
      <c r="K5" s="60">
        <v>40275</v>
      </c>
      <c r="L5" s="60">
        <v>40275</v>
      </c>
      <c r="M5" s="60">
        <v>40275</v>
      </c>
      <c r="N5" s="60">
        <v>120825</v>
      </c>
      <c r="O5" s="60">
        <v>40275</v>
      </c>
      <c r="P5" s="60">
        <v>0</v>
      </c>
      <c r="Q5" s="60">
        <v>0</v>
      </c>
      <c r="R5" s="60">
        <v>40275</v>
      </c>
      <c r="S5" s="60">
        <v>40275</v>
      </c>
      <c r="T5" s="60">
        <v>0</v>
      </c>
      <c r="U5" s="60">
        <v>40269</v>
      </c>
      <c r="V5" s="60">
        <v>80544</v>
      </c>
      <c r="W5" s="60">
        <v>394291</v>
      </c>
      <c r="X5" s="60">
        <v>1708420</v>
      </c>
      <c r="Y5" s="60">
        <v>-1314129</v>
      </c>
      <c r="Z5" s="140">
        <v>-76.92</v>
      </c>
      <c r="AA5" s="155">
        <v>3385626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166000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3754632</v>
      </c>
      <c r="D8" s="155">
        <v>0</v>
      </c>
      <c r="E8" s="156">
        <v>4089000</v>
      </c>
      <c r="F8" s="60">
        <v>4064000</v>
      </c>
      <c r="G8" s="60">
        <v>273767</v>
      </c>
      <c r="H8" s="60">
        <v>288606</v>
      </c>
      <c r="I8" s="60">
        <v>254467</v>
      </c>
      <c r="J8" s="60">
        <v>816840</v>
      </c>
      <c r="K8" s="60">
        <v>408393</v>
      </c>
      <c r="L8" s="60">
        <v>338568</v>
      </c>
      <c r="M8" s="60">
        <v>341054</v>
      </c>
      <c r="N8" s="60">
        <v>1088015</v>
      </c>
      <c r="O8" s="60">
        <v>444749</v>
      </c>
      <c r="P8" s="60">
        <v>473577</v>
      </c>
      <c r="Q8" s="60">
        <v>0</v>
      </c>
      <c r="R8" s="60">
        <v>918326</v>
      </c>
      <c r="S8" s="60">
        <v>425123</v>
      </c>
      <c r="T8" s="60">
        <v>275731</v>
      </c>
      <c r="U8" s="60">
        <v>347311</v>
      </c>
      <c r="V8" s="60">
        <v>1048165</v>
      </c>
      <c r="W8" s="60">
        <v>3871346</v>
      </c>
      <c r="X8" s="60">
        <v>3417302</v>
      </c>
      <c r="Y8" s="60">
        <v>454044</v>
      </c>
      <c r="Z8" s="140">
        <v>13.29</v>
      </c>
      <c r="AA8" s="155">
        <v>4064000</v>
      </c>
    </row>
    <row r="9" spans="1:27" ht="13.5">
      <c r="A9" s="183" t="s">
        <v>105</v>
      </c>
      <c r="B9" s="182"/>
      <c r="C9" s="155">
        <v>1668747</v>
      </c>
      <c r="D9" s="155">
        <v>0</v>
      </c>
      <c r="E9" s="156">
        <v>1679000</v>
      </c>
      <c r="F9" s="60">
        <v>1756994</v>
      </c>
      <c r="G9" s="60">
        <v>156890</v>
      </c>
      <c r="H9" s="60">
        <v>155039</v>
      </c>
      <c r="I9" s="60">
        <v>154385</v>
      </c>
      <c r="J9" s="60">
        <v>466314</v>
      </c>
      <c r="K9" s="60">
        <v>102360</v>
      </c>
      <c r="L9" s="60">
        <v>156073</v>
      </c>
      <c r="M9" s="60">
        <v>153750</v>
      </c>
      <c r="N9" s="60">
        <v>412183</v>
      </c>
      <c r="O9" s="60">
        <v>155093</v>
      </c>
      <c r="P9" s="60">
        <v>154494</v>
      </c>
      <c r="Q9" s="60">
        <v>0</v>
      </c>
      <c r="R9" s="60">
        <v>309587</v>
      </c>
      <c r="S9" s="60">
        <v>156581</v>
      </c>
      <c r="T9" s="60">
        <v>154930</v>
      </c>
      <c r="U9" s="60">
        <v>157307</v>
      </c>
      <c r="V9" s="60">
        <v>468818</v>
      </c>
      <c r="W9" s="60">
        <v>1656902</v>
      </c>
      <c r="X9" s="60">
        <v>1445249</v>
      </c>
      <c r="Y9" s="60">
        <v>211653</v>
      </c>
      <c r="Z9" s="140">
        <v>14.64</v>
      </c>
      <c r="AA9" s="155">
        <v>1756994</v>
      </c>
    </row>
    <row r="10" spans="1:27" ht="13.5">
      <c r="A10" s="183" t="s">
        <v>106</v>
      </c>
      <c r="B10" s="182"/>
      <c r="C10" s="155">
        <v>2268775</v>
      </c>
      <c r="D10" s="155">
        <v>0</v>
      </c>
      <c r="E10" s="156">
        <v>2298000</v>
      </c>
      <c r="F10" s="54">
        <v>2589683</v>
      </c>
      <c r="G10" s="54">
        <v>217805</v>
      </c>
      <c r="H10" s="54">
        <v>217805</v>
      </c>
      <c r="I10" s="54">
        <v>215469</v>
      </c>
      <c r="J10" s="54">
        <v>651079</v>
      </c>
      <c r="K10" s="54">
        <v>212866</v>
      </c>
      <c r="L10" s="54">
        <v>215448</v>
      </c>
      <c r="M10" s="54">
        <v>215448</v>
      </c>
      <c r="N10" s="54">
        <v>643762</v>
      </c>
      <c r="O10" s="54">
        <v>215448</v>
      </c>
      <c r="P10" s="54">
        <v>215448</v>
      </c>
      <c r="Q10" s="54">
        <v>0</v>
      </c>
      <c r="R10" s="54">
        <v>430896</v>
      </c>
      <c r="S10" s="54">
        <v>213468</v>
      </c>
      <c r="T10" s="54">
        <v>213468</v>
      </c>
      <c r="U10" s="54">
        <v>213929</v>
      </c>
      <c r="V10" s="54">
        <v>640865</v>
      </c>
      <c r="W10" s="54">
        <v>2366602</v>
      </c>
      <c r="X10" s="54">
        <v>1918545</v>
      </c>
      <c r="Y10" s="54">
        <v>448057</v>
      </c>
      <c r="Z10" s="184">
        <v>23.35</v>
      </c>
      <c r="AA10" s="130">
        <v>2589683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479099</v>
      </c>
      <c r="D12" s="155">
        <v>0</v>
      </c>
      <c r="E12" s="156">
        <v>514000</v>
      </c>
      <c r="F12" s="60">
        <v>74172</v>
      </c>
      <c r="G12" s="60">
        <v>44167</v>
      </c>
      <c r="H12" s="60">
        <v>44632</v>
      </c>
      <c r="I12" s="60">
        <v>47446</v>
      </c>
      <c r="J12" s="60">
        <v>136245</v>
      </c>
      <c r="K12" s="60">
        <v>45512</v>
      </c>
      <c r="L12" s="60">
        <v>45627</v>
      </c>
      <c r="M12" s="60">
        <v>44664</v>
      </c>
      <c r="N12" s="60">
        <v>135803</v>
      </c>
      <c r="O12" s="60">
        <v>43759</v>
      </c>
      <c r="P12" s="60">
        <v>975930</v>
      </c>
      <c r="Q12" s="60">
        <v>0</v>
      </c>
      <c r="R12" s="60">
        <v>1019689</v>
      </c>
      <c r="S12" s="60">
        <v>46850</v>
      </c>
      <c r="T12" s="60">
        <v>44345</v>
      </c>
      <c r="U12" s="60">
        <v>45405</v>
      </c>
      <c r="V12" s="60">
        <v>136600</v>
      </c>
      <c r="W12" s="60">
        <v>1428337</v>
      </c>
      <c r="X12" s="60">
        <v>484187</v>
      </c>
      <c r="Y12" s="60">
        <v>944150</v>
      </c>
      <c r="Z12" s="140">
        <v>195</v>
      </c>
      <c r="AA12" s="155">
        <v>74172</v>
      </c>
    </row>
    <row r="13" spans="1:27" ht="13.5">
      <c r="A13" s="181" t="s">
        <v>109</v>
      </c>
      <c r="B13" s="185"/>
      <c r="C13" s="155">
        <v>140376</v>
      </c>
      <c r="D13" s="155">
        <v>0</v>
      </c>
      <c r="E13" s="156">
        <v>41000</v>
      </c>
      <c r="F13" s="60">
        <v>60000</v>
      </c>
      <c r="G13" s="60">
        <v>0</v>
      </c>
      <c r="H13" s="60">
        <v>0</v>
      </c>
      <c r="I13" s="60">
        <v>17241</v>
      </c>
      <c r="J13" s="60">
        <v>17241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43967</v>
      </c>
      <c r="T13" s="60">
        <v>0</v>
      </c>
      <c r="U13" s="60">
        <v>0</v>
      </c>
      <c r="V13" s="60">
        <v>43967</v>
      </c>
      <c r="W13" s="60">
        <v>61208</v>
      </c>
      <c r="X13" s="60">
        <v>310298</v>
      </c>
      <c r="Y13" s="60">
        <v>-249090</v>
      </c>
      <c r="Z13" s="140">
        <v>-80.27</v>
      </c>
      <c r="AA13" s="155">
        <v>60000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1707000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1767265</v>
      </c>
      <c r="Y14" s="60">
        <v>-1767265</v>
      </c>
      <c r="Z14" s="140">
        <v>-100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14000</v>
      </c>
      <c r="F16" s="60">
        <v>14000</v>
      </c>
      <c r="G16" s="60">
        <v>3669</v>
      </c>
      <c r="H16" s="60">
        <v>4104</v>
      </c>
      <c r="I16" s="60">
        <v>4410</v>
      </c>
      <c r="J16" s="60">
        <v>12183</v>
      </c>
      <c r="K16" s="60">
        <v>4401</v>
      </c>
      <c r="L16" s="60">
        <v>4326</v>
      </c>
      <c r="M16" s="60">
        <v>3741</v>
      </c>
      <c r="N16" s="60">
        <v>12468</v>
      </c>
      <c r="O16" s="60">
        <v>5403</v>
      </c>
      <c r="P16" s="60">
        <v>5415</v>
      </c>
      <c r="Q16" s="60">
        <v>0</v>
      </c>
      <c r="R16" s="60">
        <v>10818</v>
      </c>
      <c r="S16" s="60">
        <v>2799</v>
      </c>
      <c r="T16" s="60">
        <v>3321</v>
      </c>
      <c r="U16" s="60">
        <v>1074</v>
      </c>
      <c r="V16" s="60">
        <v>7194</v>
      </c>
      <c r="W16" s="60">
        <v>42663</v>
      </c>
      <c r="X16" s="60">
        <v>3972</v>
      </c>
      <c r="Y16" s="60">
        <v>38691</v>
      </c>
      <c r="Z16" s="140">
        <v>974.09</v>
      </c>
      <c r="AA16" s="155">
        <v>14000</v>
      </c>
    </row>
    <row r="17" spans="1:27" ht="13.5">
      <c r="A17" s="181" t="s">
        <v>113</v>
      </c>
      <c r="B17" s="185"/>
      <c r="C17" s="155">
        <v>187744</v>
      </c>
      <c r="D17" s="155">
        <v>0</v>
      </c>
      <c r="E17" s="156">
        <v>0</v>
      </c>
      <c r="F17" s="60">
        <v>361000</v>
      </c>
      <c r="G17" s="60">
        <v>2353</v>
      </c>
      <c r="H17" s="60">
        <v>315</v>
      </c>
      <c r="I17" s="60">
        <v>3120</v>
      </c>
      <c r="J17" s="60">
        <v>5788</v>
      </c>
      <c r="K17" s="60">
        <v>2546</v>
      </c>
      <c r="L17" s="60">
        <v>2428</v>
      </c>
      <c r="M17" s="60">
        <v>310</v>
      </c>
      <c r="N17" s="60">
        <v>5284</v>
      </c>
      <c r="O17" s="60">
        <v>2348</v>
      </c>
      <c r="P17" s="60">
        <v>306</v>
      </c>
      <c r="Q17" s="60">
        <v>0</v>
      </c>
      <c r="R17" s="60">
        <v>2654</v>
      </c>
      <c r="S17" s="60">
        <v>1013</v>
      </c>
      <c r="T17" s="60">
        <v>1184</v>
      </c>
      <c r="U17" s="60">
        <v>907</v>
      </c>
      <c r="V17" s="60">
        <v>3104</v>
      </c>
      <c r="W17" s="60">
        <v>16830</v>
      </c>
      <c r="X17" s="60">
        <v>2592</v>
      </c>
      <c r="Y17" s="60">
        <v>14238</v>
      </c>
      <c r="Z17" s="140">
        <v>549.31</v>
      </c>
      <c r="AA17" s="155">
        <v>361000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930000</v>
      </c>
      <c r="F18" s="60">
        <v>0</v>
      </c>
      <c r="G18" s="60">
        <v>141060</v>
      </c>
      <c r="H18" s="60">
        <v>120715</v>
      </c>
      <c r="I18" s="60">
        <v>116711</v>
      </c>
      <c r="J18" s="60">
        <v>378486</v>
      </c>
      <c r="K18" s="60">
        <v>76801</v>
      </c>
      <c r="L18" s="60">
        <v>146932</v>
      </c>
      <c r="M18" s="60">
        <v>95499</v>
      </c>
      <c r="N18" s="60">
        <v>319232</v>
      </c>
      <c r="O18" s="60">
        <v>97232</v>
      </c>
      <c r="P18" s="60">
        <v>97458</v>
      </c>
      <c r="Q18" s="60">
        <v>0</v>
      </c>
      <c r="R18" s="60">
        <v>194690</v>
      </c>
      <c r="S18" s="60">
        <v>75844</v>
      </c>
      <c r="T18" s="60">
        <v>83172</v>
      </c>
      <c r="U18" s="60">
        <v>131686</v>
      </c>
      <c r="V18" s="60">
        <v>290702</v>
      </c>
      <c r="W18" s="60">
        <v>1183110</v>
      </c>
      <c r="X18" s="60">
        <v>171408</v>
      </c>
      <c r="Y18" s="60">
        <v>1011702</v>
      </c>
      <c r="Z18" s="140">
        <v>590.23</v>
      </c>
      <c r="AA18" s="155">
        <v>0</v>
      </c>
    </row>
    <row r="19" spans="1:27" ht="13.5">
      <c r="A19" s="181" t="s">
        <v>34</v>
      </c>
      <c r="B19" s="185"/>
      <c r="C19" s="155">
        <v>17619000</v>
      </c>
      <c r="D19" s="155">
        <v>0</v>
      </c>
      <c r="E19" s="156">
        <v>21277000</v>
      </c>
      <c r="F19" s="60">
        <v>22278000</v>
      </c>
      <c r="G19" s="60">
        <v>8909000</v>
      </c>
      <c r="H19" s="60">
        <v>26365</v>
      </c>
      <c r="I19" s="60">
        <v>934000</v>
      </c>
      <c r="J19" s="60">
        <v>9869365</v>
      </c>
      <c r="K19" s="60">
        <v>290000</v>
      </c>
      <c r="L19" s="60">
        <v>3982980</v>
      </c>
      <c r="M19" s="60">
        <v>0</v>
      </c>
      <c r="N19" s="60">
        <v>4272980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14142345</v>
      </c>
      <c r="X19" s="60">
        <v>19771000</v>
      </c>
      <c r="Y19" s="60">
        <v>-5628655</v>
      </c>
      <c r="Z19" s="140">
        <v>-28.47</v>
      </c>
      <c r="AA19" s="155">
        <v>22278000</v>
      </c>
    </row>
    <row r="20" spans="1:27" ht="13.5">
      <c r="A20" s="181" t="s">
        <v>35</v>
      </c>
      <c r="B20" s="185"/>
      <c r="C20" s="155">
        <v>488518</v>
      </c>
      <c r="D20" s="155">
        <v>0</v>
      </c>
      <c r="E20" s="156">
        <v>738000</v>
      </c>
      <c r="F20" s="54">
        <v>260000</v>
      </c>
      <c r="G20" s="54">
        <v>64869</v>
      </c>
      <c r="H20" s="54">
        <v>17160</v>
      </c>
      <c r="I20" s="54">
        <v>22514</v>
      </c>
      <c r="J20" s="54">
        <v>104543</v>
      </c>
      <c r="K20" s="54">
        <v>1459225</v>
      </c>
      <c r="L20" s="54">
        <v>1164490</v>
      </c>
      <c r="M20" s="54">
        <v>20717</v>
      </c>
      <c r="N20" s="54">
        <v>2644432</v>
      </c>
      <c r="O20" s="54">
        <v>351217</v>
      </c>
      <c r="P20" s="54">
        <v>11816</v>
      </c>
      <c r="Q20" s="54">
        <v>0</v>
      </c>
      <c r="R20" s="54">
        <v>363033</v>
      </c>
      <c r="S20" s="54">
        <v>12747</v>
      </c>
      <c r="T20" s="54">
        <v>192214</v>
      </c>
      <c r="U20" s="54">
        <v>55344</v>
      </c>
      <c r="V20" s="54">
        <v>260305</v>
      </c>
      <c r="W20" s="54">
        <v>3372313</v>
      </c>
      <c r="X20" s="54">
        <v>22462</v>
      </c>
      <c r="Y20" s="54">
        <v>3349851</v>
      </c>
      <c r="Z20" s="184">
        <v>14913.41</v>
      </c>
      <c r="AA20" s="130">
        <v>260000</v>
      </c>
    </row>
    <row r="21" spans="1:27" ht="13.5">
      <c r="A21" s="181" t="s">
        <v>115</v>
      </c>
      <c r="B21" s="185"/>
      <c r="C21" s="155">
        <v>124000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382056</v>
      </c>
      <c r="Y21" s="60">
        <v>-382056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28511875</v>
      </c>
      <c r="D22" s="188">
        <f>SUM(D5:D21)</f>
        <v>0</v>
      </c>
      <c r="E22" s="189">
        <f t="shared" si="0"/>
        <v>36618000</v>
      </c>
      <c r="F22" s="190">
        <f t="shared" si="0"/>
        <v>34843475</v>
      </c>
      <c r="G22" s="190">
        <f t="shared" si="0"/>
        <v>9885677</v>
      </c>
      <c r="H22" s="190">
        <f t="shared" si="0"/>
        <v>915016</v>
      </c>
      <c r="I22" s="190">
        <f t="shared" si="0"/>
        <v>1810038</v>
      </c>
      <c r="J22" s="190">
        <f t="shared" si="0"/>
        <v>12610731</v>
      </c>
      <c r="K22" s="190">
        <f t="shared" si="0"/>
        <v>2642379</v>
      </c>
      <c r="L22" s="190">
        <f t="shared" si="0"/>
        <v>6097147</v>
      </c>
      <c r="M22" s="190">
        <f t="shared" si="0"/>
        <v>915458</v>
      </c>
      <c r="N22" s="190">
        <f t="shared" si="0"/>
        <v>9654984</v>
      </c>
      <c r="O22" s="190">
        <f t="shared" si="0"/>
        <v>1355524</v>
      </c>
      <c r="P22" s="190">
        <f t="shared" si="0"/>
        <v>1934444</v>
      </c>
      <c r="Q22" s="190">
        <f t="shared" si="0"/>
        <v>0</v>
      </c>
      <c r="R22" s="190">
        <f t="shared" si="0"/>
        <v>3289968</v>
      </c>
      <c r="S22" s="190">
        <f t="shared" si="0"/>
        <v>1018667</v>
      </c>
      <c r="T22" s="190">
        <f t="shared" si="0"/>
        <v>968365</v>
      </c>
      <c r="U22" s="190">
        <f t="shared" si="0"/>
        <v>993232</v>
      </c>
      <c r="V22" s="190">
        <f t="shared" si="0"/>
        <v>2980264</v>
      </c>
      <c r="W22" s="190">
        <f t="shared" si="0"/>
        <v>28535947</v>
      </c>
      <c r="X22" s="190">
        <f t="shared" si="0"/>
        <v>31404756</v>
      </c>
      <c r="Y22" s="190">
        <f t="shared" si="0"/>
        <v>-2868809</v>
      </c>
      <c r="Z22" s="191">
        <f>+IF(X22&lt;&gt;0,+(Y22/X22)*100,0)</f>
        <v>-9.13495076987702</v>
      </c>
      <c r="AA22" s="188">
        <f>SUM(AA5:AA21)</f>
        <v>34843475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11956290</v>
      </c>
      <c r="D25" s="155">
        <v>0</v>
      </c>
      <c r="E25" s="156">
        <v>18873000</v>
      </c>
      <c r="F25" s="60">
        <v>18848000</v>
      </c>
      <c r="G25" s="60">
        <v>947685</v>
      </c>
      <c r="H25" s="60">
        <v>1028170</v>
      </c>
      <c r="I25" s="60">
        <v>1155253</v>
      </c>
      <c r="J25" s="60">
        <v>3131108</v>
      </c>
      <c r="K25" s="60">
        <v>1473546</v>
      </c>
      <c r="L25" s="60">
        <v>1877479</v>
      </c>
      <c r="M25" s="60">
        <v>1174301</v>
      </c>
      <c r="N25" s="60">
        <v>4525326</v>
      </c>
      <c r="O25" s="60">
        <v>1169886</v>
      </c>
      <c r="P25" s="60">
        <v>1155748</v>
      </c>
      <c r="Q25" s="60">
        <v>0</v>
      </c>
      <c r="R25" s="60">
        <v>2325634</v>
      </c>
      <c r="S25" s="60">
        <v>1133457</v>
      </c>
      <c r="T25" s="60">
        <v>1186495</v>
      </c>
      <c r="U25" s="60">
        <v>1322498</v>
      </c>
      <c r="V25" s="60">
        <v>3642450</v>
      </c>
      <c r="W25" s="60">
        <v>13624518</v>
      </c>
      <c r="X25" s="60">
        <v>14072971</v>
      </c>
      <c r="Y25" s="60">
        <v>-448453</v>
      </c>
      <c r="Z25" s="140">
        <v>-3.19</v>
      </c>
      <c r="AA25" s="155">
        <v>18848000</v>
      </c>
    </row>
    <row r="26" spans="1:27" ht="13.5">
      <c r="A26" s="183" t="s">
        <v>38</v>
      </c>
      <c r="B26" s="182"/>
      <c r="C26" s="155">
        <v>1469533</v>
      </c>
      <c r="D26" s="155">
        <v>0</v>
      </c>
      <c r="E26" s="156">
        <v>2037000</v>
      </c>
      <c r="F26" s="60">
        <v>2117000</v>
      </c>
      <c r="G26" s="60">
        <v>111600</v>
      </c>
      <c r="H26" s="60">
        <v>110759</v>
      </c>
      <c r="I26" s="60">
        <v>164403</v>
      </c>
      <c r="J26" s="60">
        <v>386762</v>
      </c>
      <c r="K26" s="60">
        <v>189148</v>
      </c>
      <c r="L26" s="60">
        <v>127383</v>
      </c>
      <c r="M26" s="60">
        <v>165735</v>
      </c>
      <c r="N26" s="60">
        <v>482266</v>
      </c>
      <c r="O26" s="60">
        <v>128332</v>
      </c>
      <c r="P26" s="60">
        <v>119054</v>
      </c>
      <c r="Q26" s="60">
        <v>0</v>
      </c>
      <c r="R26" s="60">
        <v>247386</v>
      </c>
      <c r="S26" s="60">
        <v>216291</v>
      </c>
      <c r="T26" s="60">
        <v>126197</v>
      </c>
      <c r="U26" s="60">
        <v>126197</v>
      </c>
      <c r="V26" s="60">
        <v>468685</v>
      </c>
      <c r="W26" s="60">
        <v>1585099</v>
      </c>
      <c r="X26" s="60">
        <v>1759633</v>
      </c>
      <c r="Y26" s="60">
        <v>-174534</v>
      </c>
      <c r="Z26" s="140">
        <v>-9.92</v>
      </c>
      <c r="AA26" s="155">
        <v>2117000</v>
      </c>
    </row>
    <row r="27" spans="1:27" ht="13.5">
      <c r="A27" s="183" t="s">
        <v>118</v>
      </c>
      <c r="B27" s="182"/>
      <c r="C27" s="155">
        <v>12919458</v>
      </c>
      <c r="D27" s="155">
        <v>0</v>
      </c>
      <c r="E27" s="156">
        <v>4926000</v>
      </c>
      <c r="F27" s="60">
        <v>4926000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5340423</v>
      </c>
      <c r="Y27" s="60">
        <v>-5340423</v>
      </c>
      <c r="Z27" s="140">
        <v>-100</v>
      </c>
      <c r="AA27" s="155">
        <v>4926000</v>
      </c>
    </row>
    <row r="28" spans="1:27" ht="13.5">
      <c r="A28" s="183" t="s">
        <v>39</v>
      </c>
      <c r="B28" s="182"/>
      <c r="C28" s="155">
        <v>15984034</v>
      </c>
      <c r="D28" s="155">
        <v>0</v>
      </c>
      <c r="E28" s="156">
        <v>10282000</v>
      </c>
      <c r="F28" s="60">
        <v>10282000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10190584</v>
      </c>
      <c r="Y28" s="60">
        <v>-10190584</v>
      </c>
      <c r="Z28" s="140">
        <v>-100</v>
      </c>
      <c r="AA28" s="155">
        <v>10282000</v>
      </c>
    </row>
    <row r="29" spans="1:27" ht="13.5">
      <c r="A29" s="183" t="s">
        <v>40</v>
      </c>
      <c r="B29" s="182"/>
      <c r="C29" s="155">
        <v>319608</v>
      </c>
      <c r="D29" s="155">
        <v>0</v>
      </c>
      <c r="E29" s="156">
        <v>581000</v>
      </c>
      <c r="F29" s="60">
        <v>650000</v>
      </c>
      <c r="G29" s="60">
        <v>159881</v>
      </c>
      <c r="H29" s="60">
        <v>0</v>
      </c>
      <c r="I29" s="60">
        <v>0</v>
      </c>
      <c r="J29" s="60">
        <v>159881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159881</v>
      </c>
      <c r="X29" s="60">
        <v>203593</v>
      </c>
      <c r="Y29" s="60">
        <v>-43712</v>
      </c>
      <c r="Z29" s="140">
        <v>-21.47</v>
      </c>
      <c r="AA29" s="155">
        <v>650000</v>
      </c>
    </row>
    <row r="30" spans="1:27" ht="13.5">
      <c r="A30" s="183" t="s">
        <v>119</v>
      </c>
      <c r="B30" s="182"/>
      <c r="C30" s="155">
        <v>897827</v>
      </c>
      <c r="D30" s="155">
        <v>0</v>
      </c>
      <c r="E30" s="156">
        <v>899000</v>
      </c>
      <c r="F30" s="60">
        <v>960000</v>
      </c>
      <c r="G30" s="60">
        <v>138458</v>
      </c>
      <c r="H30" s="60">
        <v>69974</v>
      </c>
      <c r="I30" s="60">
        <v>69974</v>
      </c>
      <c r="J30" s="60">
        <v>278406</v>
      </c>
      <c r="K30" s="60">
        <v>69974</v>
      </c>
      <c r="L30" s="60">
        <v>69974</v>
      </c>
      <c r="M30" s="60">
        <v>188764</v>
      </c>
      <c r="N30" s="60">
        <v>328712</v>
      </c>
      <c r="O30" s="60">
        <v>0</v>
      </c>
      <c r="P30" s="60">
        <v>0</v>
      </c>
      <c r="Q30" s="60">
        <v>0</v>
      </c>
      <c r="R30" s="60">
        <v>0</v>
      </c>
      <c r="S30" s="60">
        <v>169493</v>
      </c>
      <c r="T30" s="60">
        <v>69974</v>
      </c>
      <c r="U30" s="60">
        <v>0</v>
      </c>
      <c r="V30" s="60">
        <v>239467</v>
      </c>
      <c r="W30" s="60">
        <v>846585</v>
      </c>
      <c r="X30" s="60">
        <v>899267</v>
      </c>
      <c r="Y30" s="60">
        <v>-52682</v>
      </c>
      <c r="Z30" s="140">
        <v>-5.86</v>
      </c>
      <c r="AA30" s="155">
        <v>960000</v>
      </c>
    </row>
    <row r="31" spans="1:27" ht="13.5">
      <c r="A31" s="183" t="s">
        <v>120</v>
      </c>
      <c r="B31" s="182"/>
      <c r="C31" s="155">
        <v>665000</v>
      </c>
      <c r="D31" s="155">
        <v>0</v>
      </c>
      <c r="E31" s="156">
        <v>3063000</v>
      </c>
      <c r="F31" s="60">
        <v>1976000</v>
      </c>
      <c r="G31" s="60">
        <v>24626</v>
      </c>
      <c r="H31" s="60">
        <v>9482</v>
      </c>
      <c r="I31" s="60">
        <v>20627</v>
      </c>
      <c r="J31" s="60">
        <v>54735</v>
      </c>
      <c r="K31" s="60">
        <v>26195</v>
      </c>
      <c r="L31" s="60">
        <v>6096</v>
      </c>
      <c r="M31" s="60">
        <v>6096</v>
      </c>
      <c r="N31" s="60">
        <v>38387</v>
      </c>
      <c r="O31" s="60">
        <v>42412</v>
      </c>
      <c r="P31" s="60">
        <v>14165</v>
      </c>
      <c r="Q31" s="60">
        <v>0</v>
      </c>
      <c r="R31" s="60">
        <v>56577</v>
      </c>
      <c r="S31" s="60">
        <v>10483</v>
      </c>
      <c r="T31" s="60">
        <v>132287</v>
      </c>
      <c r="U31" s="60">
        <v>185453</v>
      </c>
      <c r="V31" s="60">
        <v>328223</v>
      </c>
      <c r="W31" s="60">
        <v>477922</v>
      </c>
      <c r="X31" s="60">
        <v>842670</v>
      </c>
      <c r="Y31" s="60">
        <v>-364748</v>
      </c>
      <c r="Z31" s="140">
        <v>-43.28</v>
      </c>
      <c r="AA31" s="155">
        <v>1976000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1905000</v>
      </c>
      <c r="F33" s="60">
        <v>1905000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1890492</v>
      </c>
      <c r="Y33" s="60">
        <v>-1890492</v>
      </c>
      <c r="Z33" s="140">
        <v>-100</v>
      </c>
      <c r="AA33" s="155">
        <v>1905000</v>
      </c>
    </row>
    <row r="34" spans="1:27" ht="13.5">
      <c r="A34" s="183" t="s">
        <v>43</v>
      </c>
      <c r="B34" s="182"/>
      <c r="C34" s="155">
        <v>12578000</v>
      </c>
      <c r="D34" s="155">
        <v>0</v>
      </c>
      <c r="E34" s="156">
        <v>13592000</v>
      </c>
      <c r="F34" s="60">
        <v>13993000</v>
      </c>
      <c r="G34" s="60">
        <v>6499397</v>
      </c>
      <c r="H34" s="60">
        <v>1161170</v>
      </c>
      <c r="I34" s="60">
        <v>1777787</v>
      </c>
      <c r="J34" s="60">
        <v>9438354</v>
      </c>
      <c r="K34" s="60">
        <v>715634</v>
      </c>
      <c r="L34" s="60">
        <v>1062563</v>
      </c>
      <c r="M34" s="60">
        <v>1112340</v>
      </c>
      <c r="N34" s="60">
        <v>2890537</v>
      </c>
      <c r="O34" s="60">
        <v>731747</v>
      </c>
      <c r="P34" s="60">
        <v>164579</v>
      </c>
      <c r="Q34" s="60">
        <v>0</v>
      </c>
      <c r="R34" s="60">
        <v>896326</v>
      </c>
      <c r="S34" s="60">
        <v>702014</v>
      </c>
      <c r="T34" s="60">
        <v>709201</v>
      </c>
      <c r="U34" s="60">
        <v>413577</v>
      </c>
      <c r="V34" s="60">
        <v>1824792</v>
      </c>
      <c r="W34" s="60">
        <v>15050009</v>
      </c>
      <c r="X34" s="60">
        <v>10369403</v>
      </c>
      <c r="Y34" s="60">
        <v>4680606</v>
      </c>
      <c r="Z34" s="140">
        <v>45.14</v>
      </c>
      <c r="AA34" s="155">
        <v>13993000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56789750</v>
      </c>
      <c r="D36" s="188">
        <f>SUM(D25:D35)</f>
        <v>0</v>
      </c>
      <c r="E36" s="189">
        <f t="shared" si="1"/>
        <v>56158000</v>
      </c>
      <c r="F36" s="190">
        <f t="shared" si="1"/>
        <v>55657000</v>
      </c>
      <c r="G36" s="190">
        <f t="shared" si="1"/>
        <v>7881647</v>
      </c>
      <c r="H36" s="190">
        <f t="shared" si="1"/>
        <v>2379555</v>
      </c>
      <c r="I36" s="190">
        <f t="shared" si="1"/>
        <v>3188044</v>
      </c>
      <c r="J36" s="190">
        <f t="shared" si="1"/>
        <v>13449246</v>
      </c>
      <c r="K36" s="190">
        <f t="shared" si="1"/>
        <v>2474497</v>
      </c>
      <c r="L36" s="190">
        <f t="shared" si="1"/>
        <v>3143495</v>
      </c>
      <c r="M36" s="190">
        <f t="shared" si="1"/>
        <v>2647236</v>
      </c>
      <c r="N36" s="190">
        <f t="shared" si="1"/>
        <v>8265228</v>
      </c>
      <c r="O36" s="190">
        <f t="shared" si="1"/>
        <v>2072377</v>
      </c>
      <c r="P36" s="190">
        <f t="shared" si="1"/>
        <v>1453546</v>
      </c>
      <c r="Q36" s="190">
        <f t="shared" si="1"/>
        <v>0</v>
      </c>
      <c r="R36" s="190">
        <f t="shared" si="1"/>
        <v>3525923</v>
      </c>
      <c r="S36" s="190">
        <f t="shared" si="1"/>
        <v>2231738</v>
      </c>
      <c r="T36" s="190">
        <f t="shared" si="1"/>
        <v>2224154</v>
      </c>
      <c r="U36" s="190">
        <f t="shared" si="1"/>
        <v>2047725</v>
      </c>
      <c r="V36" s="190">
        <f t="shared" si="1"/>
        <v>6503617</v>
      </c>
      <c r="W36" s="190">
        <f t="shared" si="1"/>
        <v>31744014</v>
      </c>
      <c r="X36" s="190">
        <f t="shared" si="1"/>
        <v>45569036</v>
      </c>
      <c r="Y36" s="190">
        <f t="shared" si="1"/>
        <v>-13825022</v>
      </c>
      <c r="Z36" s="191">
        <f>+IF(X36&lt;&gt;0,+(Y36/X36)*100,0)</f>
        <v>-30.33863169719017</v>
      </c>
      <c r="AA36" s="188">
        <f>SUM(AA25:AA35)</f>
        <v>55657000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-28277875</v>
      </c>
      <c r="D38" s="199">
        <f>+D22-D36</f>
        <v>0</v>
      </c>
      <c r="E38" s="200">
        <f t="shared" si="2"/>
        <v>-19540000</v>
      </c>
      <c r="F38" s="106">
        <f t="shared" si="2"/>
        <v>-20813525</v>
      </c>
      <c r="G38" s="106">
        <f t="shared" si="2"/>
        <v>2004030</v>
      </c>
      <c r="H38" s="106">
        <f t="shared" si="2"/>
        <v>-1464539</v>
      </c>
      <c r="I38" s="106">
        <f t="shared" si="2"/>
        <v>-1378006</v>
      </c>
      <c r="J38" s="106">
        <f t="shared" si="2"/>
        <v>-838515</v>
      </c>
      <c r="K38" s="106">
        <f t="shared" si="2"/>
        <v>167882</v>
      </c>
      <c r="L38" s="106">
        <f t="shared" si="2"/>
        <v>2953652</v>
      </c>
      <c r="M38" s="106">
        <f t="shared" si="2"/>
        <v>-1731778</v>
      </c>
      <c r="N38" s="106">
        <f t="shared" si="2"/>
        <v>1389756</v>
      </c>
      <c r="O38" s="106">
        <f t="shared" si="2"/>
        <v>-716853</v>
      </c>
      <c r="P38" s="106">
        <f t="shared" si="2"/>
        <v>480898</v>
      </c>
      <c r="Q38" s="106">
        <f t="shared" si="2"/>
        <v>0</v>
      </c>
      <c r="R38" s="106">
        <f t="shared" si="2"/>
        <v>-235955</v>
      </c>
      <c r="S38" s="106">
        <f t="shared" si="2"/>
        <v>-1213071</v>
      </c>
      <c r="T38" s="106">
        <f t="shared" si="2"/>
        <v>-1255789</v>
      </c>
      <c r="U38" s="106">
        <f t="shared" si="2"/>
        <v>-1054493</v>
      </c>
      <c r="V38" s="106">
        <f t="shared" si="2"/>
        <v>-3523353</v>
      </c>
      <c r="W38" s="106">
        <f t="shared" si="2"/>
        <v>-3208067</v>
      </c>
      <c r="X38" s="106">
        <f>IF(F22=F36,0,X22-X36)</f>
        <v>-14164280</v>
      </c>
      <c r="Y38" s="106">
        <f t="shared" si="2"/>
        <v>10956213</v>
      </c>
      <c r="Z38" s="201">
        <f>+IF(X38&lt;&gt;0,+(Y38/X38)*100,0)</f>
        <v>-77.35100548704206</v>
      </c>
      <c r="AA38" s="199">
        <f>+AA22-AA36</f>
        <v>-20813525</v>
      </c>
    </row>
    <row r="39" spans="1:27" ht="13.5">
      <c r="A39" s="181" t="s">
        <v>46</v>
      </c>
      <c r="B39" s="185"/>
      <c r="C39" s="155">
        <v>19678730</v>
      </c>
      <c r="D39" s="155">
        <v>0</v>
      </c>
      <c r="E39" s="156">
        <v>19562000</v>
      </c>
      <c r="F39" s="60">
        <v>19937525</v>
      </c>
      <c r="G39" s="60">
        <v>3834000</v>
      </c>
      <c r="H39" s="60">
        <v>0</v>
      </c>
      <c r="I39" s="60">
        <v>400000</v>
      </c>
      <c r="J39" s="60">
        <v>4234000</v>
      </c>
      <c r="K39" s="60">
        <v>0</v>
      </c>
      <c r="L39" s="60">
        <v>3300000</v>
      </c>
      <c r="M39" s="60">
        <v>0</v>
      </c>
      <c r="N39" s="60">
        <v>3300000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7534000</v>
      </c>
      <c r="X39" s="60">
        <v>14168000</v>
      </c>
      <c r="Y39" s="60">
        <v>-6634000</v>
      </c>
      <c r="Z39" s="140">
        <v>-46.82</v>
      </c>
      <c r="AA39" s="155">
        <v>19937525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-8599145</v>
      </c>
      <c r="D42" s="206">
        <f>SUM(D38:D41)</f>
        <v>0</v>
      </c>
      <c r="E42" s="207">
        <f t="shared" si="3"/>
        <v>22000</v>
      </c>
      <c r="F42" s="88">
        <f t="shared" si="3"/>
        <v>-876000</v>
      </c>
      <c r="G42" s="88">
        <f t="shared" si="3"/>
        <v>5838030</v>
      </c>
      <c r="H42" s="88">
        <f t="shared" si="3"/>
        <v>-1464539</v>
      </c>
      <c r="I42" s="88">
        <f t="shared" si="3"/>
        <v>-978006</v>
      </c>
      <c r="J42" s="88">
        <f t="shared" si="3"/>
        <v>3395485</v>
      </c>
      <c r="K42" s="88">
        <f t="shared" si="3"/>
        <v>167882</v>
      </c>
      <c r="L42" s="88">
        <f t="shared" si="3"/>
        <v>6253652</v>
      </c>
      <c r="M42" s="88">
        <f t="shared" si="3"/>
        <v>-1731778</v>
      </c>
      <c r="N42" s="88">
        <f t="shared" si="3"/>
        <v>4689756</v>
      </c>
      <c r="O42" s="88">
        <f t="shared" si="3"/>
        <v>-716853</v>
      </c>
      <c r="P42" s="88">
        <f t="shared" si="3"/>
        <v>480898</v>
      </c>
      <c r="Q42" s="88">
        <f t="shared" si="3"/>
        <v>0</v>
      </c>
      <c r="R42" s="88">
        <f t="shared" si="3"/>
        <v>-235955</v>
      </c>
      <c r="S42" s="88">
        <f t="shared" si="3"/>
        <v>-1213071</v>
      </c>
      <c r="T42" s="88">
        <f t="shared" si="3"/>
        <v>-1255789</v>
      </c>
      <c r="U42" s="88">
        <f t="shared" si="3"/>
        <v>-1054493</v>
      </c>
      <c r="V42" s="88">
        <f t="shared" si="3"/>
        <v>-3523353</v>
      </c>
      <c r="W42" s="88">
        <f t="shared" si="3"/>
        <v>4325933</v>
      </c>
      <c r="X42" s="88">
        <f t="shared" si="3"/>
        <v>3720</v>
      </c>
      <c r="Y42" s="88">
        <f t="shared" si="3"/>
        <v>4322213</v>
      </c>
      <c r="Z42" s="208">
        <f>+IF(X42&lt;&gt;0,+(Y42/X42)*100,0)</f>
        <v>116188.52150537634</v>
      </c>
      <c r="AA42" s="206">
        <f>SUM(AA38:AA41)</f>
        <v>-876000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-8599145</v>
      </c>
      <c r="D44" s="210">
        <f>+D42-D43</f>
        <v>0</v>
      </c>
      <c r="E44" s="211">
        <f t="shared" si="4"/>
        <v>22000</v>
      </c>
      <c r="F44" s="77">
        <f t="shared" si="4"/>
        <v>-876000</v>
      </c>
      <c r="G44" s="77">
        <f t="shared" si="4"/>
        <v>5838030</v>
      </c>
      <c r="H44" s="77">
        <f t="shared" si="4"/>
        <v>-1464539</v>
      </c>
      <c r="I44" s="77">
        <f t="shared" si="4"/>
        <v>-978006</v>
      </c>
      <c r="J44" s="77">
        <f t="shared" si="4"/>
        <v>3395485</v>
      </c>
      <c r="K44" s="77">
        <f t="shared" si="4"/>
        <v>167882</v>
      </c>
      <c r="L44" s="77">
        <f t="shared" si="4"/>
        <v>6253652</v>
      </c>
      <c r="M44" s="77">
        <f t="shared" si="4"/>
        <v>-1731778</v>
      </c>
      <c r="N44" s="77">
        <f t="shared" si="4"/>
        <v>4689756</v>
      </c>
      <c r="O44" s="77">
        <f t="shared" si="4"/>
        <v>-716853</v>
      </c>
      <c r="P44" s="77">
        <f t="shared" si="4"/>
        <v>480898</v>
      </c>
      <c r="Q44" s="77">
        <f t="shared" si="4"/>
        <v>0</v>
      </c>
      <c r="R44" s="77">
        <f t="shared" si="4"/>
        <v>-235955</v>
      </c>
      <c r="S44" s="77">
        <f t="shared" si="4"/>
        <v>-1213071</v>
      </c>
      <c r="T44" s="77">
        <f t="shared" si="4"/>
        <v>-1255789</v>
      </c>
      <c r="U44" s="77">
        <f t="shared" si="4"/>
        <v>-1054493</v>
      </c>
      <c r="V44" s="77">
        <f t="shared" si="4"/>
        <v>-3523353</v>
      </c>
      <c r="W44" s="77">
        <f t="shared" si="4"/>
        <v>4325933</v>
      </c>
      <c r="X44" s="77">
        <f t="shared" si="4"/>
        <v>3720</v>
      </c>
      <c r="Y44" s="77">
        <f t="shared" si="4"/>
        <v>4322213</v>
      </c>
      <c r="Z44" s="212">
        <f>+IF(X44&lt;&gt;0,+(Y44/X44)*100,0)</f>
        <v>116188.52150537634</v>
      </c>
      <c r="AA44" s="210">
        <f>+AA42-AA43</f>
        <v>-876000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-8599145</v>
      </c>
      <c r="D46" s="206">
        <f>SUM(D44:D45)</f>
        <v>0</v>
      </c>
      <c r="E46" s="207">
        <f t="shared" si="5"/>
        <v>22000</v>
      </c>
      <c r="F46" s="88">
        <f t="shared" si="5"/>
        <v>-876000</v>
      </c>
      <c r="G46" s="88">
        <f t="shared" si="5"/>
        <v>5838030</v>
      </c>
      <c r="H46" s="88">
        <f t="shared" si="5"/>
        <v>-1464539</v>
      </c>
      <c r="I46" s="88">
        <f t="shared" si="5"/>
        <v>-978006</v>
      </c>
      <c r="J46" s="88">
        <f t="shared" si="5"/>
        <v>3395485</v>
      </c>
      <c r="K46" s="88">
        <f t="shared" si="5"/>
        <v>167882</v>
      </c>
      <c r="L46" s="88">
        <f t="shared" si="5"/>
        <v>6253652</v>
      </c>
      <c r="M46" s="88">
        <f t="shared" si="5"/>
        <v>-1731778</v>
      </c>
      <c r="N46" s="88">
        <f t="shared" si="5"/>
        <v>4689756</v>
      </c>
      <c r="O46" s="88">
        <f t="shared" si="5"/>
        <v>-716853</v>
      </c>
      <c r="P46" s="88">
        <f t="shared" si="5"/>
        <v>480898</v>
      </c>
      <c r="Q46" s="88">
        <f t="shared" si="5"/>
        <v>0</v>
      </c>
      <c r="R46" s="88">
        <f t="shared" si="5"/>
        <v>-235955</v>
      </c>
      <c r="S46" s="88">
        <f t="shared" si="5"/>
        <v>-1213071</v>
      </c>
      <c r="T46" s="88">
        <f t="shared" si="5"/>
        <v>-1255789</v>
      </c>
      <c r="U46" s="88">
        <f t="shared" si="5"/>
        <v>-1054493</v>
      </c>
      <c r="V46" s="88">
        <f t="shared" si="5"/>
        <v>-3523353</v>
      </c>
      <c r="W46" s="88">
        <f t="shared" si="5"/>
        <v>4325933</v>
      </c>
      <c r="X46" s="88">
        <f t="shared" si="5"/>
        <v>3720</v>
      </c>
      <c r="Y46" s="88">
        <f t="shared" si="5"/>
        <v>4322213</v>
      </c>
      <c r="Z46" s="208">
        <f>+IF(X46&lt;&gt;0,+(Y46/X46)*100,0)</f>
        <v>116188.52150537634</v>
      </c>
      <c r="AA46" s="206">
        <f>SUM(AA44:AA45)</f>
        <v>-876000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-8599145</v>
      </c>
      <c r="D48" s="217">
        <f>SUM(D46:D47)</f>
        <v>0</v>
      </c>
      <c r="E48" s="218">
        <f t="shared" si="6"/>
        <v>22000</v>
      </c>
      <c r="F48" s="219">
        <f t="shared" si="6"/>
        <v>-876000</v>
      </c>
      <c r="G48" s="219">
        <f t="shared" si="6"/>
        <v>5838030</v>
      </c>
      <c r="H48" s="220">
        <f t="shared" si="6"/>
        <v>-1464539</v>
      </c>
      <c r="I48" s="220">
        <f t="shared" si="6"/>
        <v>-978006</v>
      </c>
      <c r="J48" s="220">
        <f t="shared" si="6"/>
        <v>3395485</v>
      </c>
      <c r="K48" s="220">
        <f t="shared" si="6"/>
        <v>167882</v>
      </c>
      <c r="L48" s="220">
        <f t="shared" si="6"/>
        <v>6253652</v>
      </c>
      <c r="M48" s="219">
        <f t="shared" si="6"/>
        <v>-1731778</v>
      </c>
      <c r="N48" s="219">
        <f t="shared" si="6"/>
        <v>4689756</v>
      </c>
      <c r="O48" s="220">
        <f t="shared" si="6"/>
        <v>-716853</v>
      </c>
      <c r="P48" s="220">
        <f t="shared" si="6"/>
        <v>480898</v>
      </c>
      <c r="Q48" s="220">
        <f t="shared" si="6"/>
        <v>0</v>
      </c>
      <c r="R48" s="220">
        <f t="shared" si="6"/>
        <v>-235955</v>
      </c>
      <c r="S48" s="220">
        <f t="shared" si="6"/>
        <v>-1213071</v>
      </c>
      <c r="T48" s="219">
        <f t="shared" si="6"/>
        <v>-1255789</v>
      </c>
      <c r="U48" s="219">
        <f t="shared" si="6"/>
        <v>-1054493</v>
      </c>
      <c r="V48" s="220">
        <f t="shared" si="6"/>
        <v>-3523353</v>
      </c>
      <c r="W48" s="220">
        <f t="shared" si="6"/>
        <v>4325933</v>
      </c>
      <c r="X48" s="220">
        <f t="shared" si="6"/>
        <v>3720</v>
      </c>
      <c r="Y48" s="220">
        <f t="shared" si="6"/>
        <v>4322213</v>
      </c>
      <c r="Z48" s="221">
        <f>+IF(X48&lt;&gt;0,+(Y48/X48)*100,0)</f>
        <v>116188.52150537634</v>
      </c>
      <c r="AA48" s="222">
        <f>SUM(AA46:AA47)</f>
        <v>-876000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38824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885900</v>
      </c>
      <c r="Q5" s="100">
        <f t="shared" si="0"/>
        <v>0</v>
      </c>
      <c r="R5" s="100">
        <f t="shared" si="0"/>
        <v>885900</v>
      </c>
      <c r="S5" s="100">
        <f t="shared" si="0"/>
        <v>0</v>
      </c>
      <c r="T5" s="100">
        <f t="shared" si="0"/>
        <v>0</v>
      </c>
      <c r="U5" s="100">
        <f t="shared" si="0"/>
        <v>578436</v>
      </c>
      <c r="V5" s="100">
        <f t="shared" si="0"/>
        <v>578436</v>
      </c>
      <c r="W5" s="100">
        <f t="shared" si="0"/>
        <v>1464336</v>
      </c>
      <c r="X5" s="100">
        <f t="shared" si="0"/>
        <v>0</v>
      </c>
      <c r="Y5" s="100">
        <f t="shared" si="0"/>
        <v>1464336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38824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578436</v>
      </c>
      <c r="V7" s="159">
        <v>578436</v>
      </c>
      <c r="W7" s="159">
        <v>578436</v>
      </c>
      <c r="X7" s="159"/>
      <c r="Y7" s="159">
        <v>578436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>
        <v>885900</v>
      </c>
      <c r="Q8" s="60"/>
      <c r="R8" s="60">
        <v>885900</v>
      </c>
      <c r="S8" s="60"/>
      <c r="T8" s="60"/>
      <c r="U8" s="60"/>
      <c r="V8" s="60"/>
      <c r="W8" s="60">
        <v>885900</v>
      </c>
      <c r="X8" s="60"/>
      <c r="Y8" s="60">
        <v>885900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335085</v>
      </c>
      <c r="D9" s="153">
        <f>SUM(D10:D14)</f>
        <v>0</v>
      </c>
      <c r="E9" s="154">
        <f t="shared" si="1"/>
        <v>0</v>
      </c>
      <c r="F9" s="100">
        <f t="shared" si="1"/>
        <v>6760000</v>
      </c>
      <c r="G9" s="100">
        <f t="shared" si="1"/>
        <v>52894</v>
      </c>
      <c r="H9" s="100">
        <f t="shared" si="1"/>
        <v>120543</v>
      </c>
      <c r="I9" s="100">
        <f t="shared" si="1"/>
        <v>0</v>
      </c>
      <c r="J9" s="100">
        <f t="shared" si="1"/>
        <v>173437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173437</v>
      </c>
      <c r="X9" s="100">
        <f t="shared" si="1"/>
        <v>7188570</v>
      </c>
      <c r="Y9" s="100">
        <f t="shared" si="1"/>
        <v>-7015133</v>
      </c>
      <c r="Z9" s="137">
        <f>+IF(X9&lt;&gt;0,+(Y9/X9)*100,0)</f>
        <v>-97.58732265248861</v>
      </c>
      <c r="AA9" s="102">
        <f>SUM(AA10:AA14)</f>
        <v>6760000</v>
      </c>
    </row>
    <row r="10" spans="1:27" ht="13.5">
      <c r="A10" s="138" t="s">
        <v>79</v>
      </c>
      <c r="B10" s="136"/>
      <c r="C10" s="155">
        <v>335085</v>
      </c>
      <c r="D10" s="155"/>
      <c r="E10" s="156"/>
      <c r="F10" s="60">
        <v>6760000</v>
      </c>
      <c r="G10" s="60">
        <v>52894</v>
      </c>
      <c r="H10" s="60">
        <v>120543</v>
      </c>
      <c r="I10" s="60"/>
      <c r="J10" s="60">
        <v>173437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173437</v>
      </c>
      <c r="X10" s="60">
        <v>6823570</v>
      </c>
      <c r="Y10" s="60">
        <v>-6650133</v>
      </c>
      <c r="Z10" s="140">
        <v>-97.46</v>
      </c>
      <c r="AA10" s="62">
        <v>6760000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365000</v>
      </c>
      <c r="Y11" s="60">
        <v>-365000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6318000</v>
      </c>
      <c r="F15" s="100">
        <f t="shared" si="2"/>
        <v>0</v>
      </c>
      <c r="G15" s="100">
        <f t="shared" si="2"/>
        <v>405000</v>
      </c>
      <c r="H15" s="100">
        <f t="shared" si="2"/>
        <v>1248296</v>
      </c>
      <c r="I15" s="100">
        <f t="shared" si="2"/>
        <v>1616355</v>
      </c>
      <c r="J15" s="100">
        <f t="shared" si="2"/>
        <v>3269651</v>
      </c>
      <c r="K15" s="100">
        <f t="shared" si="2"/>
        <v>769917</v>
      </c>
      <c r="L15" s="100">
        <f t="shared" si="2"/>
        <v>0</v>
      </c>
      <c r="M15" s="100">
        <f t="shared" si="2"/>
        <v>842350</v>
      </c>
      <c r="N15" s="100">
        <f t="shared" si="2"/>
        <v>1612267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4881918</v>
      </c>
      <c r="X15" s="100">
        <f t="shared" si="2"/>
        <v>0</v>
      </c>
      <c r="Y15" s="100">
        <f t="shared" si="2"/>
        <v>4881918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6318000</v>
      </c>
      <c r="F17" s="60"/>
      <c r="G17" s="60">
        <v>405000</v>
      </c>
      <c r="H17" s="60">
        <v>1248296</v>
      </c>
      <c r="I17" s="60">
        <v>1616355</v>
      </c>
      <c r="J17" s="60">
        <v>3269651</v>
      </c>
      <c r="K17" s="60">
        <v>769917</v>
      </c>
      <c r="L17" s="60"/>
      <c r="M17" s="60">
        <v>842350</v>
      </c>
      <c r="N17" s="60">
        <v>1612267</v>
      </c>
      <c r="O17" s="60"/>
      <c r="P17" s="60"/>
      <c r="Q17" s="60"/>
      <c r="R17" s="60"/>
      <c r="S17" s="60"/>
      <c r="T17" s="60"/>
      <c r="U17" s="60"/>
      <c r="V17" s="60"/>
      <c r="W17" s="60">
        <v>4881918</v>
      </c>
      <c r="X17" s="60"/>
      <c r="Y17" s="60">
        <v>4881918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27017000</v>
      </c>
      <c r="D19" s="153">
        <f>SUM(D20:D23)</f>
        <v>0</v>
      </c>
      <c r="E19" s="154">
        <f t="shared" si="3"/>
        <v>12242000</v>
      </c>
      <c r="F19" s="100">
        <f t="shared" si="3"/>
        <v>13178000</v>
      </c>
      <c r="G19" s="100">
        <f t="shared" si="3"/>
        <v>722741</v>
      </c>
      <c r="H19" s="100">
        <f t="shared" si="3"/>
        <v>848680</v>
      </c>
      <c r="I19" s="100">
        <f t="shared" si="3"/>
        <v>150921</v>
      </c>
      <c r="J19" s="100">
        <f t="shared" si="3"/>
        <v>1722342</v>
      </c>
      <c r="K19" s="100">
        <f t="shared" si="3"/>
        <v>1134597</v>
      </c>
      <c r="L19" s="100">
        <f t="shared" si="3"/>
        <v>594951</v>
      </c>
      <c r="M19" s="100">
        <f t="shared" si="3"/>
        <v>728904</v>
      </c>
      <c r="N19" s="100">
        <f t="shared" si="3"/>
        <v>2458452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1142123</v>
      </c>
      <c r="U19" s="100">
        <f t="shared" si="3"/>
        <v>0</v>
      </c>
      <c r="V19" s="100">
        <f t="shared" si="3"/>
        <v>1142123</v>
      </c>
      <c r="W19" s="100">
        <f t="shared" si="3"/>
        <v>5322917</v>
      </c>
      <c r="X19" s="100">
        <f t="shared" si="3"/>
        <v>7344430</v>
      </c>
      <c r="Y19" s="100">
        <f t="shared" si="3"/>
        <v>-2021513</v>
      </c>
      <c r="Z19" s="137">
        <f>+IF(X19&lt;&gt;0,+(Y19/X19)*100,0)</f>
        <v>-27.524436886184496</v>
      </c>
      <c r="AA19" s="102">
        <f>SUM(AA20:AA23)</f>
        <v>13178000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11771000</v>
      </c>
      <c r="D21" s="155"/>
      <c r="E21" s="156">
        <v>7726000</v>
      </c>
      <c r="F21" s="60">
        <v>10834000</v>
      </c>
      <c r="G21" s="60">
        <v>722741</v>
      </c>
      <c r="H21" s="60">
        <v>460263</v>
      </c>
      <c r="I21" s="60">
        <v>150921</v>
      </c>
      <c r="J21" s="60">
        <v>1333925</v>
      </c>
      <c r="K21" s="60">
        <v>1134597</v>
      </c>
      <c r="L21" s="60">
        <v>594951</v>
      </c>
      <c r="M21" s="60">
        <v>561404</v>
      </c>
      <c r="N21" s="60">
        <v>2290952</v>
      </c>
      <c r="O21" s="60"/>
      <c r="P21" s="60"/>
      <c r="Q21" s="60"/>
      <c r="R21" s="60"/>
      <c r="S21" s="60"/>
      <c r="T21" s="60">
        <v>1142123</v>
      </c>
      <c r="U21" s="60"/>
      <c r="V21" s="60">
        <v>1142123</v>
      </c>
      <c r="W21" s="60">
        <v>4767000</v>
      </c>
      <c r="X21" s="60"/>
      <c r="Y21" s="60">
        <v>4767000</v>
      </c>
      <c r="Z21" s="140"/>
      <c r="AA21" s="62">
        <v>10834000</v>
      </c>
    </row>
    <row r="22" spans="1:27" ht="13.5">
      <c r="A22" s="138" t="s">
        <v>91</v>
      </c>
      <c r="B22" s="136"/>
      <c r="C22" s="157">
        <v>15101000</v>
      </c>
      <c r="D22" s="157"/>
      <c r="E22" s="158">
        <v>4516000</v>
      </c>
      <c r="F22" s="159">
        <v>2344000</v>
      </c>
      <c r="G22" s="159"/>
      <c r="H22" s="159">
        <v>388417</v>
      </c>
      <c r="I22" s="159"/>
      <c r="J22" s="159">
        <v>388417</v>
      </c>
      <c r="K22" s="159"/>
      <c r="L22" s="159"/>
      <c r="M22" s="159">
        <v>167500</v>
      </c>
      <c r="N22" s="159">
        <v>167500</v>
      </c>
      <c r="O22" s="159"/>
      <c r="P22" s="159"/>
      <c r="Q22" s="159"/>
      <c r="R22" s="159"/>
      <c r="S22" s="159"/>
      <c r="T22" s="159"/>
      <c r="U22" s="159"/>
      <c r="V22" s="159"/>
      <c r="W22" s="159">
        <v>555917</v>
      </c>
      <c r="X22" s="159">
        <v>7344430</v>
      </c>
      <c r="Y22" s="159">
        <v>-6788513</v>
      </c>
      <c r="Z22" s="141">
        <v>-92.43</v>
      </c>
      <c r="AA22" s="225">
        <v>2344000</v>
      </c>
    </row>
    <row r="23" spans="1:27" ht="13.5">
      <c r="A23" s="138" t="s">
        <v>92</v>
      </c>
      <c r="B23" s="136"/>
      <c r="C23" s="155">
        <v>145000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1000000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27390909</v>
      </c>
      <c r="D25" s="217">
        <f>+D5+D9+D15+D19+D24</f>
        <v>0</v>
      </c>
      <c r="E25" s="230">
        <f t="shared" si="4"/>
        <v>19560000</v>
      </c>
      <c r="F25" s="219">
        <f t="shared" si="4"/>
        <v>19938000</v>
      </c>
      <c r="G25" s="219">
        <f t="shared" si="4"/>
        <v>1180635</v>
      </c>
      <c r="H25" s="219">
        <f t="shared" si="4"/>
        <v>2217519</v>
      </c>
      <c r="I25" s="219">
        <f t="shared" si="4"/>
        <v>1767276</v>
      </c>
      <c r="J25" s="219">
        <f t="shared" si="4"/>
        <v>5165430</v>
      </c>
      <c r="K25" s="219">
        <f t="shared" si="4"/>
        <v>1904514</v>
      </c>
      <c r="L25" s="219">
        <f t="shared" si="4"/>
        <v>594951</v>
      </c>
      <c r="M25" s="219">
        <f t="shared" si="4"/>
        <v>1571254</v>
      </c>
      <c r="N25" s="219">
        <f t="shared" si="4"/>
        <v>4070719</v>
      </c>
      <c r="O25" s="219">
        <f t="shared" si="4"/>
        <v>0</v>
      </c>
      <c r="P25" s="219">
        <f t="shared" si="4"/>
        <v>885900</v>
      </c>
      <c r="Q25" s="219">
        <f t="shared" si="4"/>
        <v>0</v>
      </c>
      <c r="R25" s="219">
        <f t="shared" si="4"/>
        <v>885900</v>
      </c>
      <c r="S25" s="219">
        <f t="shared" si="4"/>
        <v>0</v>
      </c>
      <c r="T25" s="219">
        <f t="shared" si="4"/>
        <v>1142123</v>
      </c>
      <c r="U25" s="219">
        <f t="shared" si="4"/>
        <v>578436</v>
      </c>
      <c r="V25" s="219">
        <f t="shared" si="4"/>
        <v>1720559</v>
      </c>
      <c r="W25" s="219">
        <f t="shared" si="4"/>
        <v>11842608</v>
      </c>
      <c r="X25" s="219">
        <f t="shared" si="4"/>
        <v>14533000</v>
      </c>
      <c r="Y25" s="219">
        <f t="shared" si="4"/>
        <v>-2690392</v>
      </c>
      <c r="Z25" s="231">
        <f>+IF(X25&lt;&gt;0,+(Y25/X25)*100,0)</f>
        <v>-18.512296153581502</v>
      </c>
      <c r="AA25" s="232">
        <f>+AA5+AA9+AA15+AA19+AA24</f>
        <v>19938000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15619909</v>
      </c>
      <c r="D28" s="155"/>
      <c r="E28" s="156"/>
      <c r="F28" s="60">
        <v>19938000</v>
      </c>
      <c r="G28" s="60">
        <v>1127741</v>
      </c>
      <c r="H28" s="60">
        <v>2096976</v>
      </c>
      <c r="I28" s="60">
        <v>1767276</v>
      </c>
      <c r="J28" s="60">
        <v>4991993</v>
      </c>
      <c r="K28" s="60">
        <v>769917</v>
      </c>
      <c r="L28" s="60">
        <v>594951</v>
      </c>
      <c r="M28" s="60">
        <v>1571254</v>
      </c>
      <c r="N28" s="60">
        <v>2936122</v>
      </c>
      <c r="O28" s="60"/>
      <c r="P28" s="60">
        <v>885900</v>
      </c>
      <c r="Q28" s="60"/>
      <c r="R28" s="60">
        <v>885900</v>
      </c>
      <c r="S28" s="60"/>
      <c r="T28" s="60">
        <v>1142123</v>
      </c>
      <c r="U28" s="60">
        <v>578436</v>
      </c>
      <c r="V28" s="60">
        <v>1720559</v>
      </c>
      <c r="W28" s="60">
        <v>10534574</v>
      </c>
      <c r="X28" s="60"/>
      <c r="Y28" s="60">
        <v>10534574</v>
      </c>
      <c r="Z28" s="140"/>
      <c r="AA28" s="155">
        <v>19938000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1134597</v>
      </c>
      <c r="L29" s="60"/>
      <c r="M29" s="60"/>
      <c r="N29" s="60">
        <v>1134597</v>
      </c>
      <c r="O29" s="60"/>
      <c r="P29" s="60"/>
      <c r="Q29" s="60"/>
      <c r="R29" s="60"/>
      <c r="S29" s="60">
        <v>1753800</v>
      </c>
      <c r="T29" s="60"/>
      <c r="U29" s="60"/>
      <c r="V29" s="60">
        <v>1753800</v>
      </c>
      <c r="W29" s="60">
        <v>2888397</v>
      </c>
      <c r="X29" s="60"/>
      <c r="Y29" s="60">
        <v>2888397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19560000</v>
      </c>
      <c r="F31" s="60"/>
      <c r="G31" s="60">
        <v>52894</v>
      </c>
      <c r="H31" s="60">
        <v>120543</v>
      </c>
      <c r="I31" s="60"/>
      <c r="J31" s="60">
        <v>173437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173437</v>
      </c>
      <c r="X31" s="60"/>
      <c r="Y31" s="60">
        <v>173437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15619909</v>
      </c>
      <c r="D32" s="210">
        <f>SUM(D28:D31)</f>
        <v>0</v>
      </c>
      <c r="E32" s="211">
        <f t="shared" si="5"/>
        <v>19560000</v>
      </c>
      <c r="F32" s="77">
        <f t="shared" si="5"/>
        <v>19938000</v>
      </c>
      <c r="G32" s="77">
        <f t="shared" si="5"/>
        <v>1180635</v>
      </c>
      <c r="H32" s="77">
        <f t="shared" si="5"/>
        <v>2217519</v>
      </c>
      <c r="I32" s="77">
        <f t="shared" si="5"/>
        <v>1767276</v>
      </c>
      <c r="J32" s="77">
        <f t="shared" si="5"/>
        <v>5165430</v>
      </c>
      <c r="K32" s="77">
        <f t="shared" si="5"/>
        <v>1904514</v>
      </c>
      <c r="L32" s="77">
        <f t="shared" si="5"/>
        <v>594951</v>
      </c>
      <c r="M32" s="77">
        <f t="shared" si="5"/>
        <v>1571254</v>
      </c>
      <c r="N32" s="77">
        <f t="shared" si="5"/>
        <v>4070719</v>
      </c>
      <c r="O32" s="77">
        <f t="shared" si="5"/>
        <v>0</v>
      </c>
      <c r="P32" s="77">
        <f t="shared" si="5"/>
        <v>885900</v>
      </c>
      <c r="Q32" s="77">
        <f t="shared" si="5"/>
        <v>0</v>
      </c>
      <c r="R32" s="77">
        <f t="shared" si="5"/>
        <v>885900</v>
      </c>
      <c r="S32" s="77">
        <f t="shared" si="5"/>
        <v>1753800</v>
      </c>
      <c r="T32" s="77">
        <f t="shared" si="5"/>
        <v>1142123</v>
      </c>
      <c r="U32" s="77">
        <f t="shared" si="5"/>
        <v>578436</v>
      </c>
      <c r="V32" s="77">
        <f t="shared" si="5"/>
        <v>3474359</v>
      </c>
      <c r="W32" s="77">
        <f t="shared" si="5"/>
        <v>13596408</v>
      </c>
      <c r="X32" s="77">
        <f t="shared" si="5"/>
        <v>0</v>
      </c>
      <c r="Y32" s="77">
        <f t="shared" si="5"/>
        <v>13596408</v>
      </c>
      <c r="Z32" s="212">
        <f>+IF(X32&lt;&gt;0,+(Y32/X32)*100,0)</f>
        <v>0</v>
      </c>
      <c r="AA32" s="79">
        <f>SUM(AA28:AA31)</f>
        <v>19938000</v>
      </c>
    </row>
    <row r="33" spans="1:27" ht="13.5">
      <c r="A33" s="237" t="s">
        <v>51</v>
      </c>
      <c r="B33" s="136" t="s">
        <v>137</v>
      </c>
      <c r="C33" s="155">
        <v>11771000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27390909</v>
      </c>
      <c r="D36" s="222">
        <f>SUM(D32:D35)</f>
        <v>0</v>
      </c>
      <c r="E36" s="218">
        <f t="shared" si="6"/>
        <v>19560000</v>
      </c>
      <c r="F36" s="220">
        <f t="shared" si="6"/>
        <v>19938000</v>
      </c>
      <c r="G36" s="220">
        <f t="shared" si="6"/>
        <v>1180635</v>
      </c>
      <c r="H36" s="220">
        <f t="shared" si="6"/>
        <v>2217519</v>
      </c>
      <c r="I36" s="220">
        <f t="shared" si="6"/>
        <v>1767276</v>
      </c>
      <c r="J36" s="220">
        <f t="shared" si="6"/>
        <v>5165430</v>
      </c>
      <c r="K36" s="220">
        <f t="shared" si="6"/>
        <v>1904514</v>
      </c>
      <c r="L36" s="220">
        <f t="shared" si="6"/>
        <v>594951</v>
      </c>
      <c r="M36" s="220">
        <f t="shared" si="6"/>
        <v>1571254</v>
      </c>
      <c r="N36" s="220">
        <f t="shared" si="6"/>
        <v>4070719</v>
      </c>
      <c r="O36" s="220">
        <f t="shared" si="6"/>
        <v>0</v>
      </c>
      <c r="P36" s="220">
        <f t="shared" si="6"/>
        <v>885900</v>
      </c>
      <c r="Q36" s="220">
        <f t="shared" si="6"/>
        <v>0</v>
      </c>
      <c r="R36" s="220">
        <f t="shared" si="6"/>
        <v>885900</v>
      </c>
      <c r="S36" s="220">
        <f t="shared" si="6"/>
        <v>1753800</v>
      </c>
      <c r="T36" s="220">
        <f t="shared" si="6"/>
        <v>1142123</v>
      </c>
      <c r="U36" s="220">
        <f t="shared" si="6"/>
        <v>578436</v>
      </c>
      <c r="V36" s="220">
        <f t="shared" si="6"/>
        <v>3474359</v>
      </c>
      <c r="W36" s="220">
        <f t="shared" si="6"/>
        <v>13596408</v>
      </c>
      <c r="X36" s="220">
        <f t="shared" si="6"/>
        <v>0</v>
      </c>
      <c r="Y36" s="220">
        <f t="shared" si="6"/>
        <v>13596408</v>
      </c>
      <c r="Z36" s="221">
        <f>+IF(X36&lt;&gt;0,+(Y36/X36)*100,0)</f>
        <v>0</v>
      </c>
      <c r="AA36" s="239">
        <f>SUM(AA32:AA35)</f>
        <v>19938000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1640828</v>
      </c>
      <c r="D6" s="155"/>
      <c r="E6" s="59"/>
      <c r="F6" s="60">
        <v>3241000</v>
      </c>
      <c r="G6" s="60">
        <v>10193970</v>
      </c>
      <c r="H6" s="60">
        <v>5096985</v>
      </c>
      <c r="I6" s="60">
        <v>4715358</v>
      </c>
      <c r="J6" s="60">
        <v>4715358</v>
      </c>
      <c r="K6" s="60">
        <v>6456618</v>
      </c>
      <c r="L6" s="60">
        <v>5857702</v>
      </c>
      <c r="M6" s="60">
        <v>9831720</v>
      </c>
      <c r="N6" s="60">
        <v>9831720</v>
      </c>
      <c r="O6" s="60"/>
      <c r="P6" s="60">
        <v>62869</v>
      </c>
      <c r="Q6" s="60"/>
      <c r="R6" s="60"/>
      <c r="S6" s="60">
        <v>6242920</v>
      </c>
      <c r="T6" s="60"/>
      <c r="U6" s="60">
        <v>204453</v>
      </c>
      <c r="V6" s="60">
        <v>204453</v>
      </c>
      <c r="W6" s="60">
        <v>204453</v>
      </c>
      <c r="X6" s="60">
        <v>3241000</v>
      </c>
      <c r="Y6" s="60">
        <v>-3036547</v>
      </c>
      <c r="Z6" s="140">
        <v>-93.69</v>
      </c>
      <c r="AA6" s="62">
        <v>3241000</v>
      </c>
    </row>
    <row r="7" spans="1:27" ht="13.5">
      <c r="A7" s="249" t="s">
        <v>144</v>
      </c>
      <c r="B7" s="182"/>
      <c r="C7" s="155"/>
      <c r="D7" s="155"/>
      <c r="E7" s="59">
        <v>660000</v>
      </c>
      <c r="F7" s="60">
        <v>660000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660000</v>
      </c>
      <c r="Y7" s="60">
        <v>-660000</v>
      </c>
      <c r="Z7" s="140">
        <v>-100</v>
      </c>
      <c r="AA7" s="62">
        <v>660000</v>
      </c>
    </row>
    <row r="8" spans="1:27" ht="13.5">
      <c r="A8" s="249" t="s">
        <v>145</v>
      </c>
      <c r="B8" s="182"/>
      <c r="C8" s="155">
        <v>8733000</v>
      </c>
      <c r="D8" s="155"/>
      <c r="E8" s="59">
        <v>40133000</v>
      </c>
      <c r="F8" s="60">
        <v>34702972</v>
      </c>
      <c r="G8" s="60">
        <v>-320839</v>
      </c>
      <c r="H8" s="60">
        <v>-160420</v>
      </c>
      <c r="I8" s="60">
        <v>362208</v>
      </c>
      <c r="J8" s="60">
        <v>362208</v>
      </c>
      <c r="K8" s="60">
        <v>539549</v>
      </c>
      <c r="L8" s="60">
        <v>37558</v>
      </c>
      <c r="M8" s="60">
        <v>327465</v>
      </c>
      <c r="N8" s="60">
        <v>327465</v>
      </c>
      <c r="O8" s="60">
        <v>1927686</v>
      </c>
      <c r="P8" s="60">
        <v>2363291</v>
      </c>
      <c r="Q8" s="60"/>
      <c r="R8" s="60"/>
      <c r="S8" s="60">
        <v>2793438</v>
      </c>
      <c r="T8" s="60">
        <v>3169565</v>
      </c>
      <c r="U8" s="60">
        <v>4116335</v>
      </c>
      <c r="V8" s="60">
        <v>4116335</v>
      </c>
      <c r="W8" s="60">
        <v>4116335</v>
      </c>
      <c r="X8" s="60">
        <v>34702972</v>
      </c>
      <c r="Y8" s="60">
        <v>-30586637</v>
      </c>
      <c r="Z8" s="140">
        <v>-88.14</v>
      </c>
      <c r="AA8" s="62">
        <v>34702972</v>
      </c>
    </row>
    <row r="9" spans="1:27" ht="13.5">
      <c r="A9" s="249" t="s">
        <v>146</v>
      </c>
      <c r="B9" s="182"/>
      <c r="C9" s="155">
        <v>5194000</v>
      </c>
      <c r="D9" s="155"/>
      <c r="E9" s="59"/>
      <c r="F9" s="60"/>
      <c r="G9" s="60">
        <v>-2133070</v>
      </c>
      <c r="H9" s="60">
        <v>-1066535</v>
      </c>
      <c r="I9" s="60">
        <v>-1033137</v>
      </c>
      <c r="J9" s="60">
        <v>-1033137</v>
      </c>
      <c r="K9" s="60">
        <v>-1178495</v>
      </c>
      <c r="L9" s="60">
        <v>-245437</v>
      </c>
      <c r="M9" s="60">
        <v>-153498</v>
      </c>
      <c r="N9" s="60">
        <v>-153498</v>
      </c>
      <c r="O9" s="60">
        <v>-847914</v>
      </c>
      <c r="P9" s="60">
        <v>-709391</v>
      </c>
      <c r="Q9" s="60"/>
      <c r="R9" s="60"/>
      <c r="S9" s="60">
        <v>154730</v>
      </c>
      <c r="T9" s="60">
        <v>311829</v>
      </c>
      <c r="U9" s="60">
        <v>-437539</v>
      </c>
      <c r="V9" s="60">
        <v>-437539</v>
      </c>
      <c r="W9" s="60">
        <v>-437539</v>
      </c>
      <c r="X9" s="60"/>
      <c r="Y9" s="60">
        <v>-437539</v>
      </c>
      <c r="Z9" s="140"/>
      <c r="AA9" s="62"/>
    </row>
    <row r="10" spans="1:27" ht="13.5">
      <c r="A10" s="249" t="s">
        <v>147</v>
      </c>
      <c r="B10" s="182"/>
      <c r="C10" s="155">
        <v>681160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28387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16277375</v>
      </c>
      <c r="D12" s="168">
        <f>SUM(D6:D11)</f>
        <v>0</v>
      </c>
      <c r="E12" s="72">
        <f t="shared" si="0"/>
        <v>40793000</v>
      </c>
      <c r="F12" s="73">
        <f t="shared" si="0"/>
        <v>38603972</v>
      </c>
      <c r="G12" s="73">
        <f t="shared" si="0"/>
        <v>7740061</v>
      </c>
      <c r="H12" s="73">
        <f t="shared" si="0"/>
        <v>3870030</v>
      </c>
      <c r="I12" s="73">
        <f t="shared" si="0"/>
        <v>4044429</v>
      </c>
      <c r="J12" s="73">
        <f t="shared" si="0"/>
        <v>4044429</v>
      </c>
      <c r="K12" s="73">
        <f t="shared" si="0"/>
        <v>5817672</v>
      </c>
      <c r="L12" s="73">
        <f t="shared" si="0"/>
        <v>5649823</v>
      </c>
      <c r="M12" s="73">
        <f t="shared" si="0"/>
        <v>10005687</v>
      </c>
      <c r="N12" s="73">
        <f t="shared" si="0"/>
        <v>10005687</v>
      </c>
      <c r="O12" s="73">
        <f t="shared" si="0"/>
        <v>1079772</v>
      </c>
      <c r="P12" s="73">
        <f t="shared" si="0"/>
        <v>1716769</v>
      </c>
      <c r="Q12" s="73">
        <f t="shared" si="0"/>
        <v>0</v>
      </c>
      <c r="R12" s="73">
        <f t="shared" si="0"/>
        <v>0</v>
      </c>
      <c r="S12" s="73">
        <f t="shared" si="0"/>
        <v>9191088</v>
      </c>
      <c r="T12" s="73">
        <f t="shared" si="0"/>
        <v>3481394</v>
      </c>
      <c r="U12" s="73">
        <f t="shared" si="0"/>
        <v>3883249</v>
      </c>
      <c r="V12" s="73">
        <f t="shared" si="0"/>
        <v>3883249</v>
      </c>
      <c r="W12" s="73">
        <f t="shared" si="0"/>
        <v>3883249</v>
      </c>
      <c r="X12" s="73">
        <f t="shared" si="0"/>
        <v>38603972</v>
      </c>
      <c r="Y12" s="73">
        <f t="shared" si="0"/>
        <v>-34720723</v>
      </c>
      <c r="Z12" s="170">
        <f>+IF(X12&lt;&gt;0,+(Y12/X12)*100,0)</f>
        <v>-89.94080453690103</v>
      </c>
      <c r="AA12" s="74">
        <f>SUM(AA6:AA11)</f>
        <v>38603972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673000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673000</v>
      </c>
      <c r="Y16" s="159">
        <v>-673000</v>
      </c>
      <c r="Z16" s="141">
        <v>-100</v>
      </c>
      <c r="AA16" s="225">
        <v>673000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138903000</v>
      </c>
      <c r="D19" s="155"/>
      <c r="E19" s="59">
        <v>53088000</v>
      </c>
      <c r="F19" s="60">
        <v>146721149</v>
      </c>
      <c r="G19" s="60">
        <v>9663729</v>
      </c>
      <c r="H19" s="60">
        <v>4831865</v>
      </c>
      <c r="I19" s="60">
        <v>6864740</v>
      </c>
      <c r="J19" s="60">
        <v>6864740</v>
      </c>
      <c r="K19" s="60">
        <v>4921568</v>
      </c>
      <c r="L19" s="60">
        <v>2584845</v>
      </c>
      <c r="M19" s="60">
        <v>4109598</v>
      </c>
      <c r="N19" s="60">
        <v>4109598</v>
      </c>
      <c r="O19" s="60">
        <v>11904588</v>
      </c>
      <c r="P19" s="60">
        <v>9851193</v>
      </c>
      <c r="Q19" s="60"/>
      <c r="R19" s="60"/>
      <c r="S19" s="60">
        <v>10235403</v>
      </c>
      <c r="T19" s="60">
        <v>13977106</v>
      </c>
      <c r="U19" s="60">
        <v>12252803</v>
      </c>
      <c r="V19" s="60">
        <v>12252803</v>
      </c>
      <c r="W19" s="60">
        <v>12252803</v>
      </c>
      <c r="X19" s="60">
        <v>146721149</v>
      </c>
      <c r="Y19" s="60">
        <v>-134468346</v>
      </c>
      <c r="Z19" s="140">
        <v>-91.65</v>
      </c>
      <c r="AA19" s="62">
        <v>146721149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113000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139016000</v>
      </c>
      <c r="D24" s="168">
        <f>SUM(D15:D23)</f>
        <v>0</v>
      </c>
      <c r="E24" s="76">
        <f t="shared" si="1"/>
        <v>53088000</v>
      </c>
      <c r="F24" s="77">
        <f t="shared" si="1"/>
        <v>147394149</v>
      </c>
      <c r="G24" s="77">
        <f t="shared" si="1"/>
        <v>9663729</v>
      </c>
      <c r="H24" s="77">
        <f t="shared" si="1"/>
        <v>4831865</v>
      </c>
      <c r="I24" s="77">
        <f t="shared" si="1"/>
        <v>6864740</v>
      </c>
      <c r="J24" s="77">
        <f t="shared" si="1"/>
        <v>6864740</v>
      </c>
      <c r="K24" s="77">
        <f t="shared" si="1"/>
        <v>4921568</v>
      </c>
      <c r="L24" s="77">
        <f t="shared" si="1"/>
        <v>2584845</v>
      </c>
      <c r="M24" s="77">
        <f t="shared" si="1"/>
        <v>4109598</v>
      </c>
      <c r="N24" s="77">
        <f t="shared" si="1"/>
        <v>4109598</v>
      </c>
      <c r="O24" s="77">
        <f t="shared" si="1"/>
        <v>11904588</v>
      </c>
      <c r="P24" s="77">
        <f t="shared" si="1"/>
        <v>9851193</v>
      </c>
      <c r="Q24" s="77">
        <f t="shared" si="1"/>
        <v>0</v>
      </c>
      <c r="R24" s="77">
        <f t="shared" si="1"/>
        <v>0</v>
      </c>
      <c r="S24" s="77">
        <f t="shared" si="1"/>
        <v>10235403</v>
      </c>
      <c r="T24" s="77">
        <f t="shared" si="1"/>
        <v>13977106</v>
      </c>
      <c r="U24" s="77">
        <f t="shared" si="1"/>
        <v>12252803</v>
      </c>
      <c r="V24" s="77">
        <f t="shared" si="1"/>
        <v>12252803</v>
      </c>
      <c r="W24" s="77">
        <f t="shared" si="1"/>
        <v>12252803</v>
      </c>
      <c r="X24" s="77">
        <f t="shared" si="1"/>
        <v>147394149</v>
      </c>
      <c r="Y24" s="77">
        <f t="shared" si="1"/>
        <v>-135141346</v>
      </c>
      <c r="Z24" s="212">
        <f>+IF(X24&lt;&gt;0,+(Y24/X24)*100,0)</f>
        <v>-91.68704926000828</v>
      </c>
      <c r="AA24" s="79">
        <f>SUM(AA15:AA23)</f>
        <v>147394149</v>
      </c>
    </row>
    <row r="25" spans="1:27" ht="13.5">
      <c r="A25" s="250" t="s">
        <v>159</v>
      </c>
      <c r="B25" s="251"/>
      <c r="C25" s="168">
        <f aca="true" t="shared" si="2" ref="C25:Y25">+C12+C24</f>
        <v>155293375</v>
      </c>
      <c r="D25" s="168">
        <f>+D12+D24</f>
        <v>0</v>
      </c>
      <c r="E25" s="72">
        <f t="shared" si="2"/>
        <v>93881000</v>
      </c>
      <c r="F25" s="73">
        <f t="shared" si="2"/>
        <v>185998121</v>
      </c>
      <c r="G25" s="73">
        <f t="shared" si="2"/>
        <v>17403790</v>
      </c>
      <c r="H25" s="73">
        <f t="shared" si="2"/>
        <v>8701895</v>
      </c>
      <c r="I25" s="73">
        <f t="shared" si="2"/>
        <v>10909169</v>
      </c>
      <c r="J25" s="73">
        <f t="shared" si="2"/>
        <v>10909169</v>
      </c>
      <c r="K25" s="73">
        <f t="shared" si="2"/>
        <v>10739240</v>
      </c>
      <c r="L25" s="73">
        <f t="shared" si="2"/>
        <v>8234668</v>
      </c>
      <c r="M25" s="73">
        <f t="shared" si="2"/>
        <v>14115285</v>
      </c>
      <c r="N25" s="73">
        <f t="shared" si="2"/>
        <v>14115285</v>
      </c>
      <c r="O25" s="73">
        <f t="shared" si="2"/>
        <v>12984360</v>
      </c>
      <c r="P25" s="73">
        <f t="shared" si="2"/>
        <v>11567962</v>
      </c>
      <c r="Q25" s="73">
        <f t="shared" si="2"/>
        <v>0</v>
      </c>
      <c r="R25" s="73">
        <f t="shared" si="2"/>
        <v>0</v>
      </c>
      <c r="S25" s="73">
        <f t="shared" si="2"/>
        <v>19426491</v>
      </c>
      <c r="T25" s="73">
        <f t="shared" si="2"/>
        <v>17458500</v>
      </c>
      <c r="U25" s="73">
        <f t="shared" si="2"/>
        <v>16136052</v>
      </c>
      <c r="V25" s="73">
        <f t="shared" si="2"/>
        <v>16136052</v>
      </c>
      <c r="W25" s="73">
        <f t="shared" si="2"/>
        <v>16136052</v>
      </c>
      <c r="X25" s="73">
        <f t="shared" si="2"/>
        <v>185998121</v>
      </c>
      <c r="Y25" s="73">
        <f t="shared" si="2"/>
        <v>-169862069</v>
      </c>
      <c r="Z25" s="170">
        <f>+IF(X25&lt;&gt;0,+(Y25/X25)*100,0)</f>
        <v>-91.32461558576713</v>
      </c>
      <c r="AA25" s="74">
        <f>+AA12+AA24</f>
        <v>185998121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106928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1180000</v>
      </c>
      <c r="D30" s="155"/>
      <c r="E30" s="59">
        <v>862000</v>
      </c>
      <c r="F30" s="60">
        <v>862444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479773</v>
      </c>
      <c r="U30" s="60">
        <v>565598</v>
      </c>
      <c r="V30" s="60">
        <v>565598</v>
      </c>
      <c r="W30" s="60">
        <v>565598</v>
      </c>
      <c r="X30" s="60">
        <v>862444</v>
      </c>
      <c r="Y30" s="60">
        <v>-296846</v>
      </c>
      <c r="Z30" s="140">
        <v>-34.42</v>
      </c>
      <c r="AA30" s="62">
        <v>862444</v>
      </c>
    </row>
    <row r="31" spans="1:27" ht="13.5">
      <c r="A31" s="249" t="s">
        <v>163</v>
      </c>
      <c r="B31" s="182"/>
      <c r="C31" s="155">
        <v>69000</v>
      </c>
      <c r="D31" s="155"/>
      <c r="E31" s="59"/>
      <c r="F31" s="60"/>
      <c r="G31" s="60">
        <v>1066</v>
      </c>
      <c r="H31" s="60">
        <v>533</v>
      </c>
      <c r="I31" s="60">
        <v>533</v>
      </c>
      <c r="J31" s="60">
        <v>533</v>
      </c>
      <c r="K31" s="60">
        <v>533</v>
      </c>
      <c r="L31" s="60">
        <v>533</v>
      </c>
      <c r="M31" s="60">
        <v>533</v>
      </c>
      <c r="N31" s="60">
        <v>533</v>
      </c>
      <c r="O31" s="60">
        <v>533</v>
      </c>
      <c r="P31" s="60">
        <v>533</v>
      </c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12423000</v>
      </c>
      <c r="D32" s="155"/>
      <c r="E32" s="59">
        <v>9846000</v>
      </c>
      <c r="F32" s="60">
        <v>6826000</v>
      </c>
      <c r="G32" s="60">
        <v>-369426</v>
      </c>
      <c r="H32" s="60">
        <v>-184713</v>
      </c>
      <c r="I32" s="60">
        <v>2420699</v>
      </c>
      <c r="J32" s="60">
        <v>2420699</v>
      </c>
      <c r="K32" s="60">
        <v>2267525</v>
      </c>
      <c r="L32" s="60">
        <v>-49790</v>
      </c>
      <c r="M32" s="60">
        <v>11385149</v>
      </c>
      <c r="N32" s="60">
        <v>11385149</v>
      </c>
      <c r="O32" s="60">
        <v>11478985</v>
      </c>
      <c r="P32" s="60">
        <v>11364414</v>
      </c>
      <c r="Q32" s="60"/>
      <c r="R32" s="60"/>
      <c r="S32" s="60">
        <v>806551</v>
      </c>
      <c r="T32" s="60">
        <v>-358333</v>
      </c>
      <c r="U32" s="60">
        <v>36181</v>
      </c>
      <c r="V32" s="60">
        <v>36181</v>
      </c>
      <c r="W32" s="60">
        <v>36181</v>
      </c>
      <c r="X32" s="60">
        <v>6826000</v>
      </c>
      <c r="Y32" s="60">
        <v>-6789819</v>
      </c>
      <c r="Z32" s="140">
        <v>-99.47</v>
      </c>
      <c r="AA32" s="62">
        <v>6826000</v>
      </c>
    </row>
    <row r="33" spans="1:27" ht="13.5">
      <c r="A33" s="249" t="s">
        <v>165</v>
      </c>
      <c r="B33" s="182"/>
      <c r="C33" s="155">
        <v>2817000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16489000</v>
      </c>
      <c r="D34" s="168">
        <f>SUM(D29:D33)</f>
        <v>0</v>
      </c>
      <c r="E34" s="72">
        <f t="shared" si="3"/>
        <v>10708000</v>
      </c>
      <c r="F34" s="73">
        <f t="shared" si="3"/>
        <v>7688444</v>
      </c>
      <c r="G34" s="73">
        <f t="shared" si="3"/>
        <v>-368360</v>
      </c>
      <c r="H34" s="73">
        <f t="shared" si="3"/>
        <v>-184180</v>
      </c>
      <c r="I34" s="73">
        <f t="shared" si="3"/>
        <v>2421232</v>
      </c>
      <c r="J34" s="73">
        <f t="shared" si="3"/>
        <v>2421232</v>
      </c>
      <c r="K34" s="73">
        <f t="shared" si="3"/>
        <v>2268058</v>
      </c>
      <c r="L34" s="73">
        <f t="shared" si="3"/>
        <v>-49257</v>
      </c>
      <c r="M34" s="73">
        <f t="shared" si="3"/>
        <v>11385682</v>
      </c>
      <c r="N34" s="73">
        <f t="shared" si="3"/>
        <v>11385682</v>
      </c>
      <c r="O34" s="73">
        <f t="shared" si="3"/>
        <v>11586446</v>
      </c>
      <c r="P34" s="73">
        <f t="shared" si="3"/>
        <v>11364947</v>
      </c>
      <c r="Q34" s="73">
        <f t="shared" si="3"/>
        <v>0</v>
      </c>
      <c r="R34" s="73">
        <f t="shared" si="3"/>
        <v>0</v>
      </c>
      <c r="S34" s="73">
        <f t="shared" si="3"/>
        <v>806551</v>
      </c>
      <c r="T34" s="73">
        <f t="shared" si="3"/>
        <v>121440</v>
      </c>
      <c r="U34" s="73">
        <f t="shared" si="3"/>
        <v>601779</v>
      </c>
      <c r="V34" s="73">
        <f t="shared" si="3"/>
        <v>601779</v>
      </c>
      <c r="W34" s="73">
        <f t="shared" si="3"/>
        <v>601779</v>
      </c>
      <c r="X34" s="73">
        <f t="shared" si="3"/>
        <v>7688444</v>
      </c>
      <c r="Y34" s="73">
        <f t="shared" si="3"/>
        <v>-7086665</v>
      </c>
      <c r="Z34" s="170">
        <f>+IF(X34&lt;&gt;0,+(Y34/X34)*100,0)</f>
        <v>-92.17294162511946</v>
      </c>
      <c r="AA34" s="74">
        <f>SUM(AA29:AA33)</f>
        <v>7688444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2204000</v>
      </c>
      <c r="D37" s="155"/>
      <c r="E37" s="59"/>
      <c r="F37" s="60"/>
      <c r="G37" s="60">
        <v>-475975</v>
      </c>
      <c r="H37" s="60">
        <v>-237988</v>
      </c>
      <c r="I37" s="60">
        <v>2316455</v>
      </c>
      <c r="J37" s="60">
        <v>2316455</v>
      </c>
      <c r="K37" s="60">
        <v>1858075</v>
      </c>
      <c r="L37" s="60">
        <v>1669454</v>
      </c>
      <c r="M37" s="60">
        <v>1880888</v>
      </c>
      <c r="N37" s="60">
        <v>1880888</v>
      </c>
      <c r="O37" s="60">
        <v>1789261</v>
      </c>
      <c r="P37" s="60">
        <v>1825793</v>
      </c>
      <c r="Q37" s="60"/>
      <c r="R37" s="60"/>
      <c r="S37" s="60">
        <v>8059479</v>
      </c>
      <c r="T37" s="60">
        <v>189240</v>
      </c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2881000</v>
      </c>
      <c r="F38" s="60">
        <v>2880663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2880663</v>
      </c>
      <c r="Y38" s="60">
        <v>-2880663</v>
      </c>
      <c r="Z38" s="140">
        <v>-100</v>
      </c>
      <c r="AA38" s="62">
        <v>2880663</v>
      </c>
    </row>
    <row r="39" spans="1:27" ht="13.5">
      <c r="A39" s="250" t="s">
        <v>59</v>
      </c>
      <c r="B39" s="253"/>
      <c r="C39" s="168">
        <f aca="true" t="shared" si="4" ref="C39:Y39">SUM(C37:C38)</f>
        <v>2204000</v>
      </c>
      <c r="D39" s="168">
        <f>SUM(D37:D38)</f>
        <v>0</v>
      </c>
      <c r="E39" s="76">
        <f t="shared" si="4"/>
        <v>2881000</v>
      </c>
      <c r="F39" s="77">
        <f t="shared" si="4"/>
        <v>2880663</v>
      </c>
      <c r="G39" s="77">
        <f t="shared" si="4"/>
        <v>-475975</v>
      </c>
      <c r="H39" s="77">
        <f t="shared" si="4"/>
        <v>-237988</v>
      </c>
      <c r="I39" s="77">
        <f t="shared" si="4"/>
        <v>2316455</v>
      </c>
      <c r="J39" s="77">
        <f t="shared" si="4"/>
        <v>2316455</v>
      </c>
      <c r="K39" s="77">
        <f t="shared" si="4"/>
        <v>1858075</v>
      </c>
      <c r="L39" s="77">
        <f t="shared" si="4"/>
        <v>1669454</v>
      </c>
      <c r="M39" s="77">
        <f t="shared" si="4"/>
        <v>1880888</v>
      </c>
      <c r="N39" s="77">
        <f t="shared" si="4"/>
        <v>1880888</v>
      </c>
      <c r="O39" s="77">
        <f t="shared" si="4"/>
        <v>1789261</v>
      </c>
      <c r="P39" s="77">
        <f t="shared" si="4"/>
        <v>1825793</v>
      </c>
      <c r="Q39" s="77">
        <f t="shared" si="4"/>
        <v>0</v>
      </c>
      <c r="R39" s="77">
        <f t="shared" si="4"/>
        <v>0</v>
      </c>
      <c r="S39" s="77">
        <f t="shared" si="4"/>
        <v>8059479</v>
      </c>
      <c r="T39" s="77">
        <f t="shared" si="4"/>
        <v>189240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2880663</v>
      </c>
      <c r="Y39" s="77">
        <f t="shared" si="4"/>
        <v>-2880663</v>
      </c>
      <c r="Z39" s="212">
        <f>+IF(X39&lt;&gt;0,+(Y39/X39)*100,0)</f>
        <v>-100</v>
      </c>
      <c r="AA39" s="79">
        <f>SUM(AA37:AA38)</f>
        <v>2880663</v>
      </c>
    </row>
    <row r="40" spans="1:27" ht="13.5">
      <c r="A40" s="250" t="s">
        <v>167</v>
      </c>
      <c r="B40" s="251"/>
      <c r="C40" s="168">
        <f aca="true" t="shared" si="5" ref="C40:Y40">+C34+C39</f>
        <v>18693000</v>
      </c>
      <c r="D40" s="168">
        <f>+D34+D39</f>
        <v>0</v>
      </c>
      <c r="E40" s="72">
        <f t="shared" si="5"/>
        <v>13589000</v>
      </c>
      <c r="F40" s="73">
        <f t="shared" si="5"/>
        <v>10569107</v>
      </c>
      <c r="G40" s="73">
        <f t="shared" si="5"/>
        <v>-844335</v>
      </c>
      <c r="H40" s="73">
        <f t="shared" si="5"/>
        <v>-422168</v>
      </c>
      <c r="I40" s="73">
        <f t="shared" si="5"/>
        <v>4737687</v>
      </c>
      <c r="J40" s="73">
        <f t="shared" si="5"/>
        <v>4737687</v>
      </c>
      <c r="K40" s="73">
        <f t="shared" si="5"/>
        <v>4126133</v>
      </c>
      <c r="L40" s="73">
        <f t="shared" si="5"/>
        <v>1620197</v>
      </c>
      <c r="M40" s="73">
        <f t="shared" si="5"/>
        <v>13266570</v>
      </c>
      <c r="N40" s="73">
        <f t="shared" si="5"/>
        <v>13266570</v>
      </c>
      <c r="O40" s="73">
        <f t="shared" si="5"/>
        <v>13375707</v>
      </c>
      <c r="P40" s="73">
        <f t="shared" si="5"/>
        <v>13190740</v>
      </c>
      <c r="Q40" s="73">
        <f t="shared" si="5"/>
        <v>0</v>
      </c>
      <c r="R40" s="73">
        <f t="shared" si="5"/>
        <v>0</v>
      </c>
      <c r="S40" s="73">
        <f t="shared" si="5"/>
        <v>8866030</v>
      </c>
      <c r="T40" s="73">
        <f t="shared" si="5"/>
        <v>310680</v>
      </c>
      <c r="U40" s="73">
        <f t="shared" si="5"/>
        <v>601779</v>
      </c>
      <c r="V40" s="73">
        <f t="shared" si="5"/>
        <v>601779</v>
      </c>
      <c r="W40" s="73">
        <f t="shared" si="5"/>
        <v>601779</v>
      </c>
      <c r="X40" s="73">
        <f t="shared" si="5"/>
        <v>10569107</v>
      </c>
      <c r="Y40" s="73">
        <f t="shared" si="5"/>
        <v>-9967328</v>
      </c>
      <c r="Z40" s="170">
        <f>+IF(X40&lt;&gt;0,+(Y40/X40)*100,0)</f>
        <v>-94.30624555130343</v>
      </c>
      <c r="AA40" s="74">
        <f>+AA34+AA39</f>
        <v>10569107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136600375</v>
      </c>
      <c r="D42" s="257">
        <f>+D25-D40</f>
        <v>0</v>
      </c>
      <c r="E42" s="258">
        <f t="shared" si="6"/>
        <v>80292000</v>
      </c>
      <c r="F42" s="259">
        <f t="shared" si="6"/>
        <v>175429014</v>
      </c>
      <c r="G42" s="259">
        <f t="shared" si="6"/>
        <v>18248125</v>
      </c>
      <c r="H42" s="259">
        <f t="shared" si="6"/>
        <v>9124063</v>
      </c>
      <c r="I42" s="259">
        <f t="shared" si="6"/>
        <v>6171482</v>
      </c>
      <c r="J42" s="259">
        <f t="shared" si="6"/>
        <v>6171482</v>
      </c>
      <c r="K42" s="259">
        <f t="shared" si="6"/>
        <v>6613107</v>
      </c>
      <c r="L42" s="259">
        <f t="shared" si="6"/>
        <v>6614471</v>
      </c>
      <c r="M42" s="259">
        <f t="shared" si="6"/>
        <v>848715</v>
      </c>
      <c r="N42" s="259">
        <f t="shared" si="6"/>
        <v>848715</v>
      </c>
      <c r="O42" s="259">
        <f t="shared" si="6"/>
        <v>-391347</v>
      </c>
      <c r="P42" s="259">
        <f t="shared" si="6"/>
        <v>-1622778</v>
      </c>
      <c r="Q42" s="259">
        <f t="shared" si="6"/>
        <v>0</v>
      </c>
      <c r="R42" s="259">
        <f t="shared" si="6"/>
        <v>0</v>
      </c>
      <c r="S42" s="259">
        <f t="shared" si="6"/>
        <v>10560461</v>
      </c>
      <c r="T42" s="259">
        <f t="shared" si="6"/>
        <v>17147820</v>
      </c>
      <c r="U42" s="259">
        <f t="shared" si="6"/>
        <v>15534273</v>
      </c>
      <c r="V42" s="259">
        <f t="shared" si="6"/>
        <v>15534273</v>
      </c>
      <c r="W42" s="259">
        <f t="shared" si="6"/>
        <v>15534273</v>
      </c>
      <c r="X42" s="259">
        <f t="shared" si="6"/>
        <v>175429014</v>
      </c>
      <c r="Y42" s="259">
        <f t="shared" si="6"/>
        <v>-159894741</v>
      </c>
      <c r="Z42" s="260">
        <f>+IF(X42&lt;&gt;0,+(Y42/X42)*100,0)</f>
        <v>-91.1449807270763</v>
      </c>
      <c r="AA42" s="261">
        <f>+AA25-AA40</f>
        <v>175429014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136600375</v>
      </c>
      <c r="D45" s="155"/>
      <c r="E45" s="59">
        <v>80292000</v>
      </c>
      <c r="F45" s="60">
        <v>175429014</v>
      </c>
      <c r="G45" s="60">
        <v>18248126</v>
      </c>
      <c r="H45" s="60">
        <v>9124063</v>
      </c>
      <c r="I45" s="60">
        <v>6171483</v>
      </c>
      <c r="J45" s="60">
        <v>6171483</v>
      </c>
      <c r="K45" s="60">
        <v>6613107</v>
      </c>
      <c r="L45" s="60">
        <v>6614471</v>
      </c>
      <c r="M45" s="60">
        <v>848715</v>
      </c>
      <c r="N45" s="60">
        <v>848715</v>
      </c>
      <c r="O45" s="60">
        <v>-391347</v>
      </c>
      <c r="P45" s="60">
        <v>-1622777</v>
      </c>
      <c r="Q45" s="60"/>
      <c r="R45" s="60"/>
      <c r="S45" s="60">
        <v>10560461</v>
      </c>
      <c r="T45" s="60">
        <v>17147819</v>
      </c>
      <c r="U45" s="60">
        <v>7874236</v>
      </c>
      <c r="V45" s="60">
        <v>7874236</v>
      </c>
      <c r="W45" s="60">
        <v>7874236</v>
      </c>
      <c r="X45" s="60">
        <v>175429014</v>
      </c>
      <c r="Y45" s="60">
        <v>-167554778</v>
      </c>
      <c r="Z45" s="139">
        <v>-95.51</v>
      </c>
      <c r="AA45" s="62">
        <v>175429014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>
        <v>7660037</v>
      </c>
      <c r="V46" s="60">
        <v>7660037</v>
      </c>
      <c r="W46" s="60">
        <v>7660037</v>
      </c>
      <c r="X46" s="60"/>
      <c r="Y46" s="60">
        <v>7660037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136600375</v>
      </c>
      <c r="D48" s="217">
        <f>SUM(D45:D47)</f>
        <v>0</v>
      </c>
      <c r="E48" s="264">
        <f t="shared" si="7"/>
        <v>80292000</v>
      </c>
      <c r="F48" s="219">
        <f t="shared" si="7"/>
        <v>175429014</v>
      </c>
      <c r="G48" s="219">
        <f t="shared" si="7"/>
        <v>18248126</v>
      </c>
      <c r="H48" s="219">
        <f t="shared" si="7"/>
        <v>9124063</v>
      </c>
      <c r="I48" s="219">
        <f t="shared" si="7"/>
        <v>6171483</v>
      </c>
      <c r="J48" s="219">
        <f t="shared" si="7"/>
        <v>6171483</v>
      </c>
      <c r="K48" s="219">
        <f t="shared" si="7"/>
        <v>6613107</v>
      </c>
      <c r="L48" s="219">
        <f t="shared" si="7"/>
        <v>6614471</v>
      </c>
      <c r="M48" s="219">
        <f t="shared" si="7"/>
        <v>848715</v>
      </c>
      <c r="N48" s="219">
        <f t="shared" si="7"/>
        <v>848715</v>
      </c>
      <c r="O48" s="219">
        <f t="shared" si="7"/>
        <v>-391347</v>
      </c>
      <c r="P48" s="219">
        <f t="shared" si="7"/>
        <v>-1622777</v>
      </c>
      <c r="Q48" s="219">
        <f t="shared" si="7"/>
        <v>0</v>
      </c>
      <c r="R48" s="219">
        <f t="shared" si="7"/>
        <v>0</v>
      </c>
      <c r="S48" s="219">
        <f t="shared" si="7"/>
        <v>10560461</v>
      </c>
      <c r="T48" s="219">
        <f t="shared" si="7"/>
        <v>17147819</v>
      </c>
      <c r="U48" s="219">
        <f t="shared" si="7"/>
        <v>15534273</v>
      </c>
      <c r="V48" s="219">
        <f t="shared" si="7"/>
        <v>15534273</v>
      </c>
      <c r="W48" s="219">
        <f t="shared" si="7"/>
        <v>15534273</v>
      </c>
      <c r="X48" s="219">
        <f t="shared" si="7"/>
        <v>175429014</v>
      </c>
      <c r="Y48" s="219">
        <f t="shared" si="7"/>
        <v>-159894741</v>
      </c>
      <c r="Z48" s="265">
        <f>+IF(X48&lt;&gt;0,+(Y48/X48)*100,0)</f>
        <v>-91.1449807270763</v>
      </c>
      <c r="AA48" s="232">
        <f>SUM(AA45:AA47)</f>
        <v>175429014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1780984</v>
      </c>
      <c r="D6" s="155"/>
      <c r="E6" s="59">
        <v>548496</v>
      </c>
      <c r="F6" s="60">
        <v>3165000</v>
      </c>
      <c r="G6" s="60">
        <v>411196</v>
      </c>
      <c r="H6" s="60">
        <v>40275</v>
      </c>
      <c r="I6" s="60">
        <v>40275</v>
      </c>
      <c r="J6" s="60">
        <v>491746</v>
      </c>
      <c r="K6" s="60">
        <v>40275</v>
      </c>
      <c r="L6" s="60">
        <v>40275</v>
      </c>
      <c r="M6" s="60">
        <v>40275</v>
      </c>
      <c r="N6" s="60">
        <v>120825</v>
      </c>
      <c r="O6" s="60">
        <v>40275</v>
      </c>
      <c r="P6" s="60">
        <v>40275</v>
      </c>
      <c r="Q6" s="60">
        <v>40275</v>
      </c>
      <c r="R6" s="60">
        <v>120825</v>
      </c>
      <c r="S6" s="60">
        <v>40275</v>
      </c>
      <c r="T6" s="60">
        <v>40275</v>
      </c>
      <c r="U6" s="60">
        <v>40269</v>
      </c>
      <c r="V6" s="60">
        <v>120819</v>
      </c>
      <c r="W6" s="60">
        <v>854215</v>
      </c>
      <c r="X6" s="60">
        <v>3165000</v>
      </c>
      <c r="Y6" s="60">
        <v>-2310785</v>
      </c>
      <c r="Z6" s="140">
        <v>-73.01</v>
      </c>
      <c r="AA6" s="62">
        <v>3165000</v>
      </c>
    </row>
    <row r="7" spans="1:27" ht="13.5">
      <c r="A7" s="249" t="s">
        <v>32</v>
      </c>
      <c r="B7" s="182"/>
      <c r="C7" s="155">
        <v>6523000</v>
      </c>
      <c r="D7" s="155"/>
      <c r="E7" s="59">
        <v>1032996</v>
      </c>
      <c r="F7" s="60"/>
      <c r="G7" s="60">
        <v>648462</v>
      </c>
      <c r="H7" s="60">
        <v>661450</v>
      </c>
      <c r="I7" s="60">
        <v>624321</v>
      </c>
      <c r="J7" s="60">
        <v>1934233</v>
      </c>
      <c r="K7" s="60">
        <v>723619</v>
      </c>
      <c r="L7" s="60">
        <v>710094</v>
      </c>
      <c r="M7" s="60">
        <v>710252</v>
      </c>
      <c r="N7" s="60">
        <v>2143965</v>
      </c>
      <c r="O7" s="60">
        <v>815290</v>
      </c>
      <c r="P7" s="60">
        <v>843519</v>
      </c>
      <c r="Q7" s="60">
        <v>730586</v>
      </c>
      <c r="R7" s="60">
        <v>2389395</v>
      </c>
      <c r="S7" s="60">
        <v>795172</v>
      </c>
      <c r="T7" s="60">
        <v>644129</v>
      </c>
      <c r="U7" s="60">
        <v>718548</v>
      </c>
      <c r="V7" s="60">
        <v>2157849</v>
      </c>
      <c r="W7" s="60">
        <v>8625442</v>
      </c>
      <c r="X7" s="60"/>
      <c r="Y7" s="60">
        <v>8625442</v>
      </c>
      <c r="Z7" s="140"/>
      <c r="AA7" s="62"/>
    </row>
    <row r="8" spans="1:27" ht="13.5">
      <c r="A8" s="249" t="s">
        <v>178</v>
      </c>
      <c r="B8" s="182"/>
      <c r="C8" s="155"/>
      <c r="D8" s="155"/>
      <c r="E8" s="59">
        <v>1583508</v>
      </c>
      <c r="F8" s="60"/>
      <c r="G8" s="60">
        <v>217957</v>
      </c>
      <c r="H8" s="60">
        <v>186925</v>
      </c>
      <c r="I8" s="60">
        <v>194202</v>
      </c>
      <c r="J8" s="60">
        <v>599084</v>
      </c>
      <c r="K8" s="60">
        <v>1588486</v>
      </c>
      <c r="L8" s="60">
        <v>1363802</v>
      </c>
      <c r="M8" s="60">
        <v>164932</v>
      </c>
      <c r="N8" s="60">
        <v>3117220</v>
      </c>
      <c r="O8" s="60">
        <v>499959</v>
      </c>
      <c r="P8" s="60">
        <v>158459</v>
      </c>
      <c r="Q8" s="60">
        <v>257901</v>
      </c>
      <c r="R8" s="60">
        <v>916319</v>
      </c>
      <c r="S8" s="60">
        <v>139253</v>
      </c>
      <c r="T8" s="60">
        <v>1100237</v>
      </c>
      <c r="U8" s="60">
        <v>234515</v>
      </c>
      <c r="V8" s="60">
        <v>1474005</v>
      </c>
      <c r="W8" s="60">
        <v>6106628</v>
      </c>
      <c r="X8" s="60"/>
      <c r="Y8" s="60">
        <v>6106628</v>
      </c>
      <c r="Z8" s="140"/>
      <c r="AA8" s="62"/>
    </row>
    <row r="9" spans="1:27" ht="13.5">
      <c r="A9" s="249" t="s">
        <v>179</v>
      </c>
      <c r="B9" s="182"/>
      <c r="C9" s="155">
        <v>19181696</v>
      </c>
      <c r="D9" s="155"/>
      <c r="E9" s="59">
        <v>21276996</v>
      </c>
      <c r="F9" s="60">
        <v>21277000</v>
      </c>
      <c r="G9" s="60">
        <v>8909000</v>
      </c>
      <c r="H9" s="60">
        <v>26365</v>
      </c>
      <c r="I9" s="60">
        <v>934000</v>
      </c>
      <c r="J9" s="60">
        <v>9869365</v>
      </c>
      <c r="K9" s="60">
        <v>290000</v>
      </c>
      <c r="L9" s="60">
        <v>3982980</v>
      </c>
      <c r="M9" s="60"/>
      <c r="N9" s="60">
        <v>4272980</v>
      </c>
      <c r="O9" s="60"/>
      <c r="P9" s="60"/>
      <c r="Q9" s="60">
        <v>5166000</v>
      </c>
      <c r="R9" s="60">
        <v>5166000</v>
      </c>
      <c r="S9" s="60"/>
      <c r="T9" s="60"/>
      <c r="U9" s="60"/>
      <c r="V9" s="60"/>
      <c r="W9" s="60">
        <v>19308345</v>
      </c>
      <c r="X9" s="60">
        <v>21277000</v>
      </c>
      <c r="Y9" s="60">
        <v>-1968655</v>
      </c>
      <c r="Z9" s="140">
        <v>-9.25</v>
      </c>
      <c r="AA9" s="62">
        <v>21277000</v>
      </c>
    </row>
    <row r="10" spans="1:27" ht="13.5">
      <c r="A10" s="249" t="s">
        <v>180</v>
      </c>
      <c r="B10" s="182"/>
      <c r="C10" s="155">
        <v>19678730</v>
      </c>
      <c r="D10" s="155"/>
      <c r="E10" s="59">
        <v>19560000</v>
      </c>
      <c r="F10" s="60">
        <v>19560000</v>
      </c>
      <c r="G10" s="60">
        <v>3834000</v>
      </c>
      <c r="H10" s="60"/>
      <c r="I10" s="60">
        <v>400000</v>
      </c>
      <c r="J10" s="60">
        <v>4234000</v>
      </c>
      <c r="K10" s="60"/>
      <c r="L10" s="60">
        <v>3300000</v>
      </c>
      <c r="M10" s="60"/>
      <c r="N10" s="60">
        <v>3300000</v>
      </c>
      <c r="O10" s="60"/>
      <c r="P10" s="60"/>
      <c r="Q10" s="60">
        <v>9158000</v>
      </c>
      <c r="R10" s="60">
        <v>9158000</v>
      </c>
      <c r="S10" s="60"/>
      <c r="T10" s="60"/>
      <c r="U10" s="60"/>
      <c r="V10" s="60"/>
      <c r="W10" s="60">
        <v>16692000</v>
      </c>
      <c r="X10" s="60">
        <v>19560000</v>
      </c>
      <c r="Y10" s="60">
        <v>-2868000</v>
      </c>
      <c r="Z10" s="140">
        <v>-14.66</v>
      </c>
      <c r="AA10" s="62">
        <v>19560000</v>
      </c>
    </row>
    <row r="11" spans="1:27" ht="13.5">
      <c r="A11" s="249" t="s">
        <v>181</v>
      </c>
      <c r="B11" s="182"/>
      <c r="C11" s="155">
        <v>140376</v>
      </c>
      <c r="D11" s="155"/>
      <c r="E11" s="59">
        <v>1748004</v>
      </c>
      <c r="F11" s="60">
        <v>1747992</v>
      </c>
      <c r="G11" s="60"/>
      <c r="H11" s="60"/>
      <c r="I11" s="60">
        <v>17241</v>
      </c>
      <c r="J11" s="60">
        <v>17241</v>
      </c>
      <c r="K11" s="60"/>
      <c r="L11" s="60"/>
      <c r="M11" s="60"/>
      <c r="N11" s="60"/>
      <c r="O11" s="60"/>
      <c r="P11" s="60"/>
      <c r="Q11" s="60">
        <v>16960</v>
      </c>
      <c r="R11" s="60">
        <v>16960</v>
      </c>
      <c r="S11" s="60">
        <v>43967</v>
      </c>
      <c r="T11" s="60"/>
      <c r="U11" s="60"/>
      <c r="V11" s="60">
        <v>43967</v>
      </c>
      <c r="W11" s="60">
        <v>78168</v>
      </c>
      <c r="X11" s="60">
        <v>1747992</v>
      </c>
      <c r="Y11" s="60">
        <v>-1669824</v>
      </c>
      <c r="Z11" s="140">
        <v>-95.53</v>
      </c>
      <c r="AA11" s="62">
        <v>1747992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-23762000</v>
      </c>
      <c r="D14" s="155"/>
      <c r="E14" s="59">
        <v>-31493004</v>
      </c>
      <c r="F14" s="60">
        <v>-31492992</v>
      </c>
      <c r="G14" s="60">
        <v>-7886857</v>
      </c>
      <c r="H14" s="60">
        <v>-2379555</v>
      </c>
      <c r="I14" s="60">
        <v>-3188045</v>
      </c>
      <c r="J14" s="60">
        <v>-13454457</v>
      </c>
      <c r="K14" s="60">
        <v>-2474497</v>
      </c>
      <c r="L14" s="60">
        <v>-3143495</v>
      </c>
      <c r="M14" s="60">
        <v>-2528446</v>
      </c>
      <c r="N14" s="60">
        <v>-8146438</v>
      </c>
      <c r="O14" s="60">
        <v>-2072377</v>
      </c>
      <c r="P14" s="60">
        <v>-1381952</v>
      </c>
      <c r="Q14" s="60">
        <v>-2739369</v>
      </c>
      <c r="R14" s="60">
        <v>-6193698</v>
      </c>
      <c r="S14" s="60">
        <v>-2237990</v>
      </c>
      <c r="T14" s="60">
        <v>-2224154</v>
      </c>
      <c r="U14" s="60">
        <v>-2047725</v>
      </c>
      <c r="V14" s="60">
        <v>-6509869</v>
      </c>
      <c r="W14" s="60">
        <v>-34304462</v>
      </c>
      <c r="X14" s="60">
        <v>-31492992</v>
      </c>
      <c r="Y14" s="60">
        <v>-2811470</v>
      </c>
      <c r="Z14" s="140">
        <v>8.93</v>
      </c>
      <c r="AA14" s="62">
        <v>-31492992</v>
      </c>
    </row>
    <row r="15" spans="1:27" ht="13.5">
      <c r="A15" s="249" t="s">
        <v>40</v>
      </c>
      <c r="B15" s="182"/>
      <c r="C15" s="155">
        <v>-319608</v>
      </c>
      <c r="D15" s="155"/>
      <c r="E15" s="59">
        <v>581000</v>
      </c>
      <c r="F15" s="60">
        <v>577752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577752</v>
      </c>
      <c r="Y15" s="60">
        <v>-577752</v>
      </c>
      <c r="Z15" s="140">
        <v>-100</v>
      </c>
      <c r="AA15" s="62">
        <v>577752</v>
      </c>
    </row>
    <row r="16" spans="1:27" ht="13.5">
      <c r="A16" s="249" t="s">
        <v>42</v>
      </c>
      <c r="B16" s="182"/>
      <c r="C16" s="155"/>
      <c r="D16" s="155"/>
      <c r="E16" s="59">
        <v>1905000</v>
      </c>
      <c r="F16" s="60">
        <v>1905000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1905000</v>
      </c>
      <c r="Y16" s="60">
        <v>-1905000</v>
      </c>
      <c r="Z16" s="140">
        <v>-100</v>
      </c>
      <c r="AA16" s="62">
        <v>1905000</v>
      </c>
    </row>
    <row r="17" spans="1:27" ht="13.5">
      <c r="A17" s="250" t="s">
        <v>185</v>
      </c>
      <c r="B17" s="251"/>
      <c r="C17" s="168">
        <f aca="true" t="shared" si="0" ref="C17:Y17">SUM(C6:C16)</f>
        <v>23223178</v>
      </c>
      <c r="D17" s="168">
        <f t="shared" si="0"/>
        <v>0</v>
      </c>
      <c r="E17" s="72">
        <f t="shared" si="0"/>
        <v>16742996</v>
      </c>
      <c r="F17" s="73">
        <f t="shared" si="0"/>
        <v>16739752</v>
      </c>
      <c r="G17" s="73">
        <f t="shared" si="0"/>
        <v>6133758</v>
      </c>
      <c r="H17" s="73">
        <f t="shared" si="0"/>
        <v>-1464540</v>
      </c>
      <c r="I17" s="73">
        <f t="shared" si="0"/>
        <v>-978006</v>
      </c>
      <c r="J17" s="73">
        <f t="shared" si="0"/>
        <v>3691212</v>
      </c>
      <c r="K17" s="73">
        <f t="shared" si="0"/>
        <v>167883</v>
      </c>
      <c r="L17" s="73">
        <f t="shared" si="0"/>
        <v>6253656</v>
      </c>
      <c r="M17" s="73">
        <f t="shared" si="0"/>
        <v>-1612987</v>
      </c>
      <c r="N17" s="73">
        <f t="shared" si="0"/>
        <v>4808552</v>
      </c>
      <c r="O17" s="73">
        <f t="shared" si="0"/>
        <v>-716853</v>
      </c>
      <c r="P17" s="73">
        <f t="shared" si="0"/>
        <v>-339699</v>
      </c>
      <c r="Q17" s="73">
        <f t="shared" si="0"/>
        <v>12630353</v>
      </c>
      <c r="R17" s="73">
        <f t="shared" si="0"/>
        <v>11573801</v>
      </c>
      <c r="S17" s="73">
        <f t="shared" si="0"/>
        <v>-1219323</v>
      </c>
      <c r="T17" s="73">
        <f t="shared" si="0"/>
        <v>-439513</v>
      </c>
      <c r="U17" s="73">
        <f t="shared" si="0"/>
        <v>-1054393</v>
      </c>
      <c r="V17" s="73">
        <f t="shared" si="0"/>
        <v>-2713229</v>
      </c>
      <c r="W17" s="73">
        <f t="shared" si="0"/>
        <v>17360336</v>
      </c>
      <c r="X17" s="73">
        <f t="shared" si="0"/>
        <v>16739752</v>
      </c>
      <c r="Y17" s="73">
        <f t="shared" si="0"/>
        <v>620584</v>
      </c>
      <c r="Z17" s="170">
        <f>+IF(X17&lt;&gt;0,+(Y17/X17)*100,0)</f>
        <v>3.7072472758258304</v>
      </c>
      <c r="AA17" s="74">
        <f>SUM(AA6:AA16)</f>
        <v>16739752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4104000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-27391375</v>
      </c>
      <c r="D26" s="155"/>
      <c r="E26" s="59">
        <v>-19560000</v>
      </c>
      <c r="F26" s="60">
        <v>-19938000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-19938000</v>
      </c>
      <c r="Y26" s="60">
        <v>19938000</v>
      </c>
      <c r="Z26" s="140">
        <v>-100</v>
      </c>
      <c r="AA26" s="62">
        <v>-19938000</v>
      </c>
    </row>
    <row r="27" spans="1:27" ht="13.5">
      <c r="A27" s="250" t="s">
        <v>192</v>
      </c>
      <c r="B27" s="251"/>
      <c r="C27" s="168">
        <f aca="true" t="shared" si="1" ref="C27:Y27">SUM(C21:C26)</f>
        <v>-23287375</v>
      </c>
      <c r="D27" s="168">
        <f>SUM(D21:D26)</f>
        <v>0</v>
      </c>
      <c r="E27" s="72">
        <f t="shared" si="1"/>
        <v>-19560000</v>
      </c>
      <c r="F27" s="73">
        <f t="shared" si="1"/>
        <v>-19938000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-19938000</v>
      </c>
      <c r="Y27" s="73">
        <f t="shared" si="1"/>
        <v>19938000</v>
      </c>
      <c r="Z27" s="170">
        <f>+IF(X27&lt;&gt;0,+(Y27/X27)*100,0)</f>
        <v>-100</v>
      </c>
      <c r="AA27" s="74">
        <f>SUM(AA21:AA26)</f>
        <v>-19938000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7000</v>
      </c>
      <c r="F33" s="60">
        <v>7000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7000</v>
      </c>
      <c r="Y33" s="60">
        <v>-7000</v>
      </c>
      <c r="Z33" s="140">
        <v>-100</v>
      </c>
      <c r="AA33" s="62">
        <v>7000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46334</v>
      </c>
      <c r="D35" s="155"/>
      <c r="E35" s="59">
        <v>-553000</v>
      </c>
      <c r="F35" s="60">
        <v>-553000</v>
      </c>
      <c r="G35" s="60">
        <v>-182264</v>
      </c>
      <c r="H35" s="60"/>
      <c r="I35" s="60"/>
      <c r="J35" s="60">
        <v>-182264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-182264</v>
      </c>
      <c r="X35" s="60">
        <v>-553000</v>
      </c>
      <c r="Y35" s="60">
        <v>370736</v>
      </c>
      <c r="Z35" s="140">
        <v>-67.04</v>
      </c>
      <c r="AA35" s="62">
        <v>-553000</v>
      </c>
    </row>
    <row r="36" spans="1:27" ht="13.5">
      <c r="A36" s="250" t="s">
        <v>198</v>
      </c>
      <c r="B36" s="251"/>
      <c r="C36" s="168">
        <f aca="true" t="shared" si="2" ref="C36:Y36">SUM(C31:C35)</f>
        <v>46334</v>
      </c>
      <c r="D36" s="168">
        <f>SUM(D31:D35)</f>
        <v>0</v>
      </c>
      <c r="E36" s="72">
        <f t="shared" si="2"/>
        <v>-546000</v>
      </c>
      <c r="F36" s="73">
        <f t="shared" si="2"/>
        <v>-546000</v>
      </c>
      <c r="G36" s="73">
        <f t="shared" si="2"/>
        <v>-182264</v>
      </c>
      <c r="H36" s="73">
        <f t="shared" si="2"/>
        <v>0</v>
      </c>
      <c r="I36" s="73">
        <f t="shared" si="2"/>
        <v>0</v>
      </c>
      <c r="J36" s="73">
        <f t="shared" si="2"/>
        <v>-182264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-182264</v>
      </c>
      <c r="X36" s="73">
        <f t="shared" si="2"/>
        <v>-546000</v>
      </c>
      <c r="Y36" s="73">
        <f t="shared" si="2"/>
        <v>363736</v>
      </c>
      <c r="Z36" s="170">
        <f>+IF(X36&lt;&gt;0,+(Y36/X36)*100,0)</f>
        <v>-66.61831501831502</v>
      </c>
      <c r="AA36" s="74">
        <f>SUM(AA31:AA35)</f>
        <v>-546000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-17863</v>
      </c>
      <c r="D38" s="153">
        <f>+D17+D27+D36</f>
        <v>0</v>
      </c>
      <c r="E38" s="99">
        <f t="shared" si="3"/>
        <v>-3363004</v>
      </c>
      <c r="F38" s="100">
        <f t="shared" si="3"/>
        <v>-3744248</v>
      </c>
      <c r="G38" s="100">
        <f t="shared" si="3"/>
        <v>5951494</v>
      </c>
      <c r="H38" s="100">
        <f t="shared" si="3"/>
        <v>-1464540</v>
      </c>
      <c r="I38" s="100">
        <f t="shared" si="3"/>
        <v>-978006</v>
      </c>
      <c r="J38" s="100">
        <f t="shared" si="3"/>
        <v>3508948</v>
      </c>
      <c r="K38" s="100">
        <f t="shared" si="3"/>
        <v>167883</v>
      </c>
      <c r="L38" s="100">
        <f t="shared" si="3"/>
        <v>6253656</v>
      </c>
      <c r="M38" s="100">
        <f t="shared" si="3"/>
        <v>-1612987</v>
      </c>
      <c r="N38" s="100">
        <f t="shared" si="3"/>
        <v>4808552</v>
      </c>
      <c r="O38" s="100">
        <f t="shared" si="3"/>
        <v>-716853</v>
      </c>
      <c r="P38" s="100">
        <f t="shared" si="3"/>
        <v>-339699</v>
      </c>
      <c r="Q38" s="100">
        <f t="shared" si="3"/>
        <v>12630353</v>
      </c>
      <c r="R38" s="100">
        <f t="shared" si="3"/>
        <v>11573801</v>
      </c>
      <c r="S38" s="100">
        <f t="shared" si="3"/>
        <v>-1219323</v>
      </c>
      <c r="T38" s="100">
        <f t="shared" si="3"/>
        <v>-439513</v>
      </c>
      <c r="U38" s="100">
        <f t="shared" si="3"/>
        <v>-1054393</v>
      </c>
      <c r="V38" s="100">
        <f t="shared" si="3"/>
        <v>-2713229</v>
      </c>
      <c r="W38" s="100">
        <f t="shared" si="3"/>
        <v>17178072</v>
      </c>
      <c r="X38" s="100">
        <f t="shared" si="3"/>
        <v>-3744248</v>
      </c>
      <c r="Y38" s="100">
        <f t="shared" si="3"/>
        <v>20922320</v>
      </c>
      <c r="Z38" s="137">
        <f>+IF(X38&lt;&gt;0,+(Y38/X38)*100,0)</f>
        <v>-558.785635994197</v>
      </c>
      <c r="AA38" s="102">
        <f>+AA17+AA27+AA36</f>
        <v>-3744248</v>
      </c>
    </row>
    <row r="39" spans="1:27" ht="13.5">
      <c r="A39" s="249" t="s">
        <v>200</v>
      </c>
      <c r="B39" s="182"/>
      <c r="C39" s="153">
        <v>1658186</v>
      </c>
      <c r="D39" s="153"/>
      <c r="E39" s="99">
        <v>4460000</v>
      </c>
      <c r="F39" s="100">
        <v>4465000</v>
      </c>
      <c r="G39" s="100">
        <v>3139360</v>
      </c>
      <c r="H39" s="100">
        <v>9090854</v>
      </c>
      <c r="I39" s="100">
        <v>7626314</v>
      </c>
      <c r="J39" s="100">
        <v>3139360</v>
      </c>
      <c r="K39" s="100">
        <v>6648308</v>
      </c>
      <c r="L39" s="100">
        <v>6816191</v>
      </c>
      <c r="M39" s="100">
        <v>13069847</v>
      </c>
      <c r="N39" s="100">
        <v>6648308</v>
      </c>
      <c r="O39" s="100">
        <v>11456860</v>
      </c>
      <c r="P39" s="100">
        <v>10740007</v>
      </c>
      <c r="Q39" s="100">
        <v>10400308</v>
      </c>
      <c r="R39" s="100">
        <v>11456860</v>
      </c>
      <c r="S39" s="100">
        <v>23030661</v>
      </c>
      <c r="T39" s="100">
        <v>21811338</v>
      </c>
      <c r="U39" s="100">
        <v>21371825</v>
      </c>
      <c r="V39" s="100">
        <v>23030661</v>
      </c>
      <c r="W39" s="100">
        <v>3139360</v>
      </c>
      <c r="X39" s="100">
        <v>4465000</v>
      </c>
      <c r="Y39" s="100">
        <v>-1325640</v>
      </c>
      <c r="Z39" s="137">
        <v>-29.69</v>
      </c>
      <c r="AA39" s="102">
        <v>4465000</v>
      </c>
    </row>
    <row r="40" spans="1:27" ht="13.5">
      <c r="A40" s="269" t="s">
        <v>201</v>
      </c>
      <c r="B40" s="256"/>
      <c r="C40" s="257">
        <v>1640323</v>
      </c>
      <c r="D40" s="257"/>
      <c r="E40" s="258">
        <v>1096996</v>
      </c>
      <c r="F40" s="259">
        <v>720752</v>
      </c>
      <c r="G40" s="259">
        <v>9090854</v>
      </c>
      <c r="H40" s="259">
        <v>7626314</v>
      </c>
      <c r="I40" s="259">
        <v>6648308</v>
      </c>
      <c r="J40" s="259">
        <v>6648308</v>
      </c>
      <c r="K40" s="259">
        <v>6816191</v>
      </c>
      <c r="L40" s="259">
        <v>13069847</v>
      </c>
      <c r="M40" s="259">
        <v>11456860</v>
      </c>
      <c r="N40" s="259">
        <v>11456860</v>
      </c>
      <c r="O40" s="259">
        <v>10740007</v>
      </c>
      <c r="P40" s="259">
        <v>10400308</v>
      </c>
      <c r="Q40" s="259">
        <v>23030661</v>
      </c>
      <c r="R40" s="259">
        <v>10740007</v>
      </c>
      <c r="S40" s="259">
        <v>21811338</v>
      </c>
      <c r="T40" s="259">
        <v>21371825</v>
      </c>
      <c r="U40" s="259">
        <v>20317432</v>
      </c>
      <c r="V40" s="259">
        <v>20317432</v>
      </c>
      <c r="W40" s="259">
        <v>20317432</v>
      </c>
      <c r="X40" s="259">
        <v>720752</v>
      </c>
      <c r="Y40" s="259">
        <v>19596680</v>
      </c>
      <c r="Z40" s="260">
        <v>2718.92</v>
      </c>
      <c r="AA40" s="261">
        <v>720752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27390909</v>
      </c>
      <c r="D5" s="200">
        <f t="shared" si="0"/>
        <v>0</v>
      </c>
      <c r="E5" s="106">
        <f t="shared" si="0"/>
        <v>19560000</v>
      </c>
      <c r="F5" s="106">
        <f t="shared" si="0"/>
        <v>19938000</v>
      </c>
      <c r="G5" s="106">
        <f t="shared" si="0"/>
        <v>1180635</v>
      </c>
      <c r="H5" s="106">
        <f t="shared" si="0"/>
        <v>2217519</v>
      </c>
      <c r="I5" s="106">
        <f t="shared" si="0"/>
        <v>1767276</v>
      </c>
      <c r="J5" s="106">
        <f t="shared" si="0"/>
        <v>5165430</v>
      </c>
      <c r="K5" s="106">
        <f t="shared" si="0"/>
        <v>1904514</v>
      </c>
      <c r="L5" s="106">
        <f t="shared" si="0"/>
        <v>594951</v>
      </c>
      <c r="M5" s="106">
        <f t="shared" si="0"/>
        <v>1571254</v>
      </c>
      <c r="N5" s="106">
        <f t="shared" si="0"/>
        <v>4070719</v>
      </c>
      <c r="O5" s="106">
        <f t="shared" si="0"/>
        <v>0</v>
      </c>
      <c r="P5" s="106">
        <f t="shared" si="0"/>
        <v>885900</v>
      </c>
      <c r="Q5" s="106">
        <f t="shared" si="0"/>
        <v>0</v>
      </c>
      <c r="R5" s="106">
        <f t="shared" si="0"/>
        <v>885900</v>
      </c>
      <c r="S5" s="106">
        <f t="shared" si="0"/>
        <v>0</v>
      </c>
      <c r="T5" s="106">
        <f t="shared" si="0"/>
        <v>1142123</v>
      </c>
      <c r="U5" s="106">
        <f t="shared" si="0"/>
        <v>578436</v>
      </c>
      <c r="V5" s="106">
        <f t="shared" si="0"/>
        <v>1720559</v>
      </c>
      <c r="W5" s="106">
        <f t="shared" si="0"/>
        <v>11842608</v>
      </c>
      <c r="X5" s="106">
        <f t="shared" si="0"/>
        <v>19938000</v>
      </c>
      <c r="Y5" s="106">
        <f t="shared" si="0"/>
        <v>-8095392</v>
      </c>
      <c r="Z5" s="201">
        <f>+IF(X5&lt;&gt;0,+(Y5/X5)*100,0)</f>
        <v>-40.60282876918448</v>
      </c>
      <c r="AA5" s="199">
        <f>SUM(AA11:AA18)</f>
        <v>19938000</v>
      </c>
    </row>
    <row r="6" spans="1:27" ht="13.5">
      <c r="A6" s="291" t="s">
        <v>205</v>
      </c>
      <c r="B6" s="142"/>
      <c r="C6" s="62">
        <v>145000</v>
      </c>
      <c r="D6" s="156"/>
      <c r="E6" s="60">
        <v>6318000</v>
      </c>
      <c r="F6" s="60"/>
      <c r="G6" s="60">
        <v>405000</v>
      </c>
      <c r="H6" s="60">
        <v>1248296</v>
      </c>
      <c r="I6" s="60">
        <v>1616355</v>
      </c>
      <c r="J6" s="60">
        <v>3269651</v>
      </c>
      <c r="K6" s="60">
        <v>769917</v>
      </c>
      <c r="L6" s="60"/>
      <c r="M6" s="60">
        <v>842350</v>
      </c>
      <c r="N6" s="60">
        <v>1612267</v>
      </c>
      <c r="O6" s="60"/>
      <c r="P6" s="60"/>
      <c r="Q6" s="60"/>
      <c r="R6" s="60"/>
      <c r="S6" s="60"/>
      <c r="T6" s="60"/>
      <c r="U6" s="60"/>
      <c r="V6" s="60"/>
      <c r="W6" s="60">
        <v>4881918</v>
      </c>
      <c r="X6" s="60"/>
      <c r="Y6" s="60">
        <v>4881918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11771000</v>
      </c>
      <c r="D8" s="156"/>
      <c r="E8" s="60">
        <v>7726000</v>
      </c>
      <c r="F8" s="60">
        <v>10834000</v>
      </c>
      <c r="G8" s="60">
        <v>722741</v>
      </c>
      <c r="H8" s="60">
        <v>460263</v>
      </c>
      <c r="I8" s="60">
        <v>150921</v>
      </c>
      <c r="J8" s="60">
        <v>1333925</v>
      </c>
      <c r="K8" s="60">
        <v>1134597</v>
      </c>
      <c r="L8" s="60">
        <v>594951</v>
      </c>
      <c r="M8" s="60">
        <v>561404</v>
      </c>
      <c r="N8" s="60">
        <v>2290952</v>
      </c>
      <c r="O8" s="60"/>
      <c r="P8" s="60"/>
      <c r="Q8" s="60"/>
      <c r="R8" s="60"/>
      <c r="S8" s="60"/>
      <c r="T8" s="60">
        <v>1142123</v>
      </c>
      <c r="U8" s="60"/>
      <c r="V8" s="60">
        <v>1142123</v>
      </c>
      <c r="W8" s="60">
        <v>4767000</v>
      </c>
      <c r="X8" s="60">
        <v>10834000</v>
      </c>
      <c r="Y8" s="60">
        <v>-6067000</v>
      </c>
      <c r="Z8" s="140">
        <v>-56</v>
      </c>
      <c r="AA8" s="155">
        <v>10834000</v>
      </c>
    </row>
    <row r="9" spans="1:27" ht="13.5">
      <c r="A9" s="291" t="s">
        <v>208</v>
      </c>
      <c r="B9" s="142"/>
      <c r="C9" s="62">
        <v>15101000</v>
      </c>
      <c r="D9" s="156"/>
      <c r="E9" s="60">
        <v>4516000</v>
      </c>
      <c r="F9" s="60">
        <v>2344000</v>
      </c>
      <c r="G9" s="60"/>
      <c r="H9" s="60">
        <v>388417</v>
      </c>
      <c r="I9" s="60"/>
      <c r="J9" s="60">
        <v>388417</v>
      </c>
      <c r="K9" s="60"/>
      <c r="L9" s="60"/>
      <c r="M9" s="60">
        <v>167500</v>
      </c>
      <c r="N9" s="60">
        <v>167500</v>
      </c>
      <c r="O9" s="60"/>
      <c r="P9" s="60"/>
      <c r="Q9" s="60"/>
      <c r="R9" s="60"/>
      <c r="S9" s="60"/>
      <c r="T9" s="60"/>
      <c r="U9" s="60">
        <v>578436</v>
      </c>
      <c r="V9" s="60">
        <v>578436</v>
      </c>
      <c r="W9" s="60">
        <v>1134353</v>
      </c>
      <c r="X9" s="60">
        <v>2344000</v>
      </c>
      <c r="Y9" s="60">
        <v>-1209647</v>
      </c>
      <c r="Z9" s="140">
        <v>-51.61</v>
      </c>
      <c r="AA9" s="155">
        <v>2344000</v>
      </c>
    </row>
    <row r="10" spans="1:27" ht="13.5">
      <c r="A10" s="291" t="s">
        <v>209</v>
      </c>
      <c r="B10" s="142"/>
      <c r="C10" s="62">
        <v>335085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27352085</v>
      </c>
      <c r="D11" s="294">
        <f t="shared" si="1"/>
        <v>0</v>
      </c>
      <c r="E11" s="295">
        <f t="shared" si="1"/>
        <v>18560000</v>
      </c>
      <c r="F11" s="295">
        <f t="shared" si="1"/>
        <v>13178000</v>
      </c>
      <c r="G11" s="295">
        <f t="shared" si="1"/>
        <v>1127741</v>
      </c>
      <c r="H11" s="295">
        <f t="shared" si="1"/>
        <v>2096976</v>
      </c>
      <c r="I11" s="295">
        <f t="shared" si="1"/>
        <v>1767276</v>
      </c>
      <c r="J11" s="295">
        <f t="shared" si="1"/>
        <v>4991993</v>
      </c>
      <c r="K11" s="295">
        <f t="shared" si="1"/>
        <v>1904514</v>
      </c>
      <c r="L11" s="295">
        <f t="shared" si="1"/>
        <v>594951</v>
      </c>
      <c r="M11" s="295">
        <f t="shared" si="1"/>
        <v>1571254</v>
      </c>
      <c r="N11" s="295">
        <f t="shared" si="1"/>
        <v>4070719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1142123</v>
      </c>
      <c r="U11" s="295">
        <f t="shared" si="1"/>
        <v>578436</v>
      </c>
      <c r="V11" s="295">
        <f t="shared" si="1"/>
        <v>1720559</v>
      </c>
      <c r="W11" s="295">
        <f t="shared" si="1"/>
        <v>10783271</v>
      </c>
      <c r="X11" s="295">
        <f t="shared" si="1"/>
        <v>13178000</v>
      </c>
      <c r="Y11" s="295">
        <f t="shared" si="1"/>
        <v>-2394729</v>
      </c>
      <c r="Z11" s="296">
        <f>+IF(X11&lt;&gt;0,+(Y11/X11)*100,0)</f>
        <v>-18.172173319168312</v>
      </c>
      <c r="AA11" s="297">
        <f>SUM(AA6:AA10)</f>
        <v>13178000</v>
      </c>
    </row>
    <row r="12" spans="1:27" ht="13.5">
      <c r="A12" s="298" t="s">
        <v>211</v>
      </c>
      <c r="B12" s="136"/>
      <c r="C12" s="62"/>
      <c r="D12" s="156"/>
      <c r="E12" s="60">
        <v>1000000</v>
      </c>
      <c r="F12" s="60">
        <v>6760000</v>
      </c>
      <c r="G12" s="60">
        <v>52894</v>
      </c>
      <c r="H12" s="60">
        <v>120543</v>
      </c>
      <c r="I12" s="60"/>
      <c r="J12" s="60">
        <v>173437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173437</v>
      </c>
      <c r="X12" s="60">
        <v>6760000</v>
      </c>
      <c r="Y12" s="60">
        <v>-6586563</v>
      </c>
      <c r="Z12" s="140">
        <v>-97.43</v>
      </c>
      <c r="AA12" s="155">
        <v>6760000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38824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885900</v>
      </c>
      <c r="Q15" s="60"/>
      <c r="R15" s="60">
        <v>885900</v>
      </c>
      <c r="S15" s="60"/>
      <c r="T15" s="60"/>
      <c r="U15" s="60"/>
      <c r="V15" s="60"/>
      <c r="W15" s="60">
        <v>885900</v>
      </c>
      <c r="X15" s="60"/>
      <c r="Y15" s="60">
        <v>885900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145000</v>
      </c>
      <c r="D36" s="156">
        <f t="shared" si="4"/>
        <v>0</v>
      </c>
      <c r="E36" s="60">
        <f t="shared" si="4"/>
        <v>6318000</v>
      </c>
      <c r="F36" s="60">
        <f t="shared" si="4"/>
        <v>0</v>
      </c>
      <c r="G36" s="60">
        <f t="shared" si="4"/>
        <v>405000</v>
      </c>
      <c r="H36" s="60">
        <f t="shared" si="4"/>
        <v>1248296</v>
      </c>
      <c r="I36" s="60">
        <f t="shared" si="4"/>
        <v>1616355</v>
      </c>
      <c r="J36" s="60">
        <f t="shared" si="4"/>
        <v>3269651</v>
      </c>
      <c r="K36" s="60">
        <f t="shared" si="4"/>
        <v>769917</v>
      </c>
      <c r="L36" s="60">
        <f t="shared" si="4"/>
        <v>0</v>
      </c>
      <c r="M36" s="60">
        <f t="shared" si="4"/>
        <v>842350</v>
      </c>
      <c r="N36" s="60">
        <f t="shared" si="4"/>
        <v>1612267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4881918</v>
      </c>
      <c r="X36" s="60">
        <f t="shared" si="4"/>
        <v>0</v>
      </c>
      <c r="Y36" s="60">
        <f t="shared" si="4"/>
        <v>4881918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11771000</v>
      </c>
      <c r="D38" s="156">
        <f t="shared" si="4"/>
        <v>0</v>
      </c>
      <c r="E38" s="60">
        <f t="shared" si="4"/>
        <v>7726000</v>
      </c>
      <c r="F38" s="60">
        <f t="shared" si="4"/>
        <v>10834000</v>
      </c>
      <c r="G38" s="60">
        <f t="shared" si="4"/>
        <v>722741</v>
      </c>
      <c r="H38" s="60">
        <f t="shared" si="4"/>
        <v>460263</v>
      </c>
      <c r="I38" s="60">
        <f t="shared" si="4"/>
        <v>150921</v>
      </c>
      <c r="J38" s="60">
        <f t="shared" si="4"/>
        <v>1333925</v>
      </c>
      <c r="K38" s="60">
        <f t="shared" si="4"/>
        <v>1134597</v>
      </c>
      <c r="L38" s="60">
        <f t="shared" si="4"/>
        <v>594951</v>
      </c>
      <c r="M38" s="60">
        <f t="shared" si="4"/>
        <v>561404</v>
      </c>
      <c r="N38" s="60">
        <f t="shared" si="4"/>
        <v>2290952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1142123</v>
      </c>
      <c r="U38" s="60">
        <f t="shared" si="4"/>
        <v>0</v>
      </c>
      <c r="V38" s="60">
        <f t="shared" si="4"/>
        <v>1142123</v>
      </c>
      <c r="W38" s="60">
        <f t="shared" si="4"/>
        <v>4767000</v>
      </c>
      <c r="X38" s="60">
        <f t="shared" si="4"/>
        <v>10834000</v>
      </c>
      <c r="Y38" s="60">
        <f t="shared" si="4"/>
        <v>-6067000</v>
      </c>
      <c r="Z38" s="140">
        <f t="shared" si="5"/>
        <v>-55.99963079195126</v>
      </c>
      <c r="AA38" s="155">
        <f>AA8+AA23</f>
        <v>10834000</v>
      </c>
    </row>
    <row r="39" spans="1:27" ht="13.5">
      <c r="A39" s="291" t="s">
        <v>208</v>
      </c>
      <c r="B39" s="142"/>
      <c r="C39" s="62">
        <f t="shared" si="4"/>
        <v>15101000</v>
      </c>
      <c r="D39" s="156">
        <f t="shared" si="4"/>
        <v>0</v>
      </c>
      <c r="E39" s="60">
        <f t="shared" si="4"/>
        <v>4516000</v>
      </c>
      <c r="F39" s="60">
        <f t="shared" si="4"/>
        <v>2344000</v>
      </c>
      <c r="G39" s="60">
        <f t="shared" si="4"/>
        <v>0</v>
      </c>
      <c r="H39" s="60">
        <f t="shared" si="4"/>
        <v>388417</v>
      </c>
      <c r="I39" s="60">
        <f t="shared" si="4"/>
        <v>0</v>
      </c>
      <c r="J39" s="60">
        <f t="shared" si="4"/>
        <v>388417</v>
      </c>
      <c r="K39" s="60">
        <f t="shared" si="4"/>
        <v>0</v>
      </c>
      <c r="L39" s="60">
        <f t="shared" si="4"/>
        <v>0</v>
      </c>
      <c r="M39" s="60">
        <f t="shared" si="4"/>
        <v>167500</v>
      </c>
      <c r="N39" s="60">
        <f t="shared" si="4"/>
        <v>167500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578436</v>
      </c>
      <c r="V39" s="60">
        <f t="shared" si="4"/>
        <v>578436</v>
      </c>
      <c r="W39" s="60">
        <f t="shared" si="4"/>
        <v>1134353</v>
      </c>
      <c r="X39" s="60">
        <f t="shared" si="4"/>
        <v>2344000</v>
      </c>
      <c r="Y39" s="60">
        <f t="shared" si="4"/>
        <v>-1209647</v>
      </c>
      <c r="Z39" s="140">
        <f t="shared" si="5"/>
        <v>-51.60610068259386</v>
      </c>
      <c r="AA39" s="155">
        <f>AA9+AA24</f>
        <v>2344000</v>
      </c>
    </row>
    <row r="40" spans="1:27" ht="13.5">
      <c r="A40" s="291" t="s">
        <v>209</v>
      </c>
      <c r="B40" s="142"/>
      <c r="C40" s="62">
        <f t="shared" si="4"/>
        <v>335085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27352085</v>
      </c>
      <c r="D41" s="294">
        <f t="shared" si="6"/>
        <v>0</v>
      </c>
      <c r="E41" s="295">
        <f t="shared" si="6"/>
        <v>18560000</v>
      </c>
      <c r="F41" s="295">
        <f t="shared" si="6"/>
        <v>13178000</v>
      </c>
      <c r="G41" s="295">
        <f t="shared" si="6"/>
        <v>1127741</v>
      </c>
      <c r="H41" s="295">
        <f t="shared" si="6"/>
        <v>2096976</v>
      </c>
      <c r="I41" s="295">
        <f t="shared" si="6"/>
        <v>1767276</v>
      </c>
      <c r="J41" s="295">
        <f t="shared" si="6"/>
        <v>4991993</v>
      </c>
      <c r="K41" s="295">
        <f t="shared" si="6"/>
        <v>1904514</v>
      </c>
      <c r="L41" s="295">
        <f t="shared" si="6"/>
        <v>594951</v>
      </c>
      <c r="M41" s="295">
        <f t="shared" si="6"/>
        <v>1571254</v>
      </c>
      <c r="N41" s="295">
        <f t="shared" si="6"/>
        <v>4070719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1142123</v>
      </c>
      <c r="U41" s="295">
        <f t="shared" si="6"/>
        <v>578436</v>
      </c>
      <c r="V41" s="295">
        <f t="shared" si="6"/>
        <v>1720559</v>
      </c>
      <c r="W41" s="295">
        <f t="shared" si="6"/>
        <v>10783271</v>
      </c>
      <c r="X41" s="295">
        <f t="shared" si="6"/>
        <v>13178000</v>
      </c>
      <c r="Y41" s="295">
        <f t="shared" si="6"/>
        <v>-2394729</v>
      </c>
      <c r="Z41" s="296">
        <f t="shared" si="5"/>
        <v>-18.172173319168312</v>
      </c>
      <c r="AA41" s="297">
        <f>SUM(AA36:AA40)</f>
        <v>13178000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</v>
      </c>
      <c r="F42" s="54">
        <f t="shared" si="7"/>
        <v>6760000</v>
      </c>
      <c r="G42" s="54">
        <f t="shared" si="7"/>
        <v>52894</v>
      </c>
      <c r="H42" s="54">
        <f t="shared" si="7"/>
        <v>120543</v>
      </c>
      <c r="I42" s="54">
        <f t="shared" si="7"/>
        <v>0</v>
      </c>
      <c r="J42" s="54">
        <f t="shared" si="7"/>
        <v>173437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173437</v>
      </c>
      <c r="X42" s="54">
        <f t="shared" si="7"/>
        <v>6760000</v>
      </c>
      <c r="Y42" s="54">
        <f t="shared" si="7"/>
        <v>-6586563</v>
      </c>
      <c r="Z42" s="184">
        <f t="shared" si="5"/>
        <v>-97.43436390532544</v>
      </c>
      <c r="AA42" s="130">
        <f aca="true" t="shared" si="8" ref="AA42:AA48">AA12+AA27</f>
        <v>6760000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38824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885900</v>
      </c>
      <c r="Q45" s="54">
        <f t="shared" si="7"/>
        <v>0</v>
      </c>
      <c r="R45" s="54">
        <f t="shared" si="7"/>
        <v>885900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885900</v>
      </c>
      <c r="X45" s="54">
        <f t="shared" si="7"/>
        <v>0</v>
      </c>
      <c r="Y45" s="54">
        <f t="shared" si="7"/>
        <v>885900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27390909</v>
      </c>
      <c r="D49" s="218">
        <f t="shared" si="9"/>
        <v>0</v>
      </c>
      <c r="E49" s="220">
        <f t="shared" si="9"/>
        <v>19560000</v>
      </c>
      <c r="F49" s="220">
        <f t="shared" si="9"/>
        <v>19938000</v>
      </c>
      <c r="G49" s="220">
        <f t="shared" si="9"/>
        <v>1180635</v>
      </c>
      <c r="H49" s="220">
        <f t="shared" si="9"/>
        <v>2217519</v>
      </c>
      <c r="I49" s="220">
        <f t="shared" si="9"/>
        <v>1767276</v>
      </c>
      <c r="J49" s="220">
        <f t="shared" si="9"/>
        <v>5165430</v>
      </c>
      <c r="K49" s="220">
        <f t="shared" si="9"/>
        <v>1904514</v>
      </c>
      <c r="L49" s="220">
        <f t="shared" si="9"/>
        <v>594951</v>
      </c>
      <c r="M49" s="220">
        <f t="shared" si="9"/>
        <v>1571254</v>
      </c>
      <c r="N49" s="220">
        <f t="shared" si="9"/>
        <v>4070719</v>
      </c>
      <c r="O49" s="220">
        <f t="shared" si="9"/>
        <v>0</v>
      </c>
      <c r="P49" s="220">
        <f t="shared" si="9"/>
        <v>885900</v>
      </c>
      <c r="Q49" s="220">
        <f t="shared" si="9"/>
        <v>0</v>
      </c>
      <c r="R49" s="220">
        <f t="shared" si="9"/>
        <v>885900</v>
      </c>
      <c r="S49" s="220">
        <f t="shared" si="9"/>
        <v>0</v>
      </c>
      <c r="T49" s="220">
        <f t="shared" si="9"/>
        <v>1142123</v>
      </c>
      <c r="U49" s="220">
        <f t="shared" si="9"/>
        <v>578436</v>
      </c>
      <c r="V49" s="220">
        <f t="shared" si="9"/>
        <v>1720559</v>
      </c>
      <c r="W49" s="220">
        <f t="shared" si="9"/>
        <v>11842608</v>
      </c>
      <c r="X49" s="220">
        <f t="shared" si="9"/>
        <v>19938000</v>
      </c>
      <c r="Y49" s="220">
        <f t="shared" si="9"/>
        <v>-8095392</v>
      </c>
      <c r="Z49" s="221">
        <f t="shared" si="5"/>
        <v>-40.60282876918448</v>
      </c>
      <c r="AA49" s="222">
        <f>SUM(AA41:AA48)</f>
        <v>19938000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665000</v>
      </c>
      <c r="D51" s="129">
        <f t="shared" si="10"/>
        <v>0</v>
      </c>
      <c r="E51" s="54">
        <f t="shared" si="10"/>
        <v>2385000</v>
      </c>
      <c r="F51" s="54">
        <f t="shared" si="10"/>
        <v>1976000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1753800</v>
      </c>
      <c r="T51" s="54">
        <f t="shared" si="10"/>
        <v>0</v>
      </c>
      <c r="U51" s="54">
        <f t="shared" si="10"/>
        <v>0</v>
      </c>
      <c r="V51" s="54">
        <f t="shared" si="10"/>
        <v>1753800</v>
      </c>
      <c r="W51" s="54">
        <f t="shared" si="10"/>
        <v>1753800</v>
      </c>
      <c r="X51" s="54">
        <f t="shared" si="10"/>
        <v>1976000</v>
      </c>
      <c r="Y51" s="54">
        <f t="shared" si="10"/>
        <v>-222200</v>
      </c>
      <c r="Z51" s="184">
        <f>+IF(X51&lt;&gt;0,+(Y51/X51)*100,0)</f>
        <v>-11.244939271255062</v>
      </c>
      <c r="AA51" s="130">
        <f>SUM(AA57:AA61)</f>
        <v>1976000</v>
      </c>
    </row>
    <row r="52" spans="1:27" ht="13.5">
      <c r="A52" s="310" t="s">
        <v>205</v>
      </c>
      <c r="B52" s="142"/>
      <c r="C52" s="62"/>
      <c r="D52" s="156"/>
      <c r="E52" s="60">
        <v>1059000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665000</v>
      </c>
      <c r="D54" s="156"/>
      <c r="E54" s="60">
        <v>409000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>
        <v>1753800</v>
      </c>
      <c r="T54" s="60"/>
      <c r="U54" s="60"/>
      <c r="V54" s="60">
        <v>1753800</v>
      </c>
      <c r="W54" s="60">
        <v>1753800</v>
      </c>
      <c r="X54" s="60"/>
      <c r="Y54" s="60">
        <v>1753800</v>
      </c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344000</v>
      </c>
      <c r="F55" s="60">
        <v>1976000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1976000</v>
      </c>
      <c r="Y55" s="60">
        <v>-1976000</v>
      </c>
      <c r="Z55" s="140">
        <v>-100</v>
      </c>
      <c r="AA55" s="155">
        <v>1976000</v>
      </c>
    </row>
    <row r="56" spans="1:27" ht="13.5">
      <c r="A56" s="310" t="s">
        <v>209</v>
      </c>
      <c r="B56" s="142"/>
      <c r="C56" s="62"/>
      <c r="D56" s="156"/>
      <c r="E56" s="60">
        <v>573000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665000</v>
      </c>
      <c r="D57" s="294">
        <f t="shared" si="11"/>
        <v>0</v>
      </c>
      <c r="E57" s="295">
        <f t="shared" si="11"/>
        <v>2385000</v>
      </c>
      <c r="F57" s="295">
        <f t="shared" si="11"/>
        <v>1976000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1753800</v>
      </c>
      <c r="T57" s="295">
        <f t="shared" si="11"/>
        <v>0</v>
      </c>
      <c r="U57" s="295">
        <f t="shared" si="11"/>
        <v>0</v>
      </c>
      <c r="V57" s="295">
        <f t="shared" si="11"/>
        <v>1753800</v>
      </c>
      <c r="W57" s="295">
        <f t="shared" si="11"/>
        <v>1753800</v>
      </c>
      <c r="X57" s="295">
        <f t="shared" si="11"/>
        <v>1976000</v>
      </c>
      <c r="Y57" s="295">
        <f t="shared" si="11"/>
        <v>-222200</v>
      </c>
      <c r="Z57" s="296">
        <f>+IF(X57&lt;&gt;0,+(Y57/X57)*100,0)</f>
        <v>-11.244939271255062</v>
      </c>
      <c r="AA57" s="297">
        <f>SUM(AA52:AA56)</f>
        <v>1976000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11956290</v>
      </c>
      <c r="D65" s="156"/>
      <c r="E65" s="60">
        <v>14072971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1850937</v>
      </c>
      <c r="D66" s="274"/>
      <c r="E66" s="275">
        <v>842187</v>
      </c>
      <c r="F66" s="275"/>
      <c r="G66" s="275">
        <v>30983</v>
      </c>
      <c r="H66" s="275">
        <v>9482</v>
      </c>
      <c r="I66" s="275">
        <v>20627</v>
      </c>
      <c r="J66" s="275">
        <v>61092</v>
      </c>
      <c r="K66" s="275"/>
      <c r="L66" s="275">
        <v>6096</v>
      </c>
      <c r="M66" s="275">
        <v>6096</v>
      </c>
      <c r="N66" s="275">
        <v>12192</v>
      </c>
      <c r="O66" s="275">
        <v>42412</v>
      </c>
      <c r="P66" s="275">
        <v>14165</v>
      </c>
      <c r="Q66" s="275"/>
      <c r="R66" s="275">
        <v>56577</v>
      </c>
      <c r="S66" s="275">
        <v>18085</v>
      </c>
      <c r="T66" s="275">
        <v>132527</v>
      </c>
      <c r="U66" s="275">
        <v>185453</v>
      </c>
      <c r="V66" s="275">
        <v>336065</v>
      </c>
      <c r="W66" s="275">
        <v>465926</v>
      </c>
      <c r="X66" s="275"/>
      <c r="Y66" s="275">
        <v>465926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13807227</v>
      </c>
      <c r="D69" s="218">
        <f t="shared" si="12"/>
        <v>0</v>
      </c>
      <c r="E69" s="220">
        <f t="shared" si="12"/>
        <v>14915158</v>
      </c>
      <c r="F69" s="220">
        <f t="shared" si="12"/>
        <v>0</v>
      </c>
      <c r="G69" s="220">
        <f t="shared" si="12"/>
        <v>30983</v>
      </c>
      <c r="H69" s="220">
        <f t="shared" si="12"/>
        <v>9482</v>
      </c>
      <c r="I69" s="220">
        <f t="shared" si="12"/>
        <v>20627</v>
      </c>
      <c r="J69" s="220">
        <f t="shared" si="12"/>
        <v>61092</v>
      </c>
      <c r="K69" s="220">
        <f t="shared" si="12"/>
        <v>0</v>
      </c>
      <c r="L69" s="220">
        <f t="shared" si="12"/>
        <v>6096</v>
      </c>
      <c r="M69" s="220">
        <f t="shared" si="12"/>
        <v>6096</v>
      </c>
      <c r="N69" s="220">
        <f t="shared" si="12"/>
        <v>12192</v>
      </c>
      <c r="O69" s="220">
        <f t="shared" si="12"/>
        <v>42412</v>
      </c>
      <c r="P69" s="220">
        <f t="shared" si="12"/>
        <v>14165</v>
      </c>
      <c r="Q69" s="220">
        <f t="shared" si="12"/>
        <v>0</v>
      </c>
      <c r="R69" s="220">
        <f t="shared" si="12"/>
        <v>56577</v>
      </c>
      <c r="S69" s="220">
        <f t="shared" si="12"/>
        <v>18085</v>
      </c>
      <c r="T69" s="220">
        <f t="shared" si="12"/>
        <v>132527</v>
      </c>
      <c r="U69" s="220">
        <f t="shared" si="12"/>
        <v>185453</v>
      </c>
      <c r="V69" s="220">
        <f t="shared" si="12"/>
        <v>336065</v>
      </c>
      <c r="W69" s="220">
        <f t="shared" si="12"/>
        <v>465926</v>
      </c>
      <c r="X69" s="220">
        <f t="shared" si="12"/>
        <v>0</v>
      </c>
      <c r="Y69" s="220">
        <f t="shared" si="12"/>
        <v>465926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27352085</v>
      </c>
      <c r="D5" s="344">
        <f t="shared" si="0"/>
        <v>0</v>
      </c>
      <c r="E5" s="343">
        <f t="shared" si="0"/>
        <v>18560000</v>
      </c>
      <c r="F5" s="345">
        <f t="shared" si="0"/>
        <v>13178000</v>
      </c>
      <c r="G5" s="345">
        <f t="shared" si="0"/>
        <v>1127741</v>
      </c>
      <c r="H5" s="343">
        <f t="shared" si="0"/>
        <v>2096976</v>
      </c>
      <c r="I5" s="343">
        <f t="shared" si="0"/>
        <v>1767276</v>
      </c>
      <c r="J5" s="345">
        <f t="shared" si="0"/>
        <v>4991993</v>
      </c>
      <c r="K5" s="345">
        <f t="shared" si="0"/>
        <v>1904514</v>
      </c>
      <c r="L5" s="343">
        <f t="shared" si="0"/>
        <v>594951</v>
      </c>
      <c r="M5" s="343">
        <f t="shared" si="0"/>
        <v>1571254</v>
      </c>
      <c r="N5" s="345">
        <f t="shared" si="0"/>
        <v>4070719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1142123</v>
      </c>
      <c r="U5" s="343">
        <f t="shared" si="0"/>
        <v>578436</v>
      </c>
      <c r="V5" s="345">
        <f t="shared" si="0"/>
        <v>1720559</v>
      </c>
      <c r="W5" s="345">
        <f t="shared" si="0"/>
        <v>10783271</v>
      </c>
      <c r="X5" s="343">
        <f t="shared" si="0"/>
        <v>13178000</v>
      </c>
      <c r="Y5" s="345">
        <f t="shared" si="0"/>
        <v>-2394729</v>
      </c>
      <c r="Z5" s="346">
        <f>+IF(X5&lt;&gt;0,+(Y5/X5)*100,0)</f>
        <v>-18.172173319168312</v>
      </c>
      <c r="AA5" s="347">
        <f>+AA6+AA8+AA11+AA13+AA15</f>
        <v>13178000</v>
      </c>
    </row>
    <row r="6" spans="1:27" ht="13.5">
      <c r="A6" s="348" t="s">
        <v>205</v>
      </c>
      <c r="B6" s="142"/>
      <c r="C6" s="60">
        <f>+C7</f>
        <v>145000</v>
      </c>
      <c r="D6" s="327">
        <f aca="true" t="shared" si="1" ref="D6:AA6">+D7</f>
        <v>0</v>
      </c>
      <c r="E6" s="60">
        <f t="shared" si="1"/>
        <v>6318000</v>
      </c>
      <c r="F6" s="59">
        <f t="shared" si="1"/>
        <v>0</v>
      </c>
      <c r="G6" s="59">
        <f t="shared" si="1"/>
        <v>405000</v>
      </c>
      <c r="H6" s="60">
        <f t="shared" si="1"/>
        <v>1248296</v>
      </c>
      <c r="I6" s="60">
        <f t="shared" si="1"/>
        <v>1616355</v>
      </c>
      <c r="J6" s="59">
        <f t="shared" si="1"/>
        <v>3269651</v>
      </c>
      <c r="K6" s="59">
        <f t="shared" si="1"/>
        <v>769917</v>
      </c>
      <c r="L6" s="60">
        <f t="shared" si="1"/>
        <v>0</v>
      </c>
      <c r="M6" s="60">
        <f t="shared" si="1"/>
        <v>842350</v>
      </c>
      <c r="N6" s="59">
        <f t="shared" si="1"/>
        <v>1612267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4881918</v>
      </c>
      <c r="X6" s="60">
        <f t="shared" si="1"/>
        <v>0</v>
      </c>
      <c r="Y6" s="59">
        <f t="shared" si="1"/>
        <v>4881918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145000</v>
      </c>
      <c r="D7" s="327"/>
      <c r="E7" s="60">
        <v>6318000</v>
      </c>
      <c r="F7" s="59"/>
      <c r="G7" s="59">
        <v>405000</v>
      </c>
      <c r="H7" s="60">
        <v>1248296</v>
      </c>
      <c r="I7" s="60">
        <v>1616355</v>
      </c>
      <c r="J7" s="59">
        <v>3269651</v>
      </c>
      <c r="K7" s="59">
        <v>769917</v>
      </c>
      <c r="L7" s="60"/>
      <c r="M7" s="60">
        <v>842350</v>
      </c>
      <c r="N7" s="59">
        <v>1612267</v>
      </c>
      <c r="O7" s="59"/>
      <c r="P7" s="60"/>
      <c r="Q7" s="60"/>
      <c r="R7" s="59"/>
      <c r="S7" s="59"/>
      <c r="T7" s="60"/>
      <c r="U7" s="60"/>
      <c r="V7" s="59"/>
      <c r="W7" s="59">
        <v>4881918</v>
      </c>
      <c r="X7" s="60"/>
      <c r="Y7" s="59">
        <v>4881918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11771000</v>
      </c>
      <c r="D11" s="350">
        <f aca="true" t="shared" si="3" ref="D11:AA11">+D12</f>
        <v>0</v>
      </c>
      <c r="E11" s="349">
        <f t="shared" si="3"/>
        <v>7726000</v>
      </c>
      <c r="F11" s="351">
        <f t="shared" si="3"/>
        <v>10834000</v>
      </c>
      <c r="G11" s="351">
        <f t="shared" si="3"/>
        <v>722741</v>
      </c>
      <c r="H11" s="349">
        <f t="shared" si="3"/>
        <v>460263</v>
      </c>
      <c r="I11" s="349">
        <f t="shared" si="3"/>
        <v>150921</v>
      </c>
      <c r="J11" s="351">
        <f t="shared" si="3"/>
        <v>1333925</v>
      </c>
      <c r="K11" s="351">
        <f t="shared" si="3"/>
        <v>1134597</v>
      </c>
      <c r="L11" s="349">
        <f t="shared" si="3"/>
        <v>594951</v>
      </c>
      <c r="M11" s="349">
        <f t="shared" si="3"/>
        <v>561404</v>
      </c>
      <c r="N11" s="351">
        <f t="shared" si="3"/>
        <v>2290952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1142123</v>
      </c>
      <c r="U11" s="349">
        <f t="shared" si="3"/>
        <v>0</v>
      </c>
      <c r="V11" s="351">
        <f t="shared" si="3"/>
        <v>1142123</v>
      </c>
      <c r="W11" s="351">
        <f t="shared" si="3"/>
        <v>4767000</v>
      </c>
      <c r="X11" s="349">
        <f t="shared" si="3"/>
        <v>10834000</v>
      </c>
      <c r="Y11" s="351">
        <f t="shared" si="3"/>
        <v>-6067000</v>
      </c>
      <c r="Z11" s="352">
        <f>+IF(X11&lt;&gt;0,+(Y11/X11)*100,0)</f>
        <v>-55.99963079195126</v>
      </c>
      <c r="AA11" s="353">
        <f t="shared" si="3"/>
        <v>10834000</v>
      </c>
    </row>
    <row r="12" spans="1:27" ht="13.5">
      <c r="A12" s="291" t="s">
        <v>232</v>
      </c>
      <c r="B12" s="136"/>
      <c r="C12" s="60">
        <v>11771000</v>
      </c>
      <c r="D12" s="327"/>
      <c r="E12" s="60">
        <v>7726000</v>
      </c>
      <c r="F12" s="59">
        <v>10834000</v>
      </c>
      <c r="G12" s="59">
        <v>722741</v>
      </c>
      <c r="H12" s="60">
        <v>460263</v>
      </c>
      <c r="I12" s="60">
        <v>150921</v>
      </c>
      <c r="J12" s="59">
        <v>1333925</v>
      </c>
      <c r="K12" s="59">
        <v>1134597</v>
      </c>
      <c r="L12" s="60">
        <v>594951</v>
      </c>
      <c r="M12" s="60">
        <v>561404</v>
      </c>
      <c r="N12" s="59">
        <v>2290952</v>
      </c>
      <c r="O12" s="59"/>
      <c r="P12" s="60"/>
      <c r="Q12" s="60"/>
      <c r="R12" s="59"/>
      <c r="S12" s="59"/>
      <c r="T12" s="60">
        <v>1142123</v>
      </c>
      <c r="U12" s="60"/>
      <c r="V12" s="59">
        <v>1142123</v>
      </c>
      <c r="W12" s="59">
        <v>4767000</v>
      </c>
      <c r="X12" s="60">
        <v>10834000</v>
      </c>
      <c r="Y12" s="59">
        <v>-6067000</v>
      </c>
      <c r="Z12" s="61">
        <v>-56</v>
      </c>
      <c r="AA12" s="62">
        <v>10834000</v>
      </c>
    </row>
    <row r="13" spans="1:27" ht="13.5">
      <c r="A13" s="348" t="s">
        <v>208</v>
      </c>
      <c r="B13" s="136"/>
      <c r="C13" s="275">
        <f>+C14</f>
        <v>15101000</v>
      </c>
      <c r="D13" s="328">
        <f aca="true" t="shared" si="4" ref="D13:AA13">+D14</f>
        <v>0</v>
      </c>
      <c r="E13" s="275">
        <f t="shared" si="4"/>
        <v>4516000</v>
      </c>
      <c r="F13" s="329">
        <f t="shared" si="4"/>
        <v>2344000</v>
      </c>
      <c r="G13" s="329">
        <f t="shared" si="4"/>
        <v>0</v>
      </c>
      <c r="H13" s="275">
        <f t="shared" si="4"/>
        <v>388417</v>
      </c>
      <c r="I13" s="275">
        <f t="shared" si="4"/>
        <v>0</v>
      </c>
      <c r="J13" s="329">
        <f t="shared" si="4"/>
        <v>388417</v>
      </c>
      <c r="K13" s="329">
        <f t="shared" si="4"/>
        <v>0</v>
      </c>
      <c r="L13" s="275">
        <f t="shared" si="4"/>
        <v>0</v>
      </c>
      <c r="M13" s="275">
        <f t="shared" si="4"/>
        <v>167500</v>
      </c>
      <c r="N13" s="329">
        <f t="shared" si="4"/>
        <v>167500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578436</v>
      </c>
      <c r="V13" s="329">
        <f t="shared" si="4"/>
        <v>578436</v>
      </c>
      <c r="W13" s="329">
        <f t="shared" si="4"/>
        <v>1134353</v>
      </c>
      <c r="X13" s="275">
        <f t="shared" si="4"/>
        <v>2344000</v>
      </c>
      <c r="Y13" s="329">
        <f t="shared" si="4"/>
        <v>-1209647</v>
      </c>
      <c r="Z13" s="322">
        <f>+IF(X13&lt;&gt;0,+(Y13/X13)*100,0)</f>
        <v>-51.60610068259386</v>
      </c>
      <c r="AA13" s="273">
        <f t="shared" si="4"/>
        <v>2344000</v>
      </c>
    </row>
    <row r="14" spans="1:27" ht="13.5">
      <c r="A14" s="291" t="s">
        <v>233</v>
      </c>
      <c r="B14" s="136"/>
      <c r="C14" s="60">
        <v>15101000</v>
      </c>
      <c r="D14" s="327"/>
      <c r="E14" s="60">
        <v>4516000</v>
      </c>
      <c r="F14" s="59">
        <v>2344000</v>
      </c>
      <c r="G14" s="59"/>
      <c r="H14" s="60">
        <v>388417</v>
      </c>
      <c r="I14" s="60"/>
      <c r="J14" s="59">
        <v>388417</v>
      </c>
      <c r="K14" s="59"/>
      <c r="L14" s="60"/>
      <c r="M14" s="60">
        <v>167500</v>
      </c>
      <c r="N14" s="59">
        <v>167500</v>
      </c>
      <c r="O14" s="59"/>
      <c r="P14" s="60"/>
      <c r="Q14" s="60"/>
      <c r="R14" s="59"/>
      <c r="S14" s="59"/>
      <c r="T14" s="60"/>
      <c r="U14" s="60">
        <v>578436</v>
      </c>
      <c r="V14" s="59">
        <v>578436</v>
      </c>
      <c r="W14" s="59">
        <v>1134353</v>
      </c>
      <c r="X14" s="60">
        <v>2344000</v>
      </c>
      <c r="Y14" s="59">
        <v>-1209647</v>
      </c>
      <c r="Z14" s="61">
        <v>-51.61</v>
      </c>
      <c r="AA14" s="62">
        <v>2344000</v>
      </c>
    </row>
    <row r="15" spans="1:27" ht="13.5">
      <c r="A15" s="348" t="s">
        <v>209</v>
      </c>
      <c r="B15" s="136"/>
      <c r="C15" s="60">
        <f aca="true" t="shared" si="5" ref="C15:Y15">SUM(C16:C20)</f>
        <v>335085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335085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1000000</v>
      </c>
      <c r="F22" s="332">
        <f t="shared" si="6"/>
        <v>6760000</v>
      </c>
      <c r="G22" s="332">
        <f t="shared" si="6"/>
        <v>52894</v>
      </c>
      <c r="H22" s="330">
        <f t="shared" si="6"/>
        <v>120543</v>
      </c>
      <c r="I22" s="330">
        <f t="shared" si="6"/>
        <v>0</v>
      </c>
      <c r="J22" s="332">
        <f t="shared" si="6"/>
        <v>173437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173437</v>
      </c>
      <c r="X22" s="330">
        <f t="shared" si="6"/>
        <v>6760000</v>
      </c>
      <c r="Y22" s="332">
        <f t="shared" si="6"/>
        <v>-6586563</v>
      </c>
      <c r="Z22" s="323">
        <f>+IF(X22&lt;&gt;0,+(Y22/X22)*100,0)</f>
        <v>-97.43436390532544</v>
      </c>
      <c r="AA22" s="337">
        <f>SUM(AA23:AA32)</f>
        <v>6760000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>
        <v>52894</v>
      </c>
      <c r="H24" s="60">
        <v>120543</v>
      </c>
      <c r="I24" s="60"/>
      <c r="J24" s="59">
        <v>173437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173437</v>
      </c>
      <c r="X24" s="60"/>
      <c r="Y24" s="59">
        <v>173437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1000000</v>
      </c>
      <c r="F32" s="59">
        <v>6760000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6760000</v>
      </c>
      <c r="Y32" s="59">
        <v>-6760000</v>
      </c>
      <c r="Z32" s="61">
        <v>-100</v>
      </c>
      <c r="AA32" s="62">
        <v>6760000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38824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885900</v>
      </c>
      <c r="Q40" s="330">
        <f t="shared" si="9"/>
        <v>0</v>
      </c>
      <c r="R40" s="332">
        <f t="shared" si="9"/>
        <v>885900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885900</v>
      </c>
      <c r="X40" s="330">
        <f t="shared" si="9"/>
        <v>0</v>
      </c>
      <c r="Y40" s="332">
        <f t="shared" si="9"/>
        <v>885900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38824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885900</v>
      </c>
      <c r="Q49" s="54"/>
      <c r="R49" s="53">
        <v>885900</v>
      </c>
      <c r="S49" s="53"/>
      <c r="T49" s="54"/>
      <c r="U49" s="54"/>
      <c r="V49" s="53"/>
      <c r="W49" s="53">
        <v>885900</v>
      </c>
      <c r="X49" s="54"/>
      <c r="Y49" s="53">
        <v>885900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27390909</v>
      </c>
      <c r="D60" s="333">
        <f t="shared" si="14"/>
        <v>0</v>
      </c>
      <c r="E60" s="219">
        <f t="shared" si="14"/>
        <v>19560000</v>
      </c>
      <c r="F60" s="264">
        <f t="shared" si="14"/>
        <v>19938000</v>
      </c>
      <c r="G60" s="264">
        <f t="shared" si="14"/>
        <v>1180635</v>
      </c>
      <c r="H60" s="219">
        <f t="shared" si="14"/>
        <v>2217519</v>
      </c>
      <c r="I60" s="219">
        <f t="shared" si="14"/>
        <v>1767276</v>
      </c>
      <c r="J60" s="264">
        <f t="shared" si="14"/>
        <v>5165430</v>
      </c>
      <c r="K60" s="264">
        <f t="shared" si="14"/>
        <v>1904514</v>
      </c>
      <c r="L60" s="219">
        <f t="shared" si="14"/>
        <v>594951</v>
      </c>
      <c r="M60" s="219">
        <f t="shared" si="14"/>
        <v>1571254</v>
      </c>
      <c r="N60" s="264">
        <f t="shared" si="14"/>
        <v>4070719</v>
      </c>
      <c r="O60" s="264">
        <f t="shared" si="14"/>
        <v>0</v>
      </c>
      <c r="P60" s="219">
        <f t="shared" si="14"/>
        <v>885900</v>
      </c>
      <c r="Q60" s="219">
        <f t="shared" si="14"/>
        <v>0</v>
      </c>
      <c r="R60" s="264">
        <f t="shared" si="14"/>
        <v>885900</v>
      </c>
      <c r="S60" s="264">
        <f t="shared" si="14"/>
        <v>0</v>
      </c>
      <c r="T60" s="219">
        <f t="shared" si="14"/>
        <v>1142123</v>
      </c>
      <c r="U60" s="219">
        <f t="shared" si="14"/>
        <v>578436</v>
      </c>
      <c r="V60" s="264">
        <f t="shared" si="14"/>
        <v>1720559</v>
      </c>
      <c r="W60" s="264">
        <f t="shared" si="14"/>
        <v>11842608</v>
      </c>
      <c r="X60" s="219">
        <f t="shared" si="14"/>
        <v>19938000</v>
      </c>
      <c r="Y60" s="264">
        <f t="shared" si="14"/>
        <v>-8095392</v>
      </c>
      <c r="Z60" s="324">
        <f>+IF(X60&lt;&gt;0,+(Y60/X60)*100,0)</f>
        <v>-40.60282876918448</v>
      </c>
      <c r="AA60" s="232">
        <f>+AA57+AA54+AA51+AA40+AA37+AA34+AA22+AA5</f>
        <v>19938000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2015-08-05T11:55:07Z</dcterms:created>
  <dcterms:modified xsi:type="dcterms:W3CDTF">2015-08-05T11:58:30Z</dcterms:modified>
  <cp:category/>
  <cp:version/>
  <cp:contentType/>
  <cp:contentStatus/>
</cp:coreProperties>
</file>