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<sst xmlns="http://schemas.openxmlformats.org/spreadsheetml/2006/main" count="857" uniqueCount="303">
  <si>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Madibeng(NW372)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</si>
  <si>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</si>
  <si>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</si>
  <si>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</si>
  <si>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</si>
  <si>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</si>
  <si>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</si>
  <si>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</si>
  <si>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</si>
  <si>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</si>
  <si>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</si>
  <si>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</si>
  <si>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</si>
  <si>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</si>
  <si>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</si>
  <si>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</si>
  <si>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</si>
  <si>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</si>
  <si>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</si>
  <si>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</si>
  <si>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</si>
  <si>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</si>
  <si>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</si>
  <si>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</si>
  <si>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</si>
  <si>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</si>
  <si>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</si>
  <si>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</si>
  <si>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</si>
  <si>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</si>
  <si>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</si>
  <si>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</si>
  <si>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</si>
  <si>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</si>
  <si>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</si>
  <si>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</si>
  <si>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</si>
  <si>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</si>
  <si>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</si>
  <si>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</si>
  <si>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</si>
  <si>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</si>
  <si>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</si>
  <si>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</si>
  <si>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</si>
  <si>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</si>
  <si>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</si>
  <si>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</si>
  <si>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</si>
  <si>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</si>
  <si>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</si>
  <si>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</si>
  <si>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</si>
  <si>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</si>
  <si>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</si>
  <si>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</si>
  <si>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</si>
  <si>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</si>
  <si>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</si>
  <si>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</si>
  <si>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</si>
  <si>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</si>
  <si>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</si>
  <si>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</si>
  <si>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</si>
  <si>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</si>
  <si>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</si>
  <si>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</si>
  <si>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</si>
  <si>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</si>
  <si>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</si>
  <si>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</si>
  <si>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</si>
  <si>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</si>
  <si>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</si>
  <si>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</si>
  <si>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</si>
  <si>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</si>
  <si>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</si>
  <si>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</si>
  <si>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</si>
  <si>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</si>
  <si>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</si>
  <si>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</si>
  <si>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</si>
  <si>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</si>
  <si>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</si>
  <si>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</si>
  <si>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</si>
  <si>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</si>
  <si>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</si>
  <si>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</si>
  <si>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</si>
  <si>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</si>
  <si>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</si>
  <si>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</si>
  <si>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</si>
  <si>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</si>
  <si>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</si>
  <si>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</si>
  <si>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Madibeng(NW372)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</si>
  <si>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</si>
  <si>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</si>
  <si>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</si>
  <si>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</si>
  <si>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</si>
  <si>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</si>
  <si>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</si>
  <si>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</si>
  <si>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</si>
  <si>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</si>
  <si>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</si>
  <si>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</si>
  <si>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</si>
  <si>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</si>
  <si>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</si>
  <si>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</si>
  <si>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</si>
  <si>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</si>
  <si>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</si>
  <si>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</si>
  <si>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</si>
  <si>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</si>
  <si>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</si>
  <si>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</si>
  <si>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</si>
  <si>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</si>
  <si>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</si>
  <si>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</si>
  <si>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Madibeng(NW372)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</si>
  <si>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</si>
  <si>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</si>
  <si>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</si>
  <si>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</si>
  <si>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</si>
  <si>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</si>
  <si>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</si>
  <si>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</si>
  <si>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</si>
  <si>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</si>
  <si>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Madibeng(NW372)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</si>
  <si>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</si>
  <si>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</si>
  <si>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</si>
  <si>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</si>
  <si>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</si>
  <si>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</si>
  <si>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</si>
  <si>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</si>
  <si>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</si>
  <si>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</si>
  <si>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</si>
  <si>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</si>
  <si>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</si>
  <si>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</si>
  <si>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</si>
  <si>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</si>
  <si>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</si>
  <si>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</si>
  <si>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</si>
  <si>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</si>
  <si>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</si>
  <si>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</si>
  <si>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</si>
  <si>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</si>
  <si>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</si>
  <si>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</si>
  <si>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</si>
  <si>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</si>
  <si>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</si>
  <si>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</si>
  <si>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</si>
  <si>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</si>
  <si>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</si>
  <si>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Madibeng(NW372)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</si>
  <si>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</si>
  <si>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</si>
  <si>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</si>
  <si>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</si>
  <si>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</si>
  <si>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</si>
  <si>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</si>
  <si>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</si>
  <si>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</si>
  <si>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</si>
  <si>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</si>
  <si>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</si>
  <si>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</si>
  <si>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</si>
  <si>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</si>
  <si>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</si>
  <si>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</si>
  <si>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</si>
  <si>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</si>
  <si>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</si>
  <si>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</si>
  <si>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</si>
  <si>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</si>
  <si>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</si>
  <si>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</si>
  <si>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</si>
  <si>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</si>
  <si>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Madibeng(NW372)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</si>
  <si>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</si>
  <si>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</si>
  <si>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</si>
  <si>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</si>
  <si>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</si>
  <si>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</si>
  <si>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</si>
  <si>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</si>
  <si>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</si>
  <si>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</si>
  <si>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</si>
  <si>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</si>
  <si>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</si>
  <si>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</si>
  <si>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</si>
  <si>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</si>
  <si>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</si>
  <si>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</si>
  <si>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</si>
  <si>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</si>
  <si>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</si>
  <si>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</si>
  <si>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</si>
  <si>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</si>
  <si>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Madibeng(NW372)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</si>
  <si>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</si>
  <si>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</si>
  <si>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</si>
  <si>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</si>
  <si>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</si>
  <si>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</si>
  <si>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</si>
  <si>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</si>
  <si>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</si>
  <si>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</si>
  <si>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</si>
  <si>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</si>
  <si>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</si>
  <si>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</si>
  <si>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</si>
  <si>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</si>
  <si>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</si>
  <si>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</si>
  <si>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</si>
  <si>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</si>
  <si>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</si>
  <si>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</si>
  <si>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</si>
  <si>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</si>
  <si>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</si>
  <si>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</si>
  <si>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</si>
  <si>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</si>
  <si>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</si>
  <si>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</si>
  <si>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</si>
  <si>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</si>
  <si>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</si>
  <si>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</si>
  <si>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</si>
  <si>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Madibeng(NW372)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</si>
  <si>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</si>
  <si>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</si>
  <si>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North West: Madibeng(NW372)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</si>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</sst>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193598617</v>
      </c>
      <c r="C5" s="19">
        <v>0</v>
      </c>
      <c r="D5" s="59">
        <v>330083730</v>
      </c>
      <c r="E5" s="60">
        <v>330083730</v>
      </c>
      <c r="F5" s="60">
        <v>28014987</v>
      </c>
      <c r="G5" s="60">
        <v>28241818</v>
      </c>
      <c r="H5" s="60">
        <v>28217538</v>
      </c>
      <c r="I5" s="60">
        <v>84474343</v>
      </c>
      <c r="J5" s="60">
        <v>26389000</v>
      </c>
      <c r="K5" s="60">
        <v>25614640</v>
      </c>
      <c r="L5" s="60">
        <v>25938007</v>
      </c>
      <c r="M5" s="60">
        <v>77941647</v>
      </c>
      <c r="N5" s="60">
        <v>21022737</v>
      </c>
      <c r="O5" s="60">
        <v>25860249</v>
      </c>
      <c r="P5" s="60">
        <v>26023597</v>
      </c>
      <c r="Q5" s="60">
        <v>72906583</v>
      </c>
      <c r="R5" s="60">
        <v>24275993</v>
      </c>
      <c r="S5" s="60">
        <v>25527981</v>
      </c>
      <c r="T5" s="60">
        <v>26883314</v>
      </c>
      <c r="U5" s="60">
        <v>76687288</v>
      </c>
      <c r="V5" s="60">
        <v>312009861</v>
      </c>
      <c r="W5" s="60">
        <v>330083734</v>
      </c>
      <c r="X5" s="60">
        <v>-18073873</v>
      </c>
      <c r="Y5" s="61">
        <v>-5.48</v>
      </c>
      <c r="Z5" s="62">
        <v>330083730</v>
      </c>
    </row>
    <row r="6" spans="1:26" ht="13.5">
      <c r="A6" s="58" t="s">
        <v>32</v>
      </c>
      <c r="B6" s="19">
        <v>516791070</v>
      </c>
      <c r="C6" s="19">
        <v>0</v>
      </c>
      <c r="D6" s="59">
        <v>601567403</v>
      </c>
      <c r="E6" s="60">
        <v>601567288</v>
      </c>
      <c r="F6" s="60">
        <v>28000997</v>
      </c>
      <c r="G6" s="60">
        <v>41001726</v>
      </c>
      <c r="H6" s="60">
        <v>47960081</v>
      </c>
      <c r="I6" s="60">
        <v>116962804</v>
      </c>
      <c r="J6" s="60">
        <v>46995233</v>
      </c>
      <c r="K6" s="60">
        <v>51423243</v>
      </c>
      <c r="L6" s="60">
        <v>33294906</v>
      </c>
      <c r="M6" s="60">
        <v>131713382</v>
      </c>
      <c r="N6" s="60">
        <v>42777281</v>
      </c>
      <c r="O6" s="60">
        <v>58739162</v>
      </c>
      <c r="P6" s="60">
        <v>40075172</v>
      </c>
      <c r="Q6" s="60">
        <v>141591615</v>
      </c>
      <c r="R6" s="60">
        <v>48831588</v>
      </c>
      <c r="S6" s="60">
        <v>40899950</v>
      </c>
      <c r="T6" s="60">
        <v>39210919</v>
      </c>
      <c r="U6" s="60">
        <v>128942457</v>
      </c>
      <c r="V6" s="60">
        <v>519210258</v>
      </c>
      <c r="W6" s="60">
        <v>601567399</v>
      </c>
      <c r="X6" s="60">
        <v>-82357141</v>
      </c>
      <c r="Y6" s="61">
        <v>-13.69</v>
      </c>
      <c r="Z6" s="62">
        <v>601567288</v>
      </c>
    </row>
    <row r="7" spans="1:26" ht="13.5">
      <c r="A7" s="58" t="s">
        <v>33</v>
      </c>
      <c r="B7" s="19">
        <v>3442116</v>
      </c>
      <c r="C7" s="19">
        <v>0</v>
      </c>
      <c r="D7" s="59">
        <v>3942603</v>
      </c>
      <c r="E7" s="60">
        <v>3942603</v>
      </c>
      <c r="F7" s="60">
        <v>146481</v>
      </c>
      <c r="G7" s="60">
        <v>346564</v>
      </c>
      <c r="H7" s="60">
        <v>320116</v>
      </c>
      <c r="I7" s="60">
        <v>813161</v>
      </c>
      <c r="J7" s="60">
        <v>55750</v>
      </c>
      <c r="K7" s="60">
        <v>193958</v>
      </c>
      <c r="L7" s="60">
        <v>462817</v>
      </c>
      <c r="M7" s="60">
        <v>712525</v>
      </c>
      <c r="N7" s="60">
        <v>240925</v>
      </c>
      <c r="O7" s="60">
        <v>963477</v>
      </c>
      <c r="P7" s="60">
        <v>778531</v>
      </c>
      <c r="Q7" s="60">
        <v>1982933</v>
      </c>
      <c r="R7" s="60">
        <v>34292</v>
      </c>
      <c r="S7" s="60">
        <v>1160479</v>
      </c>
      <c r="T7" s="60">
        <v>-130740</v>
      </c>
      <c r="U7" s="60">
        <v>1064031</v>
      </c>
      <c r="V7" s="60">
        <v>4572650</v>
      </c>
      <c r="W7" s="60">
        <v>3942607</v>
      </c>
      <c r="X7" s="60">
        <v>630043</v>
      </c>
      <c r="Y7" s="61">
        <v>15.98</v>
      </c>
      <c r="Z7" s="62">
        <v>3942603</v>
      </c>
    </row>
    <row r="8" spans="1:26" ht="13.5">
      <c r="A8" s="58" t="s">
        <v>34</v>
      </c>
      <c r="B8" s="19">
        <v>324328950</v>
      </c>
      <c r="C8" s="19">
        <v>0</v>
      </c>
      <c r="D8" s="59">
        <v>375958000</v>
      </c>
      <c r="E8" s="60">
        <v>375958000</v>
      </c>
      <c r="F8" s="60">
        <v>0</v>
      </c>
      <c r="G8" s="60">
        <v>0</v>
      </c>
      <c r="H8" s="60">
        <v>0</v>
      </c>
      <c r="I8" s="60">
        <v>0</v>
      </c>
      <c r="J8" s="60">
        <v>141961228</v>
      </c>
      <c r="K8" s="60">
        <v>0</v>
      </c>
      <c r="L8" s="60">
        <v>104993000</v>
      </c>
      <c r="M8" s="60">
        <v>246954228</v>
      </c>
      <c r="N8" s="60">
        <v>0</v>
      </c>
      <c r="O8" s="60">
        <v>0</v>
      </c>
      <c r="P8" s="60">
        <v>0</v>
      </c>
      <c r="Q8" s="60">
        <v>0</v>
      </c>
      <c r="R8" s="60">
        <v>3402772</v>
      </c>
      <c r="S8" s="60">
        <v>80000000</v>
      </c>
      <c r="T8" s="60">
        <v>0</v>
      </c>
      <c r="U8" s="60">
        <v>83402772</v>
      </c>
      <c r="V8" s="60">
        <v>330357000</v>
      </c>
      <c r="W8" s="60">
        <v>375958000</v>
      </c>
      <c r="X8" s="60">
        <v>-45601000</v>
      </c>
      <c r="Y8" s="61">
        <v>-12.13</v>
      </c>
      <c r="Z8" s="62">
        <v>375958000</v>
      </c>
    </row>
    <row r="9" spans="1:26" ht="13.5">
      <c r="A9" s="58" t="s">
        <v>35</v>
      </c>
      <c r="B9" s="19">
        <v>70983938</v>
      </c>
      <c r="C9" s="19">
        <v>0</v>
      </c>
      <c r="D9" s="59">
        <v>82460272</v>
      </c>
      <c r="E9" s="60">
        <v>82460272</v>
      </c>
      <c r="F9" s="60">
        <v>5677048</v>
      </c>
      <c r="G9" s="60">
        <v>6712389</v>
      </c>
      <c r="H9" s="60">
        <v>3486099</v>
      </c>
      <c r="I9" s="60">
        <v>15875536</v>
      </c>
      <c r="J9" s="60">
        <v>8255645</v>
      </c>
      <c r="K9" s="60">
        <v>9623538</v>
      </c>
      <c r="L9" s="60">
        <v>3898012</v>
      </c>
      <c r="M9" s="60">
        <v>21777195</v>
      </c>
      <c r="N9" s="60">
        <v>7738449</v>
      </c>
      <c r="O9" s="60">
        <v>8830033</v>
      </c>
      <c r="P9" s="60">
        <v>8312631</v>
      </c>
      <c r="Q9" s="60">
        <v>24881113</v>
      </c>
      <c r="R9" s="60">
        <v>8342862</v>
      </c>
      <c r="S9" s="60">
        <v>9103614</v>
      </c>
      <c r="T9" s="60">
        <v>10830614</v>
      </c>
      <c r="U9" s="60">
        <v>28277090</v>
      </c>
      <c r="V9" s="60">
        <v>90810934</v>
      </c>
      <c r="W9" s="60">
        <v>82460280</v>
      </c>
      <c r="X9" s="60">
        <v>8350654</v>
      </c>
      <c r="Y9" s="61">
        <v>10.13</v>
      </c>
      <c r="Z9" s="62">
        <v>82460272</v>
      </c>
    </row>
    <row r="10" spans="1:26" ht="25.5">
      <c r="A10" s="63" t="s">
        <v>278</v>
      </c>
      <c r="B10" s="64">
        <f>SUM(B5:B9)</f>
        <v>1109144691</v>
      </c>
      <c r="C10" s="64">
        <f>SUM(C5:C9)</f>
        <v>0</v>
      </c>
      <c r="D10" s="65">
        <f aca="true" t="shared" si="0" ref="D10:Z10">SUM(D5:D9)</f>
        <v>1394012008</v>
      </c>
      <c r="E10" s="66">
        <f t="shared" si="0"/>
        <v>1394011893</v>
      </c>
      <c r="F10" s="66">
        <f t="shared" si="0"/>
        <v>61839513</v>
      </c>
      <c r="G10" s="66">
        <f t="shared" si="0"/>
        <v>76302497</v>
      </c>
      <c r="H10" s="66">
        <f t="shared" si="0"/>
        <v>79983834</v>
      </c>
      <c r="I10" s="66">
        <f t="shared" si="0"/>
        <v>218125844</v>
      </c>
      <c r="J10" s="66">
        <f t="shared" si="0"/>
        <v>223656856</v>
      </c>
      <c r="K10" s="66">
        <f t="shared" si="0"/>
        <v>86855379</v>
      </c>
      <c r="L10" s="66">
        <f t="shared" si="0"/>
        <v>168586742</v>
      </c>
      <c r="M10" s="66">
        <f t="shared" si="0"/>
        <v>479098977</v>
      </c>
      <c r="N10" s="66">
        <f t="shared" si="0"/>
        <v>71779392</v>
      </c>
      <c r="O10" s="66">
        <f t="shared" si="0"/>
        <v>94392921</v>
      </c>
      <c r="P10" s="66">
        <f t="shared" si="0"/>
        <v>75189931</v>
      </c>
      <c r="Q10" s="66">
        <f t="shared" si="0"/>
        <v>241362244</v>
      </c>
      <c r="R10" s="66">
        <f t="shared" si="0"/>
        <v>84887507</v>
      </c>
      <c r="S10" s="66">
        <f t="shared" si="0"/>
        <v>156692024</v>
      </c>
      <c r="T10" s="66">
        <f t="shared" si="0"/>
        <v>76794107</v>
      </c>
      <c r="U10" s="66">
        <f t="shared" si="0"/>
        <v>318373638</v>
      </c>
      <c r="V10" s="66">
        <f t="shared" si="0"/>
        <v>1256960703</v>
      </c>
      <c r="W10" s="66">
        <f t="shared" si="0"/>
        <v>1394012020</v>
      </c>
      <c r="X10" s="66">
        <f t="shared" si="0"/>
        <v>-137051317</v>
      </c>
      <c r="Y10" s="67">
        <f>+IF(W10&lt;&gt;0,(X10/W10)*100,0)</f>
        <v>-9.831430076191165</v>
      </c>
      <c r="Z10" s="68">
        <f t="shared" si="0"/>
        <v>1394011893</v>
      </c>
    </row>
    <row r="11" spans="1:26" ht="13.5">
      <c r="A11" s="58" t="s">
        <v>37</v>
      </c>
      <c r="B11" s="19">
        <v>292527381</v>
      </c>
      <c r="C11" s="19">
        <v>0</v>
      </c>
      <c r="D11" s="59">
        <v>308100489</v>
      </c>
      <c r="E11" s="60">
        <v>308100489</v>
      </c>
      <c r="F11" s="60">
        <v>25816336</v>
      </c>
      <c r="G11" s="60">
        <v>25429252</v>
      </c>
      <c r="H11" s="60">
        <v>25521993</v>
      </c>
      <c r="I11" s="60">
        <v>76767581</v>
      </c>
      <c r="J11" s="60">
        <v>26393981</v>
      </c>
      <c r="K11" s="60">
        <v>26419685</v>
      </c>
      <c r="L11" s="60">
        <v>31182566</v>
      </c>
      <c r="M11" s="60">
        <v>83996232</v>
      </c>
      <c r="N11" s="60">
        <v>26750063</v>
      </c>
      <c r="O11" s="60">
        <v>26125966</v>
      </c>
      <c r="P11" s="60">
        <v>25841283</v>
      </c>
      <c r="Q11" s="60">
        <v>78717312</v>
      </c>
      <c r="R11" s="60">
        <v>25169363</v>
      </c>
      <c r="S11" s="60">
        <v>25420633</v>
      </c>
      <c r="T11" s="60">
        <v>27176714</v>
      </c>
      <c r="U11" s="60">
        <v>77766710</v>
      </c>
      <c r="V11" s="60">
        <v>317247835</v>
      </c>
      <c r="W11" s="60">
        <v>308100486</v>
      </c>
      <c r="X11" s="60">
        <v>9147349</v>
      </c>
      <c r="Y11" s="61">
        <v>2.97</v>
      </c>
      <c r="Z11" s="62">
        <v>308100489</v>
      </c>
    </row>
    <row r="12" spans="1:26" ht="13.5">
      <c r="A12" s="58" t="s">
        <v>38</v>
      </c>
      <c r="B12" s="19">
        <v>23887187</v>
      </c>
      <c r="C12" s="19">
        <v>0</v>
      </c>
      <c r="D12" s="59">
        <v>25799620</v>
      </c>
      <c r="E12" s="60">
        <v>25799620</v>
      </c>
      <c r="F12" s="60">
        <v>1697817</v>
      </c>
      <c r="G12" s="60">
        <v>1751290</v>
      </c>
      <c r="H12" s="60">
        <v>1754201</v>
      </c>
      <c r="I12" s="60">
        <v>5203308</v>
      </c>
      <c r="J12" s="60">
        <v>1811079</v>
      </c>
      <c r="K12" s="60">
        <v>1780906</v>
      </c>
      <c r="L12" s="60">
        <v>1779841</v>
      </c>
      <c r="M12" s="60">
        <v>5371826</v>
      </c>
      <c r="N12" s="60">
        <v>1779841</v>
      </c>
      <c r="O12" s="60">
        <v>1780808</v>
      </c>
      <c r="P12" s="60">
        <v>0</v>
      </c>
      <c r="Q12" s="60">
        <v>3560649</v>
      </c>
      <c r="R12" s="60">
        <v>1781763</v>
      </c>
      <c r="S12" s="60">
        <v>4614764</v>
      </c>
      <c r="T12" s="60">
        <v>1875265</v>
      </c>
      <c r="U12" s="60">
        <v>8271792</v>
      </c>
      <c r="V12" s="60">
        <v>22407575</v>
      </c>
      <c r="W12" s="60">
        <v>25799616</v>
      </c>
      <c r="X12" s="60">
        <v>-3392041</v>
      </c>
      <c r="Y12" s="61">
        <v>-13.15</v>
      </c>
      <c r="Z12" s="62">
        <v>25799620</v>
      </c>
    </row>
    <row r="13" spans="1:26" ht="13.5">
      <c r="A13" s="58" t="s">
        <v>279</v>
      </c>
      <c r="B13" s="19">
        <v>397551760</v>
      </c>
      <c r="C13" s="19">
        <v>0</v>
      </c>
      <c r="D13" s="59">
        <v>78340000</v>
      </c>
      <c r="E13" s="60">
        <v>78340000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78340004</v>
      </c>
      <c r="X13" s="60">
        <v>-78340004</v>
      </c>
      <c r="Y13" s="61">
        <v>-100</v>
      </c>
      <c r="Z13" s="62">
        <v>78340000</v>
      </c>
    </row>
    <row r="14" spans="1:26" ht="13.5">
      <c r="A14" s="58" t="s">
        <v>40</v>
      </c>
      <c r="B14" s="19">
        <v>88809751</v>
      </c>
      <c r="C14" s="19">
        <v>0</v>
      </c>
      <c r="D14" s="59">
        <v>10000000</v>
      </c>
      <c r="E14" s="60">
        <v>0</v>
      </c>
      <c r="F14" s="60">
        <v>0</v>
      </c>
      <c r="G14" s="60">
        <v>0</v>
      </c>
      <c r="H14" s="60">
        <v>21729516</v>
      </c>
      <c r="I14" s="60">
        <v>21729516</v>
      </c>
      <c r="J14" s="60">
        <v>7321902</v>
      </c>
      <c r="K14" s="60">
        <v>0</v>
      </c>
      <c r="L14" s="60">
        <v>14407614</v>
      </c>
      <c r="M14" s="60">
        <v>21729516</v>
      </c>
      <c r="N14" s="60">
        <v>7321902</v>
      </c>
      <c r="O14" s="60">
        <v>6613331</v>
      </c>
      <c r="P14" s="60">
        <v>7321902</v>
      </c>
      <c r="Q14" s="60">
        <v>21257135</v>
      </c>
      <c r="R14" s="60">
        <v>0</v>
      </c>
      <c r="S14" s="60">
        <v>7085712</v>
      </c>
      <c r="T14" s="60">
        <v>0</v>
      </c>
      <c r="U14" s="60">
        <v>7085712</v>
      </c>
      <c r="V14" s="60">
        <v>71801879</v>
      </c>
      <c r="W14" s="60">
        <v>9999996</v>
      </c>
      <c r="X14" s="60">
        <v>61801883</v>
      </c>
      <c r="Y14" s="61">
        <v>618.02</v>
      </c>
      <c r="Z14" s="62">
        <v>0</v>
      </c>
    </row>
    <row r="15" spans="1:26" ht="13.5">
      <c r="A15" s="58" t="s">
        <v>41</v>
      </c>
      <c r="B15" s="19">
        <v>482971168</v>
      </c>
      <c r="C15" s="19">
        <v>0</v>
      </c>
      <c r="D15" s="59">
        <v>497025000</v>
      </c>
      <c r="E15" s="60">
        <v>511562000</v>
      </c>
      <c r="F15" s="60">
        <v>58611865</v>
      </c>
      <c r="G15" s="60">
        <v>69805054</v>
      </c>
      <c r="H15" s="60">
        <v>34960090</v>
      </c>
      <c r="I15" s="60">
        <v>163377009</v>
      </c>
      <c r="J15" s="60">
        <v>49241192</v>
      </c>
      <c r="K15" s="60">
        <v>49106064</v>
      </c>
      <c r="L15" s="60">
        <v>53797736</v>
      </c>
      <c r="M15" s="60">
        <v>152144992</v>
      </c>
      <c r="N15" s="60">
        <v>24114147</v>
      </c>
      <c r="O15" s="60">
        <v>51283798</v>
      </c>
      <c r="P15" s="60">
        <v>30021258</v>
      </c>
      <c r="Q15" s="60">
        <v>105419203</v>
      </c>
      <c r="R15" s="60">
        <v>18323238</v>
      </c>
      <c r="S15" s="60">
        <v>86900604</v>
      </c>
      <c r="T15" s="60">
        <v>-3335274</v>
      </c>
      <c r="U15" s="60">
        <v>101888568</v>
      </c>
      <c r="V15" s="60">
        <v>522829772</v>
      </c>
      <c r="W15" s="60">
        <v>497024999</v>
      </c>
      <c r="X15" s="60">
        <v>25804773</v>
      </c>
      <c r="Y15" s="61">
        <v>5.19</v>
      </c>
      <c r="Z15" s="62">
        <v>511562000</v>
      </c>
    </row>
    <row r="16" spans="1:26" ht="13.5">
      <c r="A16" s="69" t="s">
        <v>42</v>
      </c>
      <c r="B16" s="19">
        <v>5392418</v>
      </c>
      <c r="C16" s="19">
        <v>0</v>
      </c>
      <c r="D16" s="59">
        <v>15000000</v>
      </c>
      <c r="E16" s="60">
        <v>15000000</v>
      </c>
      <c r="F16" s="60">
        <v>-3836</v>
      </c>
      <c r="G16" s="60">
        <v>4725</v>
      </c>
      <c r="H16" s="60">
        <v>1278689</v>
      </c>
      <c r="I16" s="60">
        <v>1279578</v>
      </c>
      <c r="J16" s="60">
        <v>137307</v>
      </c>
      <c r="K16" s="60">
        <v>906040</v>
      </c>
      <c r="L16" s="60">
        <v>5057305</v>
      </c>
      <c r="M16" s="60">
        <v>6100652</v>
      </c>
      <c r="N16" s="60">
        <v>155564</v>
      </c>
      <c r="O16" s="60">
        <v>1081326</v>
      </c>
      <c r="P16" s="60">
        <v>1583022</v>
      </c>
      <c r="Q16" s="60">
        <v>2819912</v>
      </c>
      <c r="R16" s="60">
        <v>248633</v>
      </c>
      <c r="S16" s="60">
        <v>498268</v>
      </c>
      <c r="T16" s="60">
        <v>2130400</v>
      </c>
      <c r="U16" s="60">
        <v>2877301</v>
      </c>
      <c r="V16" s="60">
        <v>13077443</v>
      </c>
      <c r="W16" s="60">
        <v>15000000</v>
      </c>
      <c r="X16" s="60">
        <v>-1922557</v>
      </c>
      <c r="Y16" s="61">
        <v>-12.82</v>
      </c>
      <c r="Z16" s="62">
        <v>15000000</v>
      </c>
    </row>
    <row r="17" spans="1:26" ht="13.5">
      <c r="A17" s="58" t="s">
        <v>43</v>
      </c>
      <c r="B17" s="19">
        <v>366475630</v>
      </c>
      <c r="C17" s="19">
        <v>0</v>
      </c>
      <c r="D17" s="59">
        <v>459666786</v>
      </c>
      <c r="E17" s="60">
        <v>444624786</v>
      </c>
      <c r="F17" s="60">
        <v>11656768</v>
      </c>
      <c r="G17" s="60">
        <v>14482308</v>
      </c>
      <c r="H17" s="60">
        <v>49091235</v>
      </c>
      <c r="I17" s="60">
        <v>75230311</v>
      </c>
      <c r="J17" s="60">
        <v>38910917</v>
      </c>
      <c r="K17" s="60">
        <v>22200832</v>
      </c>
      <c r="L17" s="60">
        <v>23155904</v>
      </c>
      <c r="M17" s="60">
        <v>84267653</v>
      </c>
      <c r="N17" s="60">
        <v>47335571</v>
      </c>
      <c r="O17" s="60">
        <v>18105622</v>
      </c>
      <c r="P17" s="60">
        <v>12322925</v>
      </c>
      <c r="Q17" s="60">
        <v>77764118</v>
      </c>
      <c r="R17" s="60">
        <v>13100776</v>
      </c>
      <c r="S17" s="60">
        <v>22784768</v>
      </c>
      <c r="T17" s="60">
        <v>63628025</v>
      </c>
      <c r="U17" s="60">
        <v>99513569</v>
      </c>
      <c r="V17" s="60">
        <v>336775651</v>
      </c>
      <c r="W17" s="60">
        <v>459666784</v>
      </c>
      <c r="X17" s="60">
        <v>-122891133</v>
      </c>
      <c r="Y17" s="61">
        <v>-26.73</v>
      </c>
      <c r="Z17" s="62">
        <v>444624786</v>
      </c>
    </row>
    <row r="18" spans="1:26" ht="13.5">
      <c r="A18" s="70" t="s">
        <v>44</v>
      </c>
      <c r="B18" s="71">
        <f>SUM(B11:B17)</f>
        <v>1657615295</v>
      </c>
      <c r="C18" s="71">
        <f>SUM(C11:C17)</f>
        <v>0</v>
      </c>
      <c r="D18" s="72">
        <f aca="true" t="shared" si="1" ref="D18:Z18">SUM(D11:D17)</f>
        <v>1393931895</v>
      </c>
      <c r="E18" s="73">
        <f t="shared" si="1"/>
        <v>1383426895</v>
      </c>
      <c r="F18" s="73">
        <f t="shared" si="1"/>
        <v>97778950</v>
      </c>
      <c r="G18" s="73">
        <f t="shared" si="1"/>
        <v>111472629</v>
      </c>
      <c r="H18" s="73">
        <f t="shared" si="1"/>
        <v>134335724</v>
      </c>
      <c r="I18" s="73">
        <f t="shared" si="1"/>
        <v>343587303</v>
      </c>
      <c r="J18" s="73">
        <f t="shared" si="1"/>
        <v>123816378</v>
      </c>
      <c r="K18" s="73">
        <f t="shared" si="1"/>
        <v>100413527</v>
      </c>
      <c r="L18" s="73">
        <f t="shared" si="1"/>
        <v>129380966</v>
      </c>
      <c r="M18" s="73">
        <f t="shared" si="1"/>
        <v>353610871</v>
      </c>
      <c r="N18" s="73">
        <f t="shared" si="1"/>
        <v>107457088</v>
      </c>
      <c r="O18" s="73">
        <f t="shared" si="1"/>
        <v>104990851</v>
      </c>
      <c r="P18" s="73">
        <f t="shared" si="1"/>
        <v>77090390</v>
      </c>
      <c r="Q18" s="73">
        <f t="shared" si="1"/>
        <v>289538329</v>
      </c>
      <c r="R18" s="73">
        <f t="shared" si="1"/>
        <v>58623773</v>
      </c>
      <c r="S18" s="73">
        <f t="shared" si="1"/>
        <v>147304749</v>
      </c>
      <c r="T18" s="73">
        <f t="shared" si="1"/>
        <v>91475130</v>
      </c>
      <c r="U18" s="73">
        <f t="shared" si="1"/>
        <v>297403652</v>
      </c>
      <c r="V18" s="73">
        <f t="shared" si="1"/>
        <v>1284140155</v>
      </c>
      <c r="W18" s="73">
        <f t="shared" si="1"/>
        <v>1393931885</v>
      </c>
      <c r="X18" s="73">
        <f t="shared" si="1"/>
        <v>-109791730</v>
      </c>
      <c r="Y18" s="67">
        <f>+IF(W18&lt;&gt;0,(X18/W18)*100,0)</f>
        <v>-7.876405668129186</v>
      </c>
      <c r="Z18" s="74">
        <f t="shared" si="1"/>
        <v>1383426895</v>
      </c>
    </row>
    <row r="19" spans="1:26" ht="13.5">
      <c r="A19" s="70" t="s">
        <v>45</v>
      </c>
      <c r="B19" s="75">
        <f>+B10-B18</f>
        <v>-548470604</v>
      </c>
      <c r="C19" s="75">
        <f>+C10-C18</f>
        <v>0</v>
      </c>
      <c r="D19" s="76">
        <f aca="true" t="shared" si="2" ref="D19:Z19">+D10-D18</f>
        <v>80113</v>
      </c>
      <c r="E19" s="77">
        <f t="shared" si="2"/>
        <v>10584998</v>
      </c>
      <c r="F19" s="77">
        <f t="shared" si="2"/>
        <v>-35939437</v>
      </c>
      <c r="G19" s="77">
        <f t="shared" si="2"/>
        <v>-35170132</v>
      </c>
      <c r="H19" s="77">
        <f t="shared" si="2"/>
        <v>-54351890</v>
      </c>
      <c r="I19" s="77">
        <f t="shared" si="2"/>
        <v>-125461459</v>
      </c>
      <c r="J19" s="77">
        <f t="shared" si="2"/>
        <v>99840478</v>
      </c>
      <c r="K19" s="77">
        <f t="shared" si="2"/>
        <v>-13558148</v>
      </c>
      <c r="L19" s="77">
        <f t="shared" si="2"/>
        <v>39205776</v>
      </c>
      <c r="M19" s="77">
        <f t="shared" si="2"/>
        <v>125488106</v>
      </c>
      <c r="N19" s="77">
        <f t="shared" si="2"/>
        <v>-35677696</v>
      </c>
      <c r="O19" s="77">
        <f t="shared" si="2"/>
        <v>-10597930</v>
      </c>
      <c r="P19" s="77">
        <f t="shared" si="2"/>
        <v>-1900459</v>
      </c>
      <c r="Q19" s="77">
        <f t="shared" si="2"/>
        <v>-48176085</v>
      </c>
      <c r="R19" s="77">
        <f t="shared" si="2"/>
        <v>26263734</v>
      </c>
      <c r="S19" s="77">
        <f t="shared" si="2"/>
        <v>9387275</v>
      </c>
      <c r="T19" s="77">
        <f t="shared" si="2"/>
        <v>-14681023</v>
      </c>
      <c r="U19" s="77">
        <f t="shared" si="2"/>
        <v>20969986</v>
      </c>
      <c r="V19" s="77">
        <f t="shared" si="2"/>
        <v>-27179452</v>
      </c>
      <c r="W19" s="77">
        <f>IF(E10=E18,0,W10-W18)</f>
        <v>80135</v>
      </c>
      <c r="X19" s="77">
        <f t="shared" si="2"/>
        <v>-27259587</v>
      </c>
      <c r="Y19" s="78">
        <f>+IF(W19&lt;&gt;0,(X19/W19)*100,0)</f>
        <v>-34017.07992762214</v>
      </c>
      <c r="Z19" s="79">
        <f t="shared" si="2"/>
        <v>10584998</v>
      </c>
    </row>
    <row r="20" spans="1:26" ht="13.5">
      <c r="A20" s="58" t="s">
        <v>46</v>
      </c>
      <c r="B20" s="19">
        <v>225943015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-322527589</v>
      </c>
      <c r="C22" s="86">
        <f>SUM(C19:C21)</f>
        <v>0</v>
      </c>
      <c r="D22" s="87">
        <f aca="true" t="shared" si="3" ref="D22:Z22">SUM(D19:D21)</f>
        <v>80113</v>
      </c>
      <c r="E22" s="88">
        <f t="shared" si="3"/>
        <v>10584998</v>
      </c>
      <c r="F22" s="88">
        <f t="shared" si="3"/>
        <v>-35939437</v>
      </c>
      <c r="G22" s="88">
        <f t="shared" si="3"/>
        <v>-35170132</v>
      </c>
      <c r="H22" s="88">
        <f t="shared" si="3"/>
        <v>-54351890</v>
      </c>
      <c r="I22" s="88">
        <f t="shared" si="3"/>
        <v>-125461459</v>
      </c>
      <c r="J22" s="88">
        <f t="shared" si="3"/>
        <v>99840478</v>
      </c>
      <c r="K22" s="88">
        <f t="shared" si="3"/>
        <v>-13558148</v>
      </c>
      <c r="L22" s="88">
        <f t="shared" si="3"/>
        <v>39205776</v>
      </c>
      <c r="M22" s="88">
        <f t="shared" si="3"/>
        <v>125488106</v>
      </c>
      <c r="N22" s="88">
        <f t="shared" si="3"/>
        <v>-35677696</v>
      </c>
      <c r="O22" s="88">
        <f t="shared" si="3"/>
        <v>-10597930</v>
      </c>
      <c r="P22" s="88">
        <f t="shared" si="3"/>
        <v>-1900459</v>
      </c>
      <c r="Q22" s="88">
        <f t="shared" si="3"/>
        <v>-48176085</v>
      </c>
      <c r="R22" s="88">
        <f t="shared" si="3"/>
        <v>26263734</v>
      </c>
      <c r="S22" s="88">
        <f t="shared" si="3"/>
        <v>9387275</v>
      </c>
      <c r="T22" s="88">
        <f t="shared" si="3"/>
        <v>-14681023</v>
      </c>
      <c r="U22" s="88">
        <f t="shared" si="3"/>
        <v>20969986</v>
      </c>
      <c r="V22" s="88">
        <f t="shared" si="3"/>
        <v>-27179452</v>
      </c>
      <c r="W22" s="88">
        <f t="shared" si="3"/>
        <v>80135</v>
      </c>
      <c r="X22" s="88">
        <f t="shared" si="3"/>
        <v>-27259587</v>
      </c>
      <c r="Y22" s="89">
        <f>+IF(W22&lt;&gt;0,(X22/W22)*100,0)</f>
        <v>-34017.07992762214</v>
      </c>
      <c r="Z22" s="90">
        <f t="shared" si="3"/>
        <v>10584998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-322527589</v>
      </c>
      <c r="C24" s="75">
        <f>SUM(C22:C23)</f>
        <v>0</v>
      </c>
      <c r="D24" s="76">
        <f aca="true" t="shared" si="4" ref="D24:Z24">SUM(D22:D23)</f>
        <v>80113</v>
      </c>
      <c r="E24" s="77">
        <f t="shared" si="4"/>
        <v>10584998</v>
      </c>
      <c r="F24" s="77">
        <f t="shared" si="4"/>
        <v>-35939437</v>
      </c>
      <c r="G24" s="77">
        <f t="shared" si="4"/>
        <v>-35170132</v>
      </c>
      <c r="H24" s="77">
        <f t="shared" si="4"/>
        <v>-54351890</v>
      </c>
      <c r="I24" s="77">
        <f t="shared" si="4"/>
        <v>-125461459</v>
      </c>
      <c r="J24" s="77">
        <f t="shared" si="4"/>
        <v>99840478</v>
      </c>
      <c r="K24" s="77">
        <f t="shared" si="4"/>
        <v>-13558148</v>
      </c>
      <c r="L24" s="77">
        <f t="shared" si="4"/>
        <v>39205776</v>
      </c>
      <c r="M24" s="77">
        <f t="shared" si="4"/>
        <v>125488106</v>
      </c>
      <c r="N24" s="77">
        <f t="shared" si="4"/>
        <v>-35677696</v>
      </c>
      <c r="O24" s="77">
        <f t="shared" si="4"/>
        <v>-10597930</v>
      </c>
      <c r="P24" s="77">
        <f t="shared" si="4"/>
        <v>-1900459</v>
      </c>
      <c r="Q24" s="77">
        <f t="shared" si="4"/>
        <v>-48176085</v>
      </c>
      <c r="R24" s="77">
        <f t="shared" si="4"/>
        <v>26263734</v>
      </c>
      <c r="S24" s="77">
        <f t="shared" si="4"/>
        <v>9387275</v>
      </c>
      <c r="T24" s="77">
        <f t="shared" si="4"/>
        <v>-14681023</v>
      </c>
      <c r="U24" s="77">
        <f t="shared" si="4"/>
        <v>20969986</v>
      </c>
      <c r="V24" s="77">
        <f t="shared" si="4"/>
        <v>-27179452</v>
      </c>
      <c r="W24" s="77">
        <f t="shared" si="4"/>
        <v>80135</v>
      </c>
      <c r="X24" s="77">
        <f t="shared" si="4"/>
        <v>-27259587</v>
      </c>
      <c r="Y24" s="78">
        <f>+IF(W24&lt;&gt;0,(X24/W24)*100,0)</f>
        <v>-34017.07992762214</v>
      </c>
      <c r="Z24" s="79">
        <f t="shared" si="4"/>
        <v>10584998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232250130</v>
      </c>
      <c r="C27" s="22">
        <v>0</v>
      </c>
      <c r="D27" s="99">
        <v>265678000</v>
      </c>
      <c r="E27" s="100">
        <v>275874528</v>
      </c>
      <c r="F27" s="100">
        <v>4525259</v>
      </c>
      <c r="G27" s="100">
        <v>3544009</v>
      </c>
      <c r="H27" s="100">
        <v>10755810</v>
      </c>
      <c r="I27" s="100">
        <v>18825078</v>
      </c>
      <c r="J27" s="100">
        <v>11230606</v>
      </c>
      <c r="K27" s="100">
        <v>15319971</v>
      </c>
      <c r="L27" s="100">
        <v>18309415</v>
      </c>
      <c r="M27" s="100">
        <v>44859992</v>
      </c>
      <c r="N27" s="100">
        <v>21320890</v>
      </c>
      <c r="O27" s="100">
        <v>34298950</v>
      </c>
      <c r="P27" s="100">
        <v>38205110</v>
      </c>
      <c r="Q27" s="100">
        <v>93824950</v>
      </c>
      <c r="R27" s="100">
        <v>19234253</v>
      </c>
      <c r="S27" s="100">
        <v>26822970</v>
      </c>
      <c r="T27" s="100">
        <v>59698346</v>
      </c>
      <c r="U27" s="100">
        <v>105755569</v>
      </c>
      <c r="V27" s="100">
        <v>263265589</v>
      </c>
      <c r="W27" s="100">
        <v>275874528</v>
      </c>
      <c r="X27" s="100">
        <v>-12608939</v>
      </c>
      <c r="Y27" s="101">
        <v>-4.57</v>
      </c>
      <c r="Z27" s="102">
        <v>275874528</v>
      </c>
    </row>
    <row r="28" spans="1:26" ht="13.5">
      <c r="A28" s="103" t="s">
        <v>46</v>
      </c>
      <c r="B28" s="19">
        <v>224391011</v>
      </c>
      <c r="C28" s="19">
        <v>0</v>
      </c>
      <c r="D28" s="59">
        <v>259178000</v>
      </c>
      <c r="E28" s="60">
        <v>266474531</v>
      </c>
      <c r="F28" s="60">
        <v>4525259</v>
      </c>
      <c r="G28" s="60">
        <v>3450377</v>
      </c>
      <c r="H28" s="60">
        <v>10334178</v>
      </c>
      <c r="I28" s="60">
        <v>18309814</v>
      </c>
      <c r="J28" s="60">
        <v>9076322</v>
      </c>
      <c r="K28" s="60">
        <v>15252449</v>
      </c>
      <c r="L28" s="60">
        <v>17049850</v>
      </c>
      <c r="M28" s="60">
        <v>41378621</v>
      </c>
      <c r="N28" s="60">
        <v>21320890</v>
      </c>
      <c r="O28" s="60">
        <v>31114797</v>
      </c>
      <c r="P28" s="60">
        <v>38205110</v>
      </c>
      <c r="Q28" s="60">
        <v>90640797</v>
      </c>
      <c r="R28" s="60">
        <v>18779058</v>
      </c>
      <c r="S28" s="60">
        <v>26368989</v>
      </c>
      <c r="T28" s="60">
        <v>57337152</v>
      </c>
      <c r="U28" s="60">
        <v>102485199</v>
      </c>
      <c r="V28" s="60">
        <v>252814431</v>
      </c>
      <c r="W28" s="60">
        <v>266474531</v>
      </c>
      <c r="X28" s="60">
        <v>-13660100</v>
      </c>
      <c r="Y28" s="61">
        <v>-5.13</v>
      </c>
      <c r="Z28" s="62">
        <v>266474531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7859119</v>
      </c>
      <c r="C31" s="19">
        <v>0</v>
      </c>
      <c r="D31" s="59">
        <v>6500000</v>
      </c>
      <c r="E31" s="60">
        <v>9399997</v>
      </c>
      <c r="F31" s="60">
        <v>0</v>
      </c>
      <c r="G31" s="60">
        <v>93632</v>
      </c>
      <c r="H31" s="60">
        <v>421632</v>
      </c>
      <c r="I31" s="60">
        <v>515264</v>
      </c>
      <c r="J31" s="60">
        <v>2154284</v>
      </c>
      <c r="K31" s="60">
        <v>67522</v>
      </c>
      <c r="L31" s="60">
        <v>1259565</v>
      </c>
      <c r="M31" s="60">
        <v>3481371</v>
      </c>
      <c r="N31" s="60">
        <v>0</v>
      </c>
      <c r="O31" s="60">
        <v>3184153</v>
      </c>
      <c r="P31" s="60">
        <v>0</v>
      </c>
      <c r="Q31" s="60">
        <v>3184153</v>
      </c>
      <c r="R31" s="60">
        <v>455195</v>
      </c>
      <c r="S31" s="60">
        <v>453981</v>
      </c>
      <c r="T31" s="60">
        <v>2361194</v>
      </c>
      <c r="U31" s="60">
        <v>3270370</v>
      </c>
      <c r="V31" s="60">
        <v>10451158</v>
      </c>
      <c r="W31" s="60">
        <v>9399997</v>
      </c>
      <c r="X31" s="60">
        <v>1051161</v>
      </c>
      <c r="Y31" s="61">
        <v>11.18</v>
      </c>
      <c r="Z31" s="62">
        <v>9399997</v>
      </c>
    </row>
    <row r="32" spans="1:26" ht="13.5">
      <c r="A32" s="70" t="s">
        <v>54</v>
      </c>
      <c r="B32" s="22">
        <f>SUM(B28:B31)</f>
        <v>232250130</v>
      </c>
      <c r="C32" s="22">
        <f>SUM(C28:C31)</f>
        <v>0</v>
      </c>
      <c r="D32" s="99">
        <f aca="true" t="shared" si="5" ref="D32:Z32">SUM(D28:D31)</f>
        <v>265678000</v>
      </c>
      <c r="E32" s="100">
        <f t="shared" si="5"/>
        <v>275874528</v>
      </c>
      <c r="F32" s="100">
        <f t="shared" si="5"/>
        <v>4525259</v>
      </c>
      <c r="G32" s="100">
        <f t="shared" si="5"/>
        <v>3544009</v>
      </c>
      <c r="H32" s="100">
        <f t="shared" si="5"/>
        <v>10755810</v>
      </c>
      <c r="I32" s="100">
        <f t="shared" si="5"/>
        <v>18825078</v>
      </c>
      <c r="J32" s="100">
        <f t="shared" si="5"/>
        <v>11230606</v>
      </c>
      <c r="K32" s="100">
        <f t="shared" si="5"/>
        <v>15319971</v>
      </c>
      <c r="L32" s="100">
        <f t="shared" si="5"/>
        <v>18309415</v>
      </c>
      <c r="M32" s="100">
        <f t="shared" si="5"/>
        <v>44859992</v>
      </c>
      <c r="N32" s="100">
        <f t="shared" si="5"/>
        <v>21320890</v>
      </c>
      <c r="O32" s="100">
        <f t="shared" si="5"/>
        <v>34298950</v>
      </c>
      <c r="P32" s="100">
        <f t="shared" si="5"/>
        <v>38205110</v>
      </c>
      <c r="Q32" s="100">
        <f t="shared" si="5"/>
        <v>93824950</v>
      </c>
      <c r="R32" s="100">
        <f t="shared" si="5"/>
        <v>19234253</v>
      </c>
      <c r="S32" s="100">
        <f t="shared" si="5"/>
        <v>26822970</v>
      </c>
      <c r="T32" s="100">
        <f t="shared" si="5"/>
        <v>59698346</v>
      </c>
      <c r="U32" s="100">
        <f t="shared" si="5"/>
        <v>105755569</v>
      </c>
      <c r="V32" s="100">
        <f t="shared" si="5"/>
        <v>263265589</v>
      </c>
      <c r="W32" s="100">
        <f t="shared" si="5"/>
        <v>275874528</v>
      </c>
      <c r="X32" s="100">
        <f t="shared" si="5"/>
        <v>-12608939</v>
      </c>
      <c r="Y32" s="101">
        <f>+IF(W32&lt;&gt;0,(X32/W32)*100,0)</f>
        <v>-4.570533963904054</v>
      </c>
      <c r="Z32" s="102">
        <f t="shared" si="5"/>
        <v>275874528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140430876</v>
      </c>
      <c r="C35" s="19">
        <v>0</v>
      </c>
      <c r="D35" s="59">
        <v>253715000</v>
      </c>
      <c r="E35" s="60">
        <v>253715000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253715000</v>
      </c>
      <c r="X35" s="60">
        <v>-253715000</v>
      </c>
      <c r="Y35" s="61">
        <v>-100</v>
      </c>
      <c r="Z35" s="62">
        <v>253715000</v>
      </c>
    </row>
    <row r="36" spans="1:26" ht="13.5">
      <c r="A36" s="58" t="s">
        <v>57</v>
      </c>
      <c r="B36" s="19">
        <v>4438714122</v>
      </c>
      <c r="C36" s="19">
        <v>0</v>
      </c>
      <c r="D36" s="59">
        <v>5044857570</v>
      </c>
      <c r="E36" s="60">
        <v>5044857570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5044857570</v>
      </c>
      <c r="X36" s="60">
        <v>-5044857570</v>
      </c>
      <c r="Y36" s="61">
        <v>-100</v>
      </c>
      <c r="Z36" s="62">
        <v>5044857570</v>
      </c>
    </row>
    <row r="37" spans="1:26" ht="13.5">
      <c r="A37" s="58" t="s">
        <v>58</v>
      </c>
      <c r="B37" s="19">
        <v>335426940</v>
      </c>
      <c r="C37" s="19">
        <v>0</v>
      </c>
      <c r="D37" s="59">
        <v>169250000</v>
      </c>
      <c r="E37" s="60">
        <v>169250000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169250000</v>
      </c>
      <c r="X37" s="60">
        <v>-169250000</v>
      </c>
      <c r="Y37" s="61">
        <v>-100</v>
      </c>
      <c r="Z37" s="62">
        <v>169250000</v>
      </c>
    </row>
    <row r="38" spans="1:26" ht="13.5">
      <c r="A38" s="58" t="s">
        <v>59</v>
      </c>
      <c r="B38" s="19">
        <v>833456103</v>
      </c>
      <c r="C38" s="19">
        <v>0</v>
      </c>
      <c r="D38" s="59">
        <v>851000000</v>
      </c>
      <c r="E38" s="60">
        <v>851000000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851000000</v>
      </c>
      <c r="X38" s="60">
        <v>-851000000</v>
      </c>
      <c r="Y38" s="61">
        <v>-100</v>
      </c>
      <c r="Z38" s="62">
        <v>851000000</v>
      </c>
    </row>
    <row r="39" spans="1:26" ht="13.5">
      <c r="A39" s="58" t="s">
        <v>60</v>
      </c>
      <c r="B39" s="19">
        <v>3410261955</v>
      </c>
      <c r="C39" s="19">
        <v>0</v>
      </c>
      <c r="D39" s="59">
        <v>4278322570</v>
      </c>
      <c r="E39" s="60">
        <v>4278322570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4278322570</v>
      </c>
      <c r="X39" s="60">
        <v>-4278322570</v>
      </c>
      <c r="Y39" s="61">
        <v>-100</v>
      </c>
      <c r="Z39" s="62">
        <v>4278322570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157062634</v>
      </c>
      <c r="C42" s="19">
        <v>0</v>
      </c>
      <c r="D42" s="59">
        <v>316614408</v>
      </c>
      <c r="E42" s="60">
        <v>337613733</v>
      </c>
      <c r="F42" s="60">
        <v>59988481</v>
      </c>
      <c r="G42" s="60">
        <v>-39056774</v>
      </c>
      <c r="H42" s="60">
        <v>5098444</v>
      </c>
      <c r="I42" s="60">
        <v>26030151</v>
      </c>
      <c r="J42" s="60">
        <v>-1718432</v>
      </c>
      <c r="K42" s="60">
        <v>86452961</v>
      </c>
      <c r="L42" s="60">
        <v>-40203587</v>
      </c>
      <c r="M42" s="60">
        <v>44530942</v>
      </c>
      <c r="N42" s="60">
        <v>105722192</v>
      </c>
      <c r="O42" s="60">
        <v>-10562054</v>
      </c>
      <c r="P42" s="60">
        <v>167972</v>
      </c>
      <c r="Q42" s="60">
        <v>95328110</v>
      </c>
      <c r="R42" s="60">
        <v>1706983</v>
      </c>
      <c r="S42" s="60">
        <v>63415361</v>
      </c>
      <c r="T42" s="60">
        <v>3377627</v>
      </c>
      <c r="U42" s="60">
        <v>68499971</v>
      </c>
      <c r="V42" s="60">
        <v>234389174</v>
      </c>
      <c r="W42" s="60">
        <v>337613733</v>
      </c>
      <c r="X42" s="60">
        <v>-103224559</v>
      </c>
      <c r="Y42" s="61">
        <v>-30.57</v>
      </c>
      <c r="Z42" s="62">
        <v>337613733</v>
      </c>
    </row>
    <row r="43" spans="1:26" ht="13.5">
      <c r="A43" s="58" t="s">
        <v>63</v>
      </c>
      <c r="B43" s="19">
        <v>-192858270</v>
      </c>
      <c r="C43" s="19">
        <v>0</v>
      </c>
      <c r="D43" s="59">
        <v>-248348000</v>
      </c>
      <c r="E43" s="60">
        <v>-248348000</v>
      </c>
      <c r="F43" s="60">
        <v>-4525260</v>
      </c>
      <c r="G43" s="60">
        <v>-3544007</v>
      </c>
      <c r="H43" s="60">
        <v>-10755809</v>
      </c>
      <c r="I43" s="60">
        <v>-18825076</v>
      </c>
      <c r="J43" s="60">
        <v>-11230606</v>
      </c>
      <c r="K43" s="60">
        <v>-13409655</v>
      </c>
      <c r="L43" s="60">
        <v>-18309413</v>
      </c>
      <c r="M43" s="60">
        <v>-42949674</v>
      </c>
      <c r="N43" s="60">
        <v>-21320890</v>
      </c>
      <c r="O43" s="60">
        <v>-35061432</v>
      </c>
      <c r="P43" s="60">
        <v>-38205110</v>
      </c>
      <c r="Q43" s="60">
        <v>-94587432</v>
      </c>
      <c r="R43" s="60">
        <v>-19234253</v>
      </c>
      <c r="S43" s="60">
        <v>-28489986</v>
      </c>
      <c r="T43" s="60">
        <v>-59698346</v>
      </c>
      <c r="U43" s="60">
        <v>-107422585</v>
      </c>
      <c r="V43" s="60">
        <v>-263784767</v>
      </c>
      <c r="W43" s="60">
        <v>-248348000</v>
      </c>
      <c r="X43" s="60">
        <v>-15436767</v>
      </c>
      <c r="Y43" s="61">
        <v>6.22</v>
      </c>
      <c r="Z43" s="62">
        <v>-248348000</v>
      </c>
    </row>
    <row r="44" spans="1:26" ht="13.5">
      <c r="A44" s="58" t="s">
        <v>64</v>
      </c>
      <c r="B44" s="19">
        <v>-721685</v>
      </c>
      <c r="C44" s="19">
        <v>0</v>
      </c>
      <c r="D44" s="59">
        <v>-730004</v>
      </c>
      <c r="E44" s="60">
        <v>-730000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21544</v>
      </c>
      <c r="L44" s="60">
        <v>-3119</v>
      </c>
      <c r="M44" s="60">
        <v>18425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18425</v>
      </c>
      <c r="W44" s="60">
        <v>-730000</v>
      </c>
      <c r="X44" s="60">
        <v>748425</v>
      </c>
      <c r="Y44" s="61">
        <v>-102.52</v>
      </c>
      <c r="Z44" s="62">
        <v>-730000</v>
      </c>
    </row>
    <row r="45" spans="1:26" ht="13.5">
      <c r="A45" s="70" t="s">
        <v>65</v>
      </c>
      <c r="B45" s="22">
        <v>-3853506</v>
      </c>
      <c r="C45" s="22">
        <v>0</v>
      </c>
      <c r="D45" s="99">
        <v>99632403</v>
      </c>
      <c r="E45" s="100">
        <v>120631733</v>
      </c>
      <c r="F45" s="100">
        <v>97320923</v>
      </c>
      <c r="G45" s="100">
        <v>54720142</v>
      </c>
      <c r="H45" s="100">
        <v>49062777</v>
      </c>
      <c r="I45" s="100">
        <v>49062777</v>
      </c>
      <c r="J45" s="100">
        <v>36113739</v>
      </c>
      <c r="K45" s="100">
        <v>109178589</v>
      </c>
      <c r="L45" s="100">
        <v>50662470</v>
      </c>
      <c r="M45" s="100">
        <v>50662470</v>
      </c>
      <c r="N45" s="100">
        <v>135063772</v>
      </c>
      <c r="O45" s="100">
        <v>89440286</v>
      </c>
      <c r="P45" s="100">
        <v>51403148</v>
      </c>
      <c r="Q45" s="100">
        <v>135063772</v>
      </c>
      <c r="R45" s="100">
        <v>33875878</v>
      </c>
      <c r="S45" s="100">
        <v>68801253</v>
      </c>
      <c r="T45" s="100">
        <v>12480534</v>
      </c>
      <c r="U45" s="100">
        <v>12480534</v>
      </c>
      <c r="V45" s="100">
        <v>12480534</v>
      </c>
      <c r="W45" s="100">
        <v>120631733</v>
      </c>
      <c r="X45" s="100">
        <v>-108151199</v>
      </c>
      <c r="Y45" s="101">
        <v>-89.65</v>
      </c>
      <c r="Z45" s="102">
        <v>120631733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79199875</v>
      </c>
      <c r="C49" s="52">
        <v>0</v>
      </c>
      <c r="D49" s="129">
        <v>55199936</v>
      </c>
      <c r="E49" s="54">
        <v>53355420</v>
      </c>
      <c r="F49" s="54">
        <v>0</v>
      </c>
      <c r="G49" s="54">
        <v>0</v>
      </c>
      <c r="H49" s="54">
        <v>0</v>
      </c>
      <c r="I49" s="54">
        <v>976238596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1163993827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32302354</v>
      </c>
      <c r="C51" s="52">
        <v>0</v>
      </c>
      <c r="D51" s="129">
        <v>52109335</v>
      </c>
      <c r="E51" s="54">
        <v>11957067</v>
      </c>
      <c r="F51" s="54">
        <v>0</v>
      </c>
      <c r="G51" s="54">
        <v>0</v>
      </c>
      <c r="H51" s="54">
        <v>0</v>
      </c>
      <c r="I51" s="54">
        <v>10610414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628322</v>
      </c>
      <c r="R51" s="54">
        <v>0</v>
      </c>
      <c r="S51" s="54">
        <v>0</v>
      </c>
      <c r="T51" s="54">
        <v>0</v>
      </c>
      <c r="U51" s="54">
        <v>628322</v>
      </c>
      <c r="V51" s="54">
        <v>23375755</v>
      </c>
      <c r="W51" s="54">
        <v>131611569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80.47700972935932</v>
      </c>
      <c r="C58" s="5">
        <f>IF(C67=0,0,+(C76/C67)*100)</f>
        <v>0</v>
      </c>
      <c r="D58" s="6">
        <f aca="true" t="shared" si="6" ref="D58:Z58">IF(D67=0,0,+(D76/D67)*100)</f>
        <v>69.0228918102882</v>
      </c>
      <c r="E58" s="7">
        <f t="shared" si="6"/>
        <v>76.27947779261622</v>
      </c>
      <c r="F58" s="7">
        <f t="shared" si="6"/>
        <v>74.29633655498276</v>
      </c>
      <c r="G58" s="7">
        <f t="shared" si="6"/>
        <v>62.277273380502216</v>
      </c>
      <c r="H58" s="7">
        <f t="shared" si="6"/>
        <v>66.00033432170886</v>
      </c>
      <c r="I58" s="7">
        <f t="shared" si="6"/>
        <v>67.0630706590132</v>
      </c>
      <c r="J58" s="7">
        <f t="shared" si="6"/>
        <v>101.97083943216418</v>
      </c>
      <c r="K58" s="7">
        <f t="shared" si="6"/>
        <v>99.31965541743361</v>
      </c>
      <c r="L58" s="7">
        <f t="shared" si="6"/>
        <v>100.02724811413279</v>
      </c>
      <c r="M58" s="7">
        <f t="shared" si="6"/>
        <v>100.46548568304681</v>
      </c>
      <c r="N58" s="7">
        <f t="shared" si="6"/>
        <v>102.5231725620011</v>
      </c>
      <c r="O58" s="7">
        <f t="shared" si="6"/>
        <v>101.51844901458702</v>
      </c>
      <c r="P58" s="7">
        <f t="shared" si="6"/>
        <v>80.60073200025182</v>
      </c>
      <c r="Q58" s="7">
        <f t="shared" si="6"/>
        <v>95.31198833006766</v>
      </c>
      <c r="R58" s="7">
        <f t="shared" si="6"/>
        <v>69.92128396308321</v>
      </c>
      <c r="S58" s="7">
        <f t="shared" si="6"/>
        <v>54.28498019388871</v>
      </c>
      <c r="T58" s="7">
        <f t="shared" si="6"/>
        <v>76.34176929642025</v>
      </c>
      <c r="U58" s="7">
        <f t="shared" si="6"/>
        <v>66.91616677963812</v>
      </c>
      <c r="V58" s="7">
        <f t="shared" si="6"/>
        <v>82.71740439616755</v>
      </c>
      <c r="W58" s="7">
        <f t="shared" si="6"/>
        <v>76.27946854806657</v>
      </c>
      <c r="X58" s="7">
        <f t="shared" si="6"/>
        <v>0</v>
      </c>
      <c r="Y58" s="7">
        <f t="shared" si="6"/>
        <v>0</v>
      </c>
      <c r="Z58" s="8">
        <f t="shared" si="6"/>
        <v>76.27947779261622</v>
      </c>
    </row>
    <row r="59" spans="1:26" ht="13.5">
      <c r="A59" s="37" t="s">
        <v>31</v>
      </c>
      <c r="B59" s="9">
        <f aca="true" t="shared" si="7" ref="B59:Z66">IF(B68=0,0,+(B77/B68)*100)</f>
        <v>91.66942344428008</v>
      </c>
      <c r="C59" s="9">
        <f t="shared" si="7"/>
        <v>0</v>
      </c>
      <c r="D59" s="2">
        <f t="shared" si="7"/>
        <v>74.99999954556985</v>
      </c>
      <c r="E59" s="10">
        <f t="shared" si="7"/>
        <v>74.99999984852327</v>
      </c>
      <c r="F59" s="10">
        <f t="shared" si="7"/>
        <v>38.712100776630734</v>
      </c>
      <c r="G59" s="10">
        <f t="shared" si="7"/>
        <v>36.87648578430751</v>
      </c>
      <c r="H59" s="10">
        <f t="shared" si="7"/>
        <v>54.62077875114406</v>
      </c>
      <c r="I59" s="10">
        <f t="shared" si="7"/>
        <v>43.41249389770335</v>
      </c>
      <c r="J59" s="10">
        <f t="shared" si="7"/>
        <v>77.01751108416386</v>
      </c>
      <c r="K59" s="10">
        <f t="shared" si="7"/>
        <v>100</v>
      </c>
      <c r="L59" s="10">
        <f t="shared" si="7"/>
        <v>100.10532035094293</v>
      </c>
      <c r="M59" s="10">
        <f t="shared" si="7"/>
        <v>92.25378057510126</v>
      </c>
      <c r="N59" s="10">
        <f t="shared" si="7"/>
        <v>100</v>
      </c>
      <c r="O59" s="10">
        <f t="shared" si="7"/>
        <v>100</v>
      </c>
      <c r="P59" s="10">
        <f t="shared" si="7"/>
        <v>65.16825095316378</v>
      </c>
      <c r="Q59" s="10">
        <f t="shared" si="7"/>
        <v>87.56700200858405</v>
      </c>
      <c r="R59" s="10">
        <f t="shared" si="7"/>
        <v>54.95905769951408</v>
      </c>
      <c r="S59" s="10">
        <f t="shared" si="7"/>
        <v>46.71333780763939</v>
      </c>
      <c r="T59" s="10">
        <f t="shared" si="7"/>
        <v>58.16070518686796</v>
      </c>
      <c r="U59" s="10">
        <f t="shared" si="7"/>
        <v>53.336550381074886</v>
      </c>
      <c r="V59" s="10">
        <f t="shared" si="7"/>
        <v>68.36995385860577</v>
      </c>
      <c r="W59" s="10">
        <f t="shared" si="7"/>
        <v>74.99999893966299</v>
      </c>
      <c r="X59" s="10">
        <f t="shared" si="7"/>
        <v>0</v>
      </c>
      <c r="Y59" s="10">
        <f t="shared" si="7"/>
        <v>0</v>
      </c>
      <c r="Z59" s="11">
        <f t="shared" si="7"/>
        <v>74.99999984852327</v>
      </c>
    </row>
    <row r="60" spans="1:26" ht="13.5">
      <c r="A60" s="38" t="s">
        <v>32</v>
      </c>
      <c r="B60" s="12">
        <f t="shared" si="7"/>
        <v>83.201109105852</v>
      </c>
      <c r="C60" s="12">
        <f t="shared" si="7"/>
        <v>0</v>
      </c>
      <c r="D60" s="3">
        <f t="shared" si="7"/>
        <v>71.50911998468108</v>
      </c>
      <c r="E60" s="13">
        <f t="shared" si="7"/>
        <v>75.00001496091988</v>
      </c>
      <c r="F60" s="13">
        <f t="shared" si="7"/>
        <v>118.12684384059611</v>
      </c>
      <c r="G60" s="13">
        <f t="shared" si="7"/>
        <v>84.40251515265479</v>
      </c>
      <c r="H60" s="13">
        <f t="shared" si="7"/>
        <v>74.24832956391379</v>
      </c>
      <c r="I60" s="13">
        <f t="shared" si="7"/>
        <v>88.31246983442702</v>
      </c>
      <c r="J60" s="13">
        <f t="shared" si="7"/>
        <v>116.2404471959954</v>
      </c>
      <c r="K60" s="13">
        <f t="shared" si="7"/>
        <v>98.93585280103785</v>
      </c>
      <c r="L60" s="13">
        <f t="shared" si="7"/>
        <v>99.96941273839307</v>
      </c>
      <c r="M60" s="13">
        <f t="shared" si="7"/>
        <v>105.37138511863586</v>
      </c>
      <c r="N60" s="13">
        <f t="shared" si="7"/>
        <v>104.14059275997462</v>
      </c>
      <c r="O60" s="13">
        <f t="shared" si="7"/>
        <v>102.35598015511356</v>
      </c>
      <c r="P60" s="13">
        <f t="shared" si="7"/>
        <v>102.22326930998575</v>
      </c>
      <c r="Q60" s="13">
        <f t="shared" si="7"/>
        <v>102.85758093796727</v>
      </c>
      <c r="R60" s="13">
        <f t="shared" si="7"/>
        <v>84.47134260716649</v>
      </c>
      <c r="S60" s="13">
        <f t="shared" si="7"/>
        <v>66.61844818881197</v>
      </c>
      <c r="T60" s="13">
        <f t="shared" si="7"/>
        <v>100.28165878999164</v>
      </c>
      <c r="U60" s="13">
        <f t="shared" si="7"/>
        <v>83.61634523530135</v>
      </c>
      <c r="V60" s="13">
        <f t="shared" si="7"/>
        <v>95.44026304657486</v>
      </c>
      <c r="W60" s="13">
        <f t="shared" si="7"/>
        <v>75.00000112206878</v>
      </c>
      <c r="X60" s="13">
        <f t="shared" si="7"/>
        <v>0</v>
      </c>
      <c r="Y60" s="13">
        <f t="shared" si="7"/>
        <v>0</v>
      </c>
      <c r="Z60" s="14">
        <f t="shared" si="7"/>
        <v>75.00001496091988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70.33333432888867</v>
      </c>
      <c r="E61" s="13">
        <f t="shared" si="7"/>
        <v>75.00001961111194</v>
      </c>
      <c r="F61" s="13">
        <f t="shared" si="7"/>
        <v>82.54332763048578</v>
      </c>
      <c r="G61" s="13">
        <f t="shared" si="7"/>
        <v>106.39566657250168</v>
      </c>
      <c r="H61" s="13">
        <f t="shared" si="7"/>
        <v>87.2457075364525</v>
      </c>
      <c r="I61" s="13">
        <f t="shared" si="7"/>
        <v>91.07885386817647</v>
      </c>
      <c r="J61" s="13">
        <f t="shared" si="7"/>
        <v>149.25801287210916</v>
      </c>
      <c r="K61" s="13">
        <f t="shared" si="7"/>
        <v>98.46932893772717</v>
      </c>
      <c r="L61" s="13">
        <f t="shared" si="7"/>
        <v>100</v>
      </c>
      <c r="M61" s="13">
        <f t="shared" si="7"/>
        <v>117.3017375341654</v>
      </c>
      <c r="N61" s="13">
        <f t="shared" si="7"/>
        <v>105.92272822212831</v>
      </c>
      <c r="O61" s="13">
        <f t="shared" si="7"/>
        <v>100</v>
      </c>
      <c r="P61" s="13">
        <f t="shared" si="7"/>
        <v>77.5786678134007</v>
      </c>
      <c r="Q61" s="13">
        <f t="shared" si="7"/>
        <v>92.74579765480836</v>
      </c>
      <c r="R61" s="13">
        <f t="shared" si="7"/>
        <v>75.39798624479775</v>
      </c>
      <c r="S61" s="13">
        <f t="shared" si="7"/>
        <v>74.92289940705408</v>
      </c>
      <c r="T61" s="13">
        <f t="shared" si="7"/>
        <v>116.95646851936148</v>
      </c>
      <c r="U61" s="13">
        <f t="shared" si="7"/>
        <v>88.20410341948288</v>
      </c>
      <c r="V61" s="13">
        <f t="shared" si="7"/>
        <v>96.73891696883295</v>
      </c>
      <c r="W61" s="13">
        <f t="shared" si="7"/>
        <v>75.00000044444435</v>
      </c>
      <c r="X61" s="13">
        <f t="shared" si="7"/>
        <v>0</v>
      </c>
      <c r="Y61" s="13">
        <f t="shared" si="7"/>
        <v>0</v>
      </c>
      <c r="Z61" s="14">
        <f t="shared" si="7"/>
        <v>75.00001961111194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74.99999554411637</v>
      </c>
      <c r="E62" s="13">
        <f t="shared" si="7"/>
        <v>75.00000049509819</v>
      </c>
      <c r="F62" s="13">
        <f t="shared" si="7"/>
        <v>-243.12834368239749</v>
      </c>
      <c r="G62" s="13">
        <f t="shared" si="7"/>
        <v>40.538280000611024</v>
      </c>
      <c r="H62" s="13">
        <f t="shared" si="7"/>
        <v>42.66110588203877</v>
      </c>
      <c r="I62" s="13">
        <f t="shared" si="7"/>
        <v>66.86734124663504</v>
      </c>
      <c r="J62" s="13">
        <f t="shared" si="7"/>
        <v>55.54159618482802</v>
      </c>
      <c r="K62" s="13">
        <f t="shared" si="7"/>
        <v>99.70129724514752</v>
      </c>
      <c r="L62" s="13">
        <f t="shared" si="7"/>
        <v>99.89347955558465</v>
      </c>
      <c r="M62" s="13">
        <f t="shared" si="7"/>
        <v>84.57481014679256</v>
      </c>
      <c r="N62" s="13">
        <f t="shared" si="7"/>
        <v>100.33826767238969</v>
      </c>
      <c r="O62" s="13">
        <f t="shared" si="7"/>
        <v>100</v>
      </c>
      <c r="P62" s="13">
        <f t="shared" si="7"/>
        <v>-133.23918668746478</v>
      </c>
      <c r="Q62" s="13">
        <f t="shared" si="7"/>
        <v>139.34207448501667</v>
      </c>
      <c r="R62" s="13">
        <f t="shared" si="7"/>
        <v>72.02015324803455</v>
      </c>
      <c r="S62" s="13">
        <f t="shared" si="7"/>
        <v>45.855437278932584</v>
      </c>
      <c r="T62" s="13">
        <f t="shared" si="7"/>
        <v>47.85678129207226</v>
      </c>
      <c r="U62" s="13">
        <f t="shared" si="7"/>
        <v>54.158859548036354</v>
      </c>
      <c r="V62" s="13">
        <f t="shared" si="7"/>
        <v>85.59029833128665</v>
      </c>
      <c r="W62" s="13">
        <f t="shared" si="7"/>
        <v>75.00000198039277</v>
      </c>
      <c r="X62" s="13">
        <f t="shared" si="7"/>
        <v>0</v>
      </c>
      <c r="Y62" s="13">
        <f t="shared" si="7"/>
        <v>0</v>
      </c>
      <c r="Z62" s="14">
        <f t="shared" si="7"/>
        <v>75.00000049509819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75.00001826815162</v>
      </c>
      <c r="E63" s="13">
        <f t="shared" si="7"/>
        <v>75.00000608938387</v>
      </c>
      <c r="F63" s="13">
        <f t="shared" si="7"/>
        <v>-19.622756307400515</v>
      </c>
      <c r="G63" s="13">
        <f t="shared" si="7"/>
        <v>44.86569987968737</v>
      </c>
      <c r="H63" s="13">
        <f t="shared" si="7"/>
        <v>42.39664078070856</v>
      </c>
      <c r="I63" s="13">
        <f t="shared" si="7"/>
        <v>-1120.3754599481365</v>
      </c>
      <c r="J63" s="13">
        <f t="shared" si="7"/>
        <v>66.9761119482408</v>
      </c>
      <c r="K63" s="13">
        <f t="shared" si="7"/>
        <v>100</v>
      </c>
      <c r="L63" s="13">
        <f t="shared" si="7"/>
        <v>100</v>
      </c>
      <c r="M63" s="13">
        <f t="shared" si="7"/>
        <v>88.07631614223553</v>
      </c>
      <c r="N63" s="13">
        <f t="shared" si="7"/>
        <v>100.03009998203503</v>
      </c>
      <c r="O63" s="13">
        <f t="shared" si="7"/>
        <v>100</v>
      </c>
      <c r="P63" s="13">
        <f t="shared" si="7"/>
        <v>228.02854816464216</v>
      </c>
      <c r="Q63" s="13">
        <f t="shared" si="7"/>
        <v>109.08196284210463</v>
      </c>
      <c r="R63" s="13">
        <f t="shared" si="7"/>
        <v>32.78529647089582</v>
      </c>
      <c r="S63" s="13">
        <f t="shared" si="7"/>
        <v>48.814495970806156</v>
      </c>
      <c r="T63" s="13">
        <f t="shared" si="7"/>
        <v>-438.3664757121557</v>
      </c>
      <c r="U63" s="13">
        <f t="shared" si="7"/>
        <v>60.399440789273406</v>
      </c>
      <c r="V63" s="13">
        <f t="shared" si="7"/>
        <v>103.80357167817178</v>
      </c>
      <c r="W63" s="13">
        <f t="shared" si="7"/>
        <v>75</v>
      </c>
      <c r="X63" s="13">
        <f t="shared" si="7"/>
        <v>0</v>
      </c>
      <c r="Y63" s="13">
        <f t="shared" si="7"/>
        <v>0</v>
      </c>
      <c r="Z63" s="14">
        <f t="shared" si="7"/>
        <v>75.00000608938387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75.00001445409596</v>
      </c>
      <c r="E64" s="13">
        <f t="shared" si="7"/>
        <v>74.9999990363936</v>
      </c>
      <c r="F64" s="13">
        <f t="shared" si="7"/>
        <v>45.37293555956188</v>
      </c>
      <c r="G64" s="13">
        <f t="shared" si="7"/>
        <v>49.658357335777495</v>
      </c>
      <c r="H64" s="13">
        <f t="shared" si="7"/>
        <v>48.47926845709345</v>
      </c>
      <c r="I64" s="13">
        <f t="shared" si="7"/>
        <v>47.81557637107392</v>
      </c>
      <c r="J64" s="13">
        <f t="shared" si="7"/>
        <v>60.691446721797135</v>
      </c>
      <c r="K64" s="13">
        <f t="shared" si="7"/>
        <v>100</v>
      </c>
      <c r="L64" s="13">
        <f t="shared" si="7"/>
        <v>100</v>
      </c>
      <c r="M64" s="13">
        <f t="shared" si="7"/>
        <v>86.88098484391423</v>
      </c>
      <c r="N64" s="13">
        <f t="shared" si="7"/>
        <v>101.70134505195688</v>
      </c>
      <c r="O64" s="13">
        <f t="shared" si="7"/>
        <v>100</v>
      </c>
      <c r="P64" s="13">
        <f t="shared" si="7"/>
        <v>62.352405691909205</v>
      </c>
      <c r="Q64" s="13">
        <f t="shared" si="7"/>
        <v>88.02155314132686</v>
      </c>
      <c r="R64" s="13">
        <f t="shared" si="7"/>
        <v>51.55634643073712</v>
      </c>
      <c r="S64" s="13">
        <f t="shared" si="7"/>
        <v>50.0276188856813</v>
      </c>
      <c r="T64" s="13">
        <f t="shared" si="7"/>
        <v>52.461870078015885</v>
      </c>
      <c r="U64" s="13">
        <f t="shared" si="7"/>
        <v>51.34265483003507</v>
      </c>
      <c r="V64" s="13">
        <f t="shared" si="7"/>
        <v>68.49668395881933</v>
      </c>
      <c r="W64" s="13">
        <f t="shared" si="7"/>
        <v>75.00001059967201</v>
      </c>
      <c r="X64" s="13">
        <f t="shared" si="7"/>
        <v>0</v>
      </c>
      <c r="Y64" s="13">
        <f t="shared" si="7"/>
        <v>0</v>
      </c>
      <c r="Z64" s="14">
        <f t="shared" si="7"/>
        <v>74.9999990363936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6353.560339474229</v>
      </c>
      <c r="T65" s="13">
        <f t="shared" si="7"/>
        <v>0</v>
      </c>
      <c r="U65" s="13">
        <f t="shared" si="7"/>
        <v>17116.4917344529</v>
      </c>
      <c r="V65" s="13">
        <f t="shared" si="7"/>
        <v>22753.675763141782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99.99999801005325</v>
      </c>
      <c r="F66" s="16">
        <f t="shared" si="7"/>
        <v>20.50013752229192</v>
      </c>
      <c r="G66" s="16">
        <f t="shared" si="7"/>
        <v>18.42112133989436</v>
      </c>
      <c r="H66" s="16">
        <f t="shared" si="7"/>
        <v>40.49506703604675</v>
      </c>
      <c r="I66" s="16">
        <f t="shared" si="7"/>
        <v>24.782954688549907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11.836444737364447</v>
      </c>
      <c r="Q66" s="16">
        <f t="shared" si="7"/>
        <v>69.73947860184109</v>
      </c>
      <c r="R66" s="16">
        <f t="shared" si="7"/>
        <v>17.01754335185708</v>
      </c>
      <c r="S66" s="16">
        <f t="shared" si="7"/>
        <v>9.511540601727827</v>
      </c>
      <c r="T66" s="16">
        <f t="shared" si="7"/>
        <v>10.531166431836608</v>
      </c>
      <c r="U66" s="16">
        <f t="shared" si="7"/>
        <v>12.275246089227531</v>
      </c>
      <c r="V66" s="16">
        <f t="shared" si="7"/>
        <v>49.841473019718954</v>
      </c>
      <c r="W66" s="16">
        <f t="shared" si="7"/>
        <v>99.99999005026706</v>
      </c>
      <c r="X66" s="16">
        <f t="shared" si="7"/>
        <v>0</v>
      </c>
      <c r="Y66" s="16">
        <f t="shared" si="7"/>
        <v>0</v>
      </c>
      <c r="Z66" s="17">
        <f t="shared" si="7"/>
        <v>99.99999801005325</v>
      </c>
    </row>
    <row r="67" spans="1:26" ht="13.5" hidden="1">
      <c r="A67" s="41" t="s">
        <v>286</v>
      </c>
      <c r="B67" s="24">
        <v>754807665</v>
      </c>
      <c r="C67" s="24"/>
      <c r="D67" s="25">
        <v>981903734</v>
      </c>
      <c r="E67" s="26">
        <v>981903619</v>
      </c>
      <c r="F67" s="26">
        <v>60298926</v>
      </c>
      <c r="G67" s="26">
        <v>73571527</v>
      </c>
      <c r="H67" s="26">
        <v>79097466</v>
      </c>
      <c r="I67" s="26">
        <v>212967919</v>
      </c>
      <c r="J67" s="26">
        <v>79528904</v>
      </c>
      <c r="K67" s="26">
        <v>80432624</v>
      </c>
      <c r="L67" s="26">
        <v>62881416</v>
      </c>
      <c r="M67" s="26">
        <v>222842944</v>
      </c>
      <c r="N67" s="26">
        <v>70198647</v>
      </c>
      <c r="O67" s="26">
        <v>91137930</v>
      </c>
      <c r="P67" s="26">
        <v>72859811</v>
      </c>
      <c r="Q67" s="26">
        <v>234196388</v>
      </c>
      <c r="R67" s="26">
        <v>79671948</v>
      </c>
      <c r="S67" s="26">
        <v>73377352</v>
      </c>
      <c r="T67" s="26">
        <v>72931092</v>
      </c>
      <c r="U67" s="26">
        <v>225980392</v>
      </c>
      <c r="V67" s="26">
        <v>895987643</v>
      </c>
      <c r="W67" s="26">
        <v>981903738</v>
      </c>
      <c r="X67" s="26"/>
      <c r="Y67" s="25"/>
      <c r="Z67" s="27">
        <v>981903619</v>
      </c>
    </row>
    <row r="68" spans="1:26" ht="13.5" hidden="1">
      <c r="A68" s="37" t="s">
        <v>31</v>
      </c>
      <c r="B68" s="19">
        <v>193598617</v>
      </c>
      <c r="C68" s="19"/>
      <c r="D68" s="20">
        <v>330083730</v>
      </c>
      <c r="E68" s="21">
        <v>330083730</v>
      </c>
      <c r="F68" s="21">
        <v>28014987</v>
      </c>
      <c r="G68" s="21">
        <v>28241818</v>
      </c>
      <c r="H68" s="21">
        <v>28217538</v>
      </c>
      <c r="I68" s="21">
        <v>84474343</v>
      </c>
      <c r="J68" s="21">
        <v>26389000</v>
      </c>
      <c r="K68" s="21">
        <v>25614640</v>
      </c>
      <c r="L68" s="21">
        <v>25938007</v>
      </c>
      <c r="M68" s="21">
        <v>77941647</v>
      </c>
      <c r="N68" s="21">
        <v>21022737</v>
      </c>
      <c r="O68" s="21">
        <v>25860249</v>
      </c>
      <c r="P68" s="21">
        <v>26023597</v>
      </c>
      <c r="Q68" s="21">
        <v>72906583</v>
      </c>
      <c r="R68" s="21">
        <v>24275993</v>
      </c>
      <c r="S68" s="21">
        <v>25527981</v>
      </c>
      <c r="T68" s="21">
        <v>26883314</v>
      </c>
      <c r="U68" s="21">
        <v>76687288</v>
      </c>
      <c r="V68" s="21">
        <v>312009861</v>
      </c>
      <c r="W68" s="21">
        <v>330083734</v>
      </c>
      <c r="X68" s="21"/>
      <c r="Y68" s="20"/>
      <c r="Z68" s="23">
        <v>330083730</v>
      </c>
    </row>
    <row r="69" spans="1:26" ht="13.5" hidden="1">
      <c r="A69" s="38" t="s">
        <v>32</v>
      </c>
      <c r="B69" s="19">
        <v>516791070</v>
      </c>
      <c r="C69" s="19"/>
      <c r="D69" s="20">
        <v>601567403</v>
      </c>
      <c r="E69" s="21">
        <v>601567288</v>
      </c>
      <c r="F69" s="21">
        <v>28000997</v>
      </c>
      <c r="G69" s="21">
        <v>41001726</v>
      </c>
      <c r="H69" s="21">
        <v>47960081</v>
      </c>
      <c r="I69" s="21">
        <v>116962804</v>
      </c>
      <c r="J69" s="21">
        <v>46995233</v>
      </c>
      <c r="K69" s="21">
        <v>51423243</v>
      </c>
      <c r="L69" s="21">
        <v>33294906</v>
      </c>
      <c r="M69" s="21">
        <v>131713382</v>
      </c>
      <c r="N69" s="21">
        <v>42777281</v>
      </c>
      <c r="O69" s="21">
        <v>58739162</v>
      </c>
      <c r="P69" s="21">
        <v>40075172</v>
      </c>
      <c r="Q69" s="21">
        <v>141591615</v>
      </c>
      <c r="R69" s="21">
        <v>48831588</v>
      </c>
      <c r="S69" s="21">
        <v>40899950</v>
      </c>
      <c r="T69" s="21">
        <v>39210919</v>
      </c>
      <c r="U69" s="21">
        <v>128942457</v>
      </c>
      <c r="V69" s="21">
        <v>519210258</v>
      </c>
      <c r="W69" s="21">
        <v>601567399</v>
      </c>
      <c r="X69" s="21"/>
      <c r="Y69" s="20"/>
      <c r="Z69" s="23">
        <v>601567288</v>
      </c>
    </row>
    <row r="70" spans="1:26" ht="13.5" hidden="1">
      <c r="A70" s="39" t="s">
        <v>103</v>
      </c>
      <c r="B70" s="19">
        <v>358589938</v>
      </c>
      <c r="C70" s="19"/>
      <c r="D70" s="20">
        <v>450000096</v>
      </c>
      <c r="E70" s="21">
        <v>449999981</v>
      </c>
      <c r="F70" s="21">
        <v>33009825</v>
      </c>
      <c r="G70" s="21">
        <v>26832340</v>
      </c>
      <c r="H70" s="21">
        <v>33713740</v>
      </c>
      <c r="I70" s="21">
        <v>93555905</v>
      </c>
      <c r="J70" s="21">
        <v>29972555</v>
      </c>
      <c r="K70" s="21">
        <v>33136120</v>
      </c>
      <c r="L70" s="21">
        <v>19291604</v>
      </c>
      <c r="M70" s="21">
        <v>82400279</v>
      </c>
      <c r="N70" s="21">
        <v>28731033</v>
      </c>
      <c r="O70" s="21">
        <v>33908628</v>
      </c>
      <c r="P70" s="21">
        <v>41178976</v>
      </c>
      <c r="Q70" s="21">
        <v>103818637</v>
      </c>
      <c r="R70" s="21">
        <v>33960533</v>
      </c>
      <c r="S70" s="21">
        <v>26556216</v>
      </c>
      <c r="T70" s="21">
        <v>27392567</v>
      </c>
      <c r="U70" s="21">
        <v>87909316</v>
      </c>
      <c r="V70" s="21">
        <v>367684137</v>
      </c>
      <c r="W70" s="21">
        <v>450000096</v>
      </c>
      <c r="X70" s="21"/>
      <c r="Y70" s="20"/>
      <c r="Z70" s="23">
        <v>449999981</v>
      </c>
    </row>
    <row r="71" spans="1:26" ht="13.5" hidden="1">
      <c r="A71" s="39" t="s">
        <v>104</v>
      </c>
      <c r="B71" s="19">
        <v>97920876</v>
      </c>
      <c r="C71" s="19"/>
      <c r="D71" s="20">
        <v>100990070</v>
      </c>
      <c r="E71" s="21">
        <v>100990070</v>
      </c>
      <c r="F71" s="21">
        <v>-1526386</v>
      </c>
      <c r="G71" s="21">
        <v>9295794</v>
      </c>
      <c r="H71" s="21">
        <v>9436558</v>
      </c>
      <c r="I71" s="21">
        <v>17205966</v>
      </c>
      <c r="J71" s="21">
        <v>12023783</v>
      </c>
      <c r="K71" s="21">
        <v>13395926</v>
      </c>
      <c r="L71" s="21">
        <v>9560606</v>
      </c>
      <c r="M71" s="21">
        <v>34980315</v>
      </c>
      <c r="N71" s="21">
        <v>9588856</v>
      </c>
      <c r="O71" s="21">
        <v>17121830</v>
      </c>
      <c r="P71" s="21">
        <v>-3843295</v>
      </c>
      <c r="Q71" s="21">
        <v>22867391</v>
      </c>
      <c r="R71" s="21">
        <v>8033643</v>
      </c>
      <c r="S71" s="21">
        <v>9685111</v>
      </c>
      <c r="T71" s="21">
        <v>10008078</v>
      </c>
      <c r="U71" s="21">
        <v>27726832</v>
      </c>
      <c r="V71" s="21">
        <v>102780504</v>
      </c>
      <c r="W71" s="21">
        <v>100990068</v>
      </c>
      <c r="X71" s="21"/>
      <c r="Y71" s="20"/>
      <c r="Z71" s="23">
        <v>100990070</v>
      </c>
    </row>
    <row r="72" spans="1:26" ht="13.5" hidden="1">
      <c r="A72" s="39" t="s">
        <v>105</v>
      </c>
      <c r="B72" s="19">
        <v>30724153</v>
      </c>
      <c r="C72" s="19"/>
      <c r="D72" s="20">
        <v>24633034</v>
      </c>
      <c r="E72" s="21">
        <v>24633034</v>
      </c>
      <c r="F72" s="21">
        <v>-5690062</v>
      </c>
      <c r="G72" s="21">
        <v>2722075</v>
      </c>
      <c r="H72" s="21">
        <v>2658713</v>
      </c>
      <c r="I72" s="21">
        <v>-309274</v>
      </c>
      <c r="J72" s="21">
        <v>2847030</v>
      </c>
      <c r="K72" s="21">
        <v>2740655</v>
      </c>
      <c r="L72" s="21">
        <v>2297462</v>
      </c>
      <c r="M72" s="21">
        <v>7885147</v>
      </c>
      <c r="N72" s="21">
        <v>2315616</v>
      </c>
      <c r="O72" s="21">
        <v>5573710</v>
      </c>
      <c r="P72" s="21">
        <v>601790</v>
      </c>
      <c r="Q72" s="21">
        <v>8491116</v>
      </c>
      <c r="R72" s="21">
        <v>4696886</v>
      </c>
      <c r="S72" s="21">
        <v>2519983</v>
      </c>
      <c r="T72" s="21">
        <v>-318575</v>
      </c>
      <c r="U72" s="21">
        <v>6898294</v>
      </c>
      <c r="V72" s="21">
        <v>22965283</v>
      </c>
      <c r="W72" s="21">
        <v>24633036</v>
      </c>
      <c r="X72" s="21"/>
      <c r="Y72" s="20"/>
      <c r="Z72" s="23">
        <v>24633034</v>
      </c>
    </row>
    <row r="73" spans="1:26" ht="13.5" hidden="1">
      <c r="A73" s="39" t="s">
        <v>106</v>
      </c>
      <c r="B73" s="19">
        <v>29556103</v>
      </c>
      <c r="C73" s="19"/>
      <c r="D73" s="20">
        <v>25944203</v>
      </c>
      <c r="E73" s="21">
        <v>25944203</v>
      </c>
      <c r="F73" s="21">
        <v>2207620</v>
      </c>
      <c r="G73" s="21">
        <v>2151517</v>
      </c>
      <c r="H73" s="21">
        <v>2151070</v>
      </c>
      <c r="I73" s="21">
        <v>6510207</v>
      </c>
      <c r="J73" s="21">
        <v>2151865</v>
      </c>
      <c r="K73" s="21">
        <v>2150542</v>
      </c>
      <c r="L73" s="21">
        <v>2145234</v>
      </c>
      <c r="M73" s="21">
        <v>6447641</v>
      </c>
      <c r="N73" s="21">
        <v>2141776</v>
      </c>
      <c r="O73" s="21">
        <v>2134994</v>
      </c>
      <c r="P73" s="21">
        <v>2137701</v>
      </c>
      <c r="Q73" s="21">
        <v>6414471</v>
      </c>
      <c r="R73" s="21">
        <v>2140526</v>
      </c>
      <c r="S73" s="21">
        <v>2128978</v>
      </c>
      <c r="T73" s="21">
        <v>2092779</v>
      </c>
      <c r="U73" s="21">
        <v>6362283</v>
      </c>
      <c r="V73" s="21">
        <v>25734602</v>
      </c>
      <c r="W73" s="21">
        <v>25944199</v>
      </c>
      <c r="X73" s="21"/>
      <c r="Y73" s="20"/>
      <c r="Z73" s="23">
        <v>25944203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9662</v>
      </c>
      <c r="T74" s="21">
        <v>36070</v>
      </c>
      <c r="U74" s="21">
        <v>45732</v>
      </c>
      <c r="V74" s="21">
        <v>45732</v>
      </c>
      <c r="W74" s="21"/>
      <c r="X74" s="21"/>
      <c r="Y74" s="20"/>
      <c r="Z74" s="23"/>
    </row>
    <row r="75" spans="1:26" ht="13.5" hidden="1">
      <c r="A75" s="40" t="s">
        <v>110</v>
      </c>
      <c r="B75" s="28">
        <v>44417978</v>
      </c>
      <c r="C75" s="28"/>
      <c r="D75" s="29">
        <v>50252601</v>
      </c>
      <c r="E75" s="30">
        <v>50252601</v>
      </c>
      <c r="F75" s="30">
        <v>4282942</v>
      </c>
      <c r="G75" s="30">
        <v>4327983</v>
      </c>
      <c r="H75" s="30">
        <v>2919847</v>
      </c>
      <c r="I75" s="30">
        <v>11530772</v>
      </c>
      <c r="J75" s="30">
        <v>6144671</v>
      </c>
      <c r="K75" s="30">
        <v>3394741</v>
      </c>
      <c r="L75" s="30">
        <v>3648503</v>
      </c>
      <c r="M75" s="30">
        <v>13187915</v>
      </c>
      <c r="N75" s="30">
        <v>6398629</v>
      </c>
      <c r="O75" s="30">
        <v>6538519</v>
      </c>
      <c r="P75" s="30">
        <v>6761042</v>
      </c>
      <c r="Q75" s="30">
        <v>19698190</v>
      </c>
      <c r="R75" s="30">
        <v>6564367</v>
      </c>
      <c r="S75" s="30">
        <v>6949421</v>
      </c>
      <c r="T75" s="30">
        <v>6836859</v>
      </c>
      <c r="U75" s="30">
        <v>20350647</v>
      </c>
      <c r="V75" s="30">
        <v>64767524</v>
      </c>
      <c r="W75" s="30">
        <v>50252605</v>
      </c>
      <c r="X75" s="30"/>
      <c r="Y75" s="29"/>
      <c r="Z75" s="31">
        <v>50252601</v>
      </c>
    </row>
    <row r="76" spans="1:26" ht="13.5" hidden="1">
      <c r="A76" s="42" t="s">
        <v>287</v>
      </c>
      <c r="B76" s="32">
        <v>607446638</v>
      </c>
      <c r="C76" s="32"/>
      <c r="D76" s="33">
        <v>677738352</v>
      </c>
      <c r="E76" s="34">
        <v>748990953</v>
      </c>
      <c r="F76" s="34">
        <v>44799893</v>
      </c>
      <c r="G76" s="34">
        <v>45818341</v>
      </c>
      <c r="H76" s="34">
        <v>52204592</v>
      </c>
      <c r="I76" s="34">
        <v>142822826</v>
      </c>
      <c r="J76" s="34">
        <v>81096291</v>
      </c>
      <c r="K76" s="34">
        <v>79885405</v>
      </c>
      <c r="L76" s="34">
        <v>62898550</v>
      </c>
      <c r="M76" s="34">
        <v>223880246</v>
      </c>
      <c r="N76" s="34">
        <v>71969880</v>
      </c>
      <c r="O76" s="34">
        <v>92521813</v>
      </c>
      <c r="P76" s="34">
        <v>58725541</v>
      </c>
      <c r="Q76" s="34">
        <v>223217234</v>
      </c>
      <c r="R76" s="34">
        <v>55707649</v>
      </c>
      <c r="S76" s="34">
        <v>39832881</v>
      </c>
      <c r="T76" s="34">
        <v>55676886</v>
      </c>
      <c r="U76" s="34">
        <v>151217416</v>
      </c>
      <c r="V76" s="34">
        <v>741137722</v>
      </c>
      <c r="W76" s="34">
        <v>748990953</v>
      </c>
      <c r="X76" s="34"/>
      <c r="Y76" s="33"/>
      <c r="Z76" s="35">
        <v>748990953</v>
      </c>
    </row>
    <row r="77" spans="1:26" ht="13.5" hidden="1">
      <c r="A77" s="37" t="s">
        <v>31</v>
      </c>
      <c r="B77" s="19">
        <v>177470736</v>
      </c>
      <c r="C77" s="19"/>
      <c r="D77" s="20">
        <v>247562796</v>
      </c>
      <c r="E77" s="21">
        <v>247562797</v>
      </c>
      <c r="F77" s="21">
        <v>10845190</v>
      </c>
      <c r="G77" s="21">
        <v>10414590</v>
      </c>
      <c r="H77" s="21">
        <v>15412639</v>
      </c>
      <c r="I77" s="21">
        <v>36672419</v>
      </c>
      <c r="J77" s="21">
        <v>20324151</v>
      </c>
      <c r="K77" s="21">
        <v>25614640</v>
      </c>
      <c r="L77" s="21">
        <v>25965325</v>
      </c>
      <c r="M77" s="21">
        <v>71904116</v>
      </c>
      <c r="N77" s="21">
        <v>21022737</v>
      </c>
      <c r="O77" s="21">
        <v>25860249</v>
      </c>
      <c r="P77" s="21">
        <v>16959123</v>
      </c>
      <c r="Q77" s="21">
        <v>63842109</v>
      </c>
      <c r="R77" s="21">
        <v>13341857</v>
      </c>
      <c r="S77" s="21">
        <v>11924972</v>
      </c>
      <c r="T77" s="21">
        <v>15635525</v>
      </c>
      <c r="U77" s="21">
        <v>40902354</v>
      </c>
      <c r="V77" s="21">
        <v>213320998</v>
      </c>
      <c r="W77" s="21">
        <v>247562797</v>
      </c>
      <c r="X77" s="21"/>
      <c r="Y77" s="20"/>
      <c r="Z77" s="23">
        <v>247562797</v>
      </c>
    </row>
    <row r="78" spans="1:26" ht="13.5" hidden="1">
      <c r="A78" s="38" t="s">
        <v>32</v>
      </c>
      <c r="B78" s="19">
        <v>429975902</v>
      </c>
      <c r="C78" s="19"/>
      <c r="D78" s="20">
        <v>430175556</v>
      </c>
      <c r="E78" s="21">
        <v>451175556</v>
      </c>
      <c r="F78" s="21">
        <v>33076694</v>
      </c>
      <c r="G78" s="21">
        <v>34606488</v>
      </c>
      <c r="H78" s="21">
        <v>35609559</v>
      </c>
      <c r="I78" s="21">
        <v>103292741</v>
      </c>
      <c r="J78" s="21">
        <v>54627469</v>
      </c>
      <c r="K78" s="21">
        <v>50876024</v>
      </c>
      <c r="L78" s="21">
        <v>33284722</v>
      </c>
      <c r="M78" s="21">
        <v>138788215</v>
      </c>
      <c r="N78" s="21">
        <v>44548514</v>
      </c>
      <c r="O78" s="21">
        <v>60123045</v>
      </c>
      <c r="P78" s="21">
        <v>40966151</v>
      </c>
      <c r="Q78" s="21">
        <v>145637710</v>
      </c>
      <c r="R78" s="21">
        <v>41248698</v>
      </c>
      <c r="S78" s="21">
        <v>27246912</v>
      </c>
      <c r="T78" s="21">
        <v>39321360</v>
      </c>
      <c r="U78" s="21">
        <v>107816970</v>
      </c>
      <c r="V78" s="21">
        <v>495535636</v>
      </c>
      <c r="W78" s="21">
        <v>451175556</v>
      </c>
      <c r="X78" s="21"/>
      <c r="Y78" s="20"/>
      <c r="Z78" s="23">
        <v>451175556</v>
      </c>
    </row>
    <row r="79" spans="1:26" ht="13.5" hidden="1">
      <c r="A79" s="39" t="s">
        <v>103</v>
      </c>
      <c r="B79" s="19"/>
      <c r="C79" s="19"/>
      <c r="D79" s="20">
        <v>316500072</v>
      </c>
      <c r="E79" s="21">
        <v>337500074</v>
      </c>
      <c r="F79" s="21">
        <v>27247408</v>
      </c>
      <c r="G79" s="21">
        <v>28548447</v>
      </c>
      <c r="H79" s="21">
        <v>29413791</v>
      </c>
      <c r="I79" s="21">
        <v>85209646</v>
      </c>
      <c r="J79" s="21">
        <v>44736440</v>
      </c>
      <c r="K79" s="21">
        <v>32628915</v>
      </c>
      <c r="L79" s="21">
        <v>19291604</v>
      </c>
      <c r="M79" s="21">
        <v>96656959</v>
      </c>
      <c r="N79" s="21">
        <v>30432694</v>
      </c>
      <c r="O79" s="21">
        <v>33908628</v>
      </c>
      <c r="P79" s="21">
        <v>31946101</v>
      </c>
      <c r="Q79" s="21">
        <v>96287423</v>
      </c>
      <c r="R79" s="21">
        <v>25605558</v>
      </c>
      <c r="S79" s="21">
        <v>19896687</v>
      </c>
      <c r="T79" s="21">
        <v>32037379</v>
      </c>
      <c r="U79" s="21">
        <v>77539624</v>
      </c>
      <c r="V79" s="21">
        <v>355693652</v>
      </c>
      <c r="W79" s="21">
        <v>337500074</v>
      </c>
      <c r="X79" s="21"/>
      <c r="Y79" s="20"/>
      <c r="Z79" s="23">
        <v>337500074</v>
      </c>
    </row>
    <row r="80" spans="1:26" ht="13.5" hidden="1">
      <c r="A80" s="39" t="s">
        <v>104</v>
      </c>
      <c r="B80" s="19"/>
      <c r="C80" s="19"/>
      <c r="D80" s="20">
        <v>75742548</v>
      </c>
      <c r="E80" s="21">
        <v>75742553</v>
      </c>
      <c r="F80" s="21">
        <v>3711077</v>
      </c>
      <c r="G80" s="21">
        <v>3768355</v>
      </c>
      <c r="H80" s="21">
        <v>4025740</v>
      </c>
      <c r="I80" s="21">
        <v>11505172</v>
      </c>
      <c r="J80" s="21">
        <v>6678201</v>
      </c>
      <c r="K80" s="21">
        <v>13355912</v>
      </c>
      <c r="L80" s="21">
        <v>9550422</v>
      </c>
      <c r="M80" s="21">
        <v>29584535</v>
      </c>
      <c r="N80" s="21">
        <v>9621292</v>
      </c>
      <c r="O80" s="21">
        <v>17121830</v>
      </c>
      <c r="P80" s="21">
        <v>5120775</v>
      </c>
      <c r="Q80" s="21">
        <v>31863897</v>
      </c>
      <c r="R80" s="21">
        <v>5785842</v>
      </c>
      <c r="S80" s="21">
        <v>4441150</v>
      </c>
      <c r="T80" s="21">
        <v>4789544</v>
      </c>
      <c r="U80" s="21">
        <v>15016536</v>
      </c>
      <c r="V80" s="21">
        <v>87970140</v>
      </c>
      <c r="W80" s="21">
        <v>75742553</v>
      </c>
      <c r="X80" s="21"/>
      <c r="Y80" s="20"/>
      <c r="Z80" s="23">
        <v>75742553</v>
      </c>
    </row>
    <row r="81" spans="1:26" ht="13.5" hidden="1">
      <c r="A81" s="39" t="s">
        <v>105</v>
      </c>
      <c r="B81" s="19"/>
      <c r="C81" s="19"/>
      <c r="D81" s="20">
        <v>18474780</v>
      </c>
      <c r="E81" s="21">
        <v>18474777</v>
      </c>
      <c r="F81" s="21">
        <v>1116547</v>
      </c>
      <c r="G81" s="21">
        <v>1221278</v>
      </c>
      <c r="H81" s="21">
        <v>1127205</v>
      </c>
      <c r="I81" s="21">
        <v>3465030</v>
      </c>
      <c r="J81" s="21">
        <v>1906830</v>
      </c>
      <c r="K81" s="21">
        <v>2740655</v>
      </c>
      <c r="L81" s="21">
        <v>2297462</v>
      </c>
      <c r="M81" s="21">
        <v>6944947</v>
      </c>
      <c r="N81" s="21">
        <v>2316313</v>
      </c>
      <c r="O81" s="21">
        <v>5573710</v>
      </c>
      <c r="P81" s="21">
        <v>1372253</v>
      </c>
      <c r="Q81" s="21">
        <v>9262276</v>
      </c>
      <c r="R81" s="21">
        <v>1539888</v>
      </c>
      <c r="S81" s="21">
        <v>1230117</v>
      </c>
      <c r="T81" s="21">
        <v>1396526</v>
      </c>
      <c r="U81" s="21">
        <v>4166531</v>
      </c>
      <c r="V81" s="21">
        <v>23838784</v>
      </c>
      <c r="W81" s="21">
        <v>18474777</v>
      </c>
      <c r="X81" s="21"/>
      <c r="Y81" s="20"/>
      <c r="Z81" s="23">
        <v>18474777</v>
      </c>
    </row>
    <row r="82" spans="1:26" ht="13.5" hidden="1">
      <c r="A82" s="39" t="s">
        <v>106</v>
      </c>
      <c r="B82" s="19"/>
      <c r="C82" s="19"/>
      <c r="D82" s="20">
        <v>19458156</v>
      </c>
      <c r="E82" s="21">
        <v>19458152</v>
      </c>
      <c r="F82" s="21">
        <v>1001662</v>
      </c>
      <c r="G82" s="21">
        <v>1068408</v>
      </c>
      <c r="H82" s="21">
        <v>1042823</v>
      </c>
      <c r="I82" s="21">
        <v>3112893</v>
      </c>
      <c r="J82" s="21">
        <v>1305998</v>
      </c>
      <c r="K82" s="21">
        <v>2150542</v>
      </c>
      <c r="L82" s="21">
        <v>2145234</v>
      </c>
      <c r="M82" s="21">
        <v>5601774</v>
      </c>
      <c r="N82" s="21">
        <v>2178215</v>
      </c>
      <c r="O82" s="21">
        <v>2134994</v>
      </c>
      <c r="P82" s="21">
        <v>1332908</v>
      </c>
      <c r="Q82" s="21">
        <v>5646117</v>
      </c>
      <c r="R82" s="21">
        <v>1103577</v>
      </c>
      <c r="S82" s="21">
        <v>1065077</v>
      </c>
      <c r="T82" s="21">
        <v>1097911</v>
      </c>
      <c r="U82" s="21">
        <v>3266565</v>
      </c>
      <c r="V82" s="21">
        <v>17627349</v>
      </c>
      <c r="W82" s="21">
        <v>19458152</v>
      </c>
      <c r="X82" s="21"/>
      <c r="Y82" s="20"/>
      <c r="Z82" s="23">
        <v>19458152</v>
      </c>
    </row>
    <row r="83" spans="1:26" ht="13.5" hidden="1">
      <c r="A83" s="39" t="s">
        <v>107</v>
      </c>
      <c r="B83" s="19">
        <v>429975902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>
        <v>1383883</v>
      </c>
      <c r="P83" s="21">
        <v>1194114</v>
      </c>
      <c r="Q83" s="21">
        <v>2577997</v>
      </c>
      <c r="R83" s="21">
        <v>7213833</v>
      </c>
      <c r="S83" s="21">
        <v>613881</v>
      </c>
      <c r="T83" s="21"/>
      <c r="U83" s="21">
        <v>7827714</v>
      </c>
      <c r="V83" s="21">
        <v>10405711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50252600</v>
      </c>
      <c r="F84" s="30">
        <v>878009</v>
      </c>
      <c r="G84" s="30">
        <v>797263</v>
      </c>
      <c r="H84" s="30">
        <v>1182394</v>
      </c>
      <c r="I84" s="30">
        <v>2857666</v>
      </c>
      <c r="J84" s="30">
        <v>6144671</v>
      </c>
      <c r="K84" s="30">
        <v>3394741</v>
      </c>
      <c r="L84" s="30">
        <v>3648503</v>
      </c>
      <c r="M84" s="30">
        <v>13187915</v>
      </c>
      <c r="N84" s="30">
        <v>6398629</v>
      </c>
      <c r="O84" s="30">
        <v>6538519</v>
      </c>
      <c r="P84" s="30">
        <v>800267</v>
      </c>
      <c r="Q84" s="30">
        <v>13737415</v>
      </c>
      <c r="R84" s="30">
        <v>1117094</v>
      </c>
      <c r="S84" s="30">
        <v>660997</v>
      </c>
      <c r="T84" s="30">
        <v>720001</v>
      </c>
      <c r="U84" s="30">
        <v>2498092</v>
      </c>
      <c r="V84" s="30">
        <v>32281088</v>
      </c>
      <c r="W84" s="30">
        <v>50252600</v>
      </c>
      <c r="X84" s="30"/>
      <c r="Y84" s="29"/>
      <c r="Z84" s="31">
        <v>50252600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37940000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7790000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7790000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19800000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>
        <v>19800000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6510000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6510000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3400000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>
        <v>3400000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440000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440000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2035000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2035000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4930000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4930000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44905000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553784176</v>
      </c>
      <c r="D5" s="153">
        <f>SUM(D6:D8)</f>
        <v>0</v>
      </c>
      <c r="E5" s="154">
        <f t="shared" si="0"/>
        <v>415464086</v>
      </c>
      <c r="F5" s="100">
        <f t="shared" si="0"/>
        <v>416574406</v>
      </c>
      <c r="G5" s="100">
        <f t="shared" si="0"/>
        <v>33065855</v>
      </c>
      <c r="H5" s="100">
        <f t="shared" si="0"/>
        <v>32966559</v>
      </c>
      <c r="I5" s="100">
        <f t="shared" si="0"/>
        <v>31797944</v>
      </c>
      <c r="J5" s="100">
        <f t="shared" si="0"/>
        <v>97830358</v>
      </c>
      <c r="K5" s="100">
        <f t="shared" si="0"/>
        <v>178486368</v>
      </c>
      <c r="L5" s="100">
        <f t="shared" si="0"/>
        <v>29765626</v>
      </c>
      <c r="M5" s="100">
        <f t="shared" si="0"/>
        <v>135059735</v>
      </c>
      <c r="N5" s="100">
        <f t="shared" si="0"/>
        <v>343311729</v>
      </c>
      <c r="O5" s="100">
        <f t="shared" si="0"/>
        <v>28009648</v>
      </c>
      <c r="P5" s="100">
        <f t="shared" si="0"/>
        <v>33459725</v>
      </c>
      <c r="Q5" s="100">
        <f t="shared" si="0"/>
        <v>33643173</v>
      </c>
      <c r="R5" s="100">
        <f t="shared" si="0"/>
        <v>95112546</v>
      </c>
      <c r="S5" s="100">
        <f t="shared" si="0"/>
        <v>31057431</v>
      </c>
      <c r="T5" s="100">
        <f t="shared" si="0"/>
        <v>113811881</v>
      </c>
      <c r="U5" s="100">
        <f t="shared" si="0"/>
        <v>35979703</v>
      </c>
      <c r="V5" s="100">
        <f t="shared" si="0"/>
        <v>180849015</v>
      </c>
      <c r="W5" s="100">
        <f t="shared" si="0"/>
        <v>717103648</v>
      </c>
      <c r="X5" s="100">
        <f t="shared" si="0"/>
        <v>424728797</v>
      </c>
      <c r="Y5" s="100">
        <f t="shared" si="0"/>
        <v>292374851</v>
      </c>
      <c r="Z5" s="137">
        <f>+IF(X5&lt;&gt;0,+(Y5/X5)*100,0)</f>
        <v>68.83800982300713</v>
      </c>
      <c r="AA5" s="153">
        <f>SUM(AA6:AA8)</f>
        <v>416574406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413424787</v>
      </c>
      <c r="Y6" s="60">
        <v>-413424787</v>
      </c>
      <c r="Z6" s="140">
        <v>-100</v>
      </c>
      <c r="AA6" s="155"/>
    </row>
    <row r="7" spans="1:27" ht="13.5">
      <c r="A7" s="138" t="s">
        <v>76</v>
      </c>
      <c r="B7" s="136"/>
      <c r="C7" s="157">
        <v>553764370</v>
      </c>
      <c r="D7" s="157"/>
      <c r="E7" s="158">
        <v>413424784</v>
      </c>
      <c r="F7" s="159">
        <v>416535104</v>
      </c>
      <c r="G7" s="159">
        <v>33063505</v>
      </c>
      <c r="H7" s="159">
        <v>32966559</v>
      </c>
      <c r="I7" s="159">
        <v>31795594</v>
      </c>
      <c r="J7" s="159">
        <v>97825658</v>
      </c>
      <c r="K7" s="159">
        <v>178484018</v>
      </c>
      <c r="L7" s="159">
        <v>29760926</v>
      </c>
      <c r="M7" s="159">
        <v>135059735</v>
      </c>
      <c r="N7" s="159">
        <v>343304679</v>
      </c>
      <c r="O7" s="159">
        <v>28007298</v>
      </c>
      <c r="P7" s="159">
        <v>33457375</v>
      </c>
      <c r="Q7" s="159">
        <v>33640723</v>
      </c>
      <c r="R7" s="159">
        <v>95105396</v>
      </c>
      <c r="S7" s="159">
        <v>31055081</v>
      </c>
      <c r="T7" s="159">
        <v>113809408</v>
      </c>
      <c r="U7" s="159">
        <v>35977353</v>
      </c>
      <c r="V7" s="159">
        <v>180841842</v>
      </c>
      <c r="W7" s="159">
        <v>717077575</v>
      </c>
      <c r="X7" s="159">
        <v>2039306</v>
      </c>
      <c r="Y7" s="159">
        <v>715038269</v>
      </c>
      <c r="Z7" s="141">
        <v>35062.82</v>
      </c>
      <c r="AA7" s="157">
        <v>416535104</v>
      </c>
    </row>
    <row r="8" spans="1:27" ht="13.5">
      <c r="A8" s="138" t="s">
        <v>77</v>
      </c>
      <c r="B8" s="136"/>
      <c r="C8" s="155">
        <v>19806</v>
      </c>
      <c r="D8" s="155"/>
      <c r="E8" s="156">
        <v>2039302</v>
      </c>
      <c r="F8" s="60">
        <v>39302</v>
      </c>
      <c r="G8" s="60">
        <v>2350</v>
      </c>
      <c r="H8" s="60"/>
      <c r="I8" s="60">
        <v>2350</v>
      </c>
      <c r="J8" s="60">
        <v>4700</v>
      </c>
      <c r="K8" s="60">
        <v>2350</v>
      </c>
      <c r="L8" s="60">
        <v>4700</v>
      </c>
      <c r="M8" s="60"/>
      <c r="N8" s="60">
        <v>7050</v>
      </c>
      <c r="O8" s="60">
        <v>2350</v>
      </c>
      <c r="P8" s="60">
        <v>2350</v>
      </c>
      <c r="Q8" s="60">
        <v>2450</v>
      </c>
      <c r="R8" s="60">
        <v>7150</v>
      </c>
      <c r="S8" s="60">
        <v>2350</v>
      </c>
      <c r="T8" s="60">
        <v>2473</v>
      </c>
      <c r="U8" s="60">
        <v>2350</v>
      </c>
      <c r="V8" s="60">
        <v>7173</v>
      </c>
      <c r="W8" s="60">
        <v>26073</v>
      </c>
      <c r="X8" s="60">
        <v>9264704</v>
      </c>
      <c r="Y8" s="60">
        <v>-9238631</v>
      </c>
      <c r="Z8" s="140">
        <v>-99.72</v>
      </c>
      <c r="AA8" s="155">
        <v>39302</v>
      </c>
    </row>
    <row r="9" spans="1:27" ht="13.5">
      <c r="A9" s="135" t="s">
        <v>78</v>
      </c>
      <c r="B9" s="136"/>
      <c r="C9" s="153">
        <f aca="true" t="shared" si="1" ref="C9:Y9">SUM(C10:C14)</f>
        <v>11933190</v>
      </c>
      <c r="D9" s="153">
        <f>SUM(D10:D14)</f>
        <v>0</v>
      </c>
      <c r="E9" s="154">
        <f t="shared" si="1"/>
        <v>9264701</v>
      </c>
      <c r="F9" s="100">
        <f t="shared" si="1"/>
        <v>4739394</v>
      </c>
      <c r="G9" s="100">
        <f t="shared" si="1"/>
        <v>170489</v>
      </c>
      <c r="H9" s="100">
        <f t="shared" si="1"/>
        <v>483058</v>
      </c>
      <c r="I9" s="100">
        <f t="shared" si="1"/>
        <v>202001</v>
      </c>
      <c r="J9" s="100">
        <f t="shared" si="1"/>
        <v>855548</v>
      </c>
      <c r="K9" s="100">
        <f t="shared" si="1"/>
        <v>204181</v>
      </c>
      <c r="L9" s="100">
        <f t="shared" si="1"/>
        <v>3817954</v>
      </c>
      <c r="M9" s="100">
        <f t="shared" si="1"/>
        <v>203375</v>
      </c>
      <c r="N9" s="100">
        <f t="shared" si="1"/>
        <v>4225510</v>
      </c>
      <c r="O9" s="100">
        <f t="shared" si="1"/>
        <v>235439</v>
      </c>
      <c r="P9" s="100">
        <f t="shared" si="1"/>
        <v>475760</v>
      </c>
      <c r="Q9" s="100">
        <f t="shared" si="1"/>
        <v>326891</v>
      </c>
      <c r="R9" s="100">
        <f t="shared" si="1"/>
        <v>1038090</v>
      </c>
      <c r="S9" s="100">
        <f t="shared" si="1"/>
        <v>642134</v>
      </c>
      <c r="T9" s="100">
        <f t="shared" si="1"/>
        <v>372897</v>
      </c>
      <c r="U9" s="100">
        <f t="shared" si="1"/>
        <v>-100894</v>
      </c>
      <c r="V9" s="100">
        <f t="shared" si="1"/>
        <v>914137</v>
      </c>
      <c r="W9" s="100">
        <f t="shared" si="1"/>
        <v>7033285</v>
      </c>
      <c r="X9" s="100">
        <f t="shared" si="1"/>
        <v>8156758</v>
      </c>
      <c r="Y9" s="100">
        <f t="shared" si="1"/>
        <v>-1123473</v>
      </c>
      <c r="Z9" s="137">
        <f>+IF(X9&lt;&gt;0,+(Y9/X9)*100,0)</f>
        <v>-13.773523745586175</v>
      </c>
      <c r="AA9" s="153">
        <f>SUM(AA10:AA14)</f>
        <v>4739394</v>
      </c>
    </row>
    <row r="10" spans="1:27" ht="13.5">
      <c r="A10" s="138" t="s">
        <v>79</v>
      </c>
      <c r="B10" s="136"/>
      <c r="C10" s="155">
        <v>1845856</v>
      </c>
      <c r="D10" s="155"/>
      <c r="E10" s="156">
        <v>1109526</v>
      </c>
      <c r="F10" s="60">
        <v>1528610</v>
      </c>
      <c r="G10" s="60">
        <v>130076</v>
      </c>
      <c r="H10" s="60">
        <v>91351</v>
      </c>
      <c r="I10" s="60">
        <v>81898</v>
      </c>
      <c r="J10" s="60">
        <v>303325</v>
      </c>
      <c r="K10" s="60">
        <v>113467</v>
      </c>
      <c r="L10" s="60">
        <v>73381</v>
      </c>
      <c r="M10" s="60">
        <v>45243</v>
      </c>
      <c r="N10" s="60">
        <v>232091</v>
      </c>
      <c r="O10" s="60">
        <v>81402</v>
      </c>
      <c r="P10" s="60">
        <v>77270</v>
      </c>
      <c r="Q10" s="60">
        <v>75806</v>
      </c>
      <c r="R10" s="60">
        <v>234478</v>
      </c>
      <c r="S10" s="60">
        <v>63636</v>
      </c>
      <c r="T10" s="60">
        <v>71428</v>
      </c>
      <c r="U10" s="60">
        <v>-376830</v>
      </c>
      <c r="V10" s="60">
        <v>-241766</v>
      </c>
      <c r="W10" s="60">
        <v>528128</v>
      </c>
      <c r="X10" s="60">
        <v>105207</v>
      </c>
      <c r="Y10" s="60">
        <v>422921</v>
      </c>
      <c r="Z10" s="140">
        <v>401.99</v>
      </c>
      <c r="AA10" s="155">
        <v>1528610</v>
      </c>
    </row>
    <row r="11" spans="1:27" ht="13.5">
      <c r="A11" s="138" t="s">
        <v>80</v>
      </c>
      <c r="B11" s="136"/>
      <c r="C11" s="155">
        <v>114364</v>
      </c>
      <c r="D11" s="155"/>
      <c r="E11" s="156">
        <v>105211</v>
      </c>
      <c r="F11" s="60">
        <v>105211</v>
      </c>
      <c r="G11" s="60">
        <v>2152</v>
      </c>
      <c r="H11" s="60"/>
      <c r="I11" s="60">
        <v>2039</v>
      </c>
      <c r="J11" s="60">
        <v>4191</v>
      </c>
      <c r="K11" s="60">
        <v>2740</v>
      </c>
      <c r="L11" s="60">
        <v>34260</v>
      </c>
      <c r="M11" s="60">
        <v>4084</v>
      </c>
      <c r="N11" s="60">
        <v>41084</v>
      </c>
      <c r="O11" s="60">
        <v>2067</v>
      </c>
      <c r="P11" s="60">
        <v>1057</v>
      </c>
      <c r="Q11" s="60">
        <v>2945</v>
      </c>
      <c r="R11" s="60">
        <v>6069</v>
      </c>
      <c r="S11" s="60">
        <v>356</v>
      </c>
      <c r="T11" s="60">
        <v>4325</v>
      </c>
      <c r="U11" s="60">
        <v>-20205</v>
      </c>
      <c r="V11" s="60">
        <v>-15524</v>
      </c>
      <c r="W11" s="60">
        <v>35820</v>
      </c>
      <c r="X11" s="60">
        <v>5787072</v>
      </c>
      <c r="Y11" s="60">
        <v>-5751252</v>
      </c>
      <c r="Z11" s="140">
        <v>-99.38</v>
      </c>
      <c r="AA11" s="155">
        <v>105211</v>
      </c>
    </row>
    <row r="12" spans="1:27" ht="13.5">
      <c r="A12" s="138" t="s">
        <v>81</v>
      </c>
      <c r="B12" s="136"/>
      <c r="C12" s="155">
        <v>9972970</v>
      </c>
      <c r="D12" s="155"/>
      <c r="E12" s="156">
        <v>5787069</v>
      </c>
      <c r="F12" s="60">
        <v>3105573</v>
      </c>
      <c r="G12" s="60">
        <v>38261</v>
      </c>
      <c r="H12" s="60">
        <v>391707</v>
      </c>
      <c r="I12" s="60">
        <v>118064</v>
      </c>
      <c r="J12" s="60">
        <v>548032</v>
      </c>
      <c r="K12" s="60">
        <v>87974</v>
      </c>
      <c r="L12" s="60">
        <v>3710313</v>
      </c>
      <c r="M12" s="60">
        <v>154048</v>
      </c>
      <c r="N12" s="60">
        <v>3952335</v>
      </c>
      <c r="O12" s="60">
        <v>151970</v>
      </c>
      <c r="P12" s="60">
        <v>397433</v>
      </c>
      <c r="Q12" s="60">
        <v>248140</v>
      </c>
      <c r="R12" s="60">
        <v>797543</v>
      </c>
      <c r="S12" s="60">
        <v>578142</v>
      </c>
      <c r="T12" s="60">
        <v>297144</v>
      </c>
      <c r="U12" s="60">
        <v>296141</v>
      </c>
      <c r="V12" s="60">
        <v>1171427</v>
      </c>
      <c r="W12" s="60">
        <v>6469337</v>
      </c>
      <c r="X12" s="60">
        <v>2262891</v>
      </c>
      <c r="Y12" s="60">
        <v>4206446</v>
      </c>
      <c r="Z12" s="140">
        <v>185.89</v>
      </c>
      <c r="AA12" s="155">
        <v>3105573</v>
      </c>
    </row>
    <row r="13" spans="1:27" ht="13.5">
      <c r="A13" s="138" t="s">
        <v>82</v>
      </c>
      <c r="B13" s="136"/>
      <c r="C13" s="155"/>
      <c r="D13" s="155"/>
      <c r="E13" s="156">
        <v>2262895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794</v>
      </c>
      <c r="Y13" s="60">
        <v>-794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794</v>
      </c>
      <c r="Y14" s="159">
        <v>-794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234323712</v>
      </c>
      <c r="D15" s="153">
        <f>SUM(D16:D18)</f>
        <v>0</v>
      </c>
      <c r="E15" s="154">
        <f t="shared" si="2"/>
        <v>794</v>
      </c>
      <c r="F15" s="100">
        <f t="shared" si="2"/>
        <v>4548156</v>
      </c>
      <c r="G15" s="100">
        <f t="shared" si="2"/>
        <v>167953</v>
      </c>
      <c r="H15" s="100">
        <f t="shared" si="2"/>
        <v>321689</v>
      </c>
      <c r="I15" s="100">
        <f t="shared" si="2"/>
        <v>121404</v>
      </c>
      <c r="J15" s="100">
        <f t="shared" si="2"/>
        <v>611046</v>
      </c>
      <c r="K15" s="100">
        <f t="shared" si="2"/>
        <v>244984</v>
      </c>
      <c r="L15" s="100">
        <f t="shared" si="2"/>
        <v>1043163</v>
      </c>
      <c r="M15" s="100">
        <f t="shared" si="2"/>
        <v>201341</v>
      </c>
      <c r="N15" s="100">
        <f t="shared" si="2"/>
        <v>1489488</v>
      </c>
      <c r="O15" s="100">
        <f t="shared" si="2"/>
        <v>63899</v>
      </c>
      <c r="P15" s="100">
        <f t="shared" si="2"/>
        <v>1243276</v>
      </c>
      <c r="Q15" s="100">
        <f t="shared" si="2"/>
        <v>209590</v>
      </c>
      <c r="R15" s="100">
        <f t="shared" si="2"/>
        <v>1516765</v>
      </c>
      <c r="S15" s="100">
        <f t="shared" si="2"/>
        <v>763479</v>
      </c>
      <c r="T15" s="100">
        <f t="shared" si="2"/>
        <v>163462</v>
      </c>
      <c r="U15" s="100">
        <f t="shared" si="2"/>
        <v>523143</v>
      </c>
      <c r="V15" s="100">
        <f t="shared" si="2"/>
        <v>1450084</v>
      </c>
      <c r="W15" s="100">
        <f t="shared" si="2"/>
        <v>5067383</v>
      </c>
      <c r="X15" s="100">
        <f t="shared" si="2"/>
        <v>862186827</v>
      </c>
      <c r="Y15" s="100">
        <f t="shared" si="2"/>
        <v>-857119444</v>
      </c>
      <c r="Z15" s="137">
        <f>+IF(X15&lt;&gt;0,+(Y15/X15)*100,0)</f>
        <v>-99.41226392687625</v>
      </c>
      <c r="AA15" s="153">
        <f>SUM(AA16:AA18)</f>
        <v>4548156</v>
      </c>
    </row>
    <row r="16" spans="1:27" ht="13.5">
      <c r="A16" s="138" t="s">
        <v>85</v>
      </c>
      <c r="B16" s="136"/>
      <c r="C16" s="155">
        <v>222861571</v>
      </c>
      <c r="D16" s="155"/>
      <c r="E16" s="156"/>
      <c r="F16" s="60">
        <v>2284950</v>
      </c>
      <c r="G16" s="60">
        <v>167953</v>
      </c>
      <c r="H16" s="60">
        <v>134219</v>
      </c>
      <c r="I16" s="60">
        <v>120472</v>
      </c>
      <c r="J16" s="60">
        <v>422644</v>
      </c>
      <c r="K16" s="60">
        <v>138663</v>
      </c>
      <c r="L16" s="60">
        <v>1040128</v>
      </c>
      <c r="M16" s="60">
        <v>174041</v>
      </c>
      <c r="N16" s="60">
        <v>1352832</v>
      </c>
      <c r="O16" s="60">
        <v>63899</v>
      </c>
      <c r="P16" s="60">
        <v>138812</v>
      </c>
      <c r="Q16" s="60">
        <v>209590</v>
      </c>
      <c r="R16" s="60">
        <v>412301</v>
      </c>
      <c r="S16" s="60">
        <v>147211</v>
      </c>
      <c r="T16" s="60">
        <v>153700</v>
      </c>
      <c r="U16" s="60">
        <v>5768</v>
      </c>
      <c r="V16" s="60">
        <v>306679</v>
      </c>
      <c r="W16" s="60">
        <v>2494456</v>
      </c>
      <c r="X16" s="60">
        <v>528702796</v>
      </c>
      <c r="Y16" s="60">
        <v>-526208340</v>
      </c>
      <c r="Z16" s="140">
        <v>-99.53</v>
      </c>
      <c r="AA16" s="155">
        <v>2284950</v>
      </c>
    </row>
    <row r="17" spans="1:27" ht="13.5">
      <c r="A17" s="138" t="s">
        <v>86</v>
      </c>
      <c r="B17" s="136"/>
      <c r="C17" s="155">
        <v>11450610</v>
      </c>
      <c r="D17" s="155"/>
      <c r="E17" s="156"/>
      <c r="F17" s="60">
        <v>2244610</v>
      </c>
      <c r="G17" s="60"/>
      <c r="H17" s="60">
        <v>187181</v>
      </c>
      <c r="I17" s="60"/>
      <c r="J17" s="60">
        <v>187181</v>
      </c>
      <c r="K17" s="60">
        <v>106321</v>
      </c>
      <c r="L17" s="60">
        <v>-1679</v>
      </c>
      <c r="M17" s="60"/>
      <c r="N17" s="60">
        <v>104642</v>
      </c>
      <c r="O17" s="60"/>
      <c r="P17" s="60">
        <v>1104162</v>
      </c>
      <c r="Q17" s="60"/>
      <c r="R17" s="60">
        <v>1104162</v>
      </c>
      <c r="S17" s="60">
        <v>616268</v>
      </c>
      <c r="T17" s="60">
        <v>9662</v>
      </c>
      <c r="U17" s="60">
        <v>517375</v>
      </c>
      <c r="V17" s="60">
        <v>1143305</v>
      </c>
      <c r="W17" s="60">
        <v>2539290</v>
      </c>
      <c r="X17" s="60">
        <v>216849348</v>
      </c>
      <c r="Y17" s="60">
        <v>-214310058</v>
      </c>
      <c r="Z17" s="140">
        <v>-98.83</v>
      </c>
      <c r="AA17" s="155">
        <v>2244610</v>
      </c>
    </row>
    <row r="18" spans="1:27" ht="13.5">
      <c r="A18" s="138" t="s">
        <v>87</v>
      </c>
      <c r="B18" s="136"/>
      <c r="C18" s="155">
        <v>11531</v>
      </c>
      <c r="D18" s="155"/>
      <c r="E18" s="156">
        <v>794</v>
      </c>
      <c r="F18" s="60">
        <v>18596</v>
      </c>
      <c r="G18" s="60"/>
      <c r="H18" s="60">
        <v>289</v>
      </c>
      <c r="I18" s="60">
        <v>932</v>
      </c>
      <c r="J18" s="60">
        <v>1221</v>
      </c>
      <c r="K18" s="60"/>
      <c r="L18" s="60">
        <v>4714</v>
      </c>
      <c r="M18" s="60">
        <v>27300</v>
      </c>
      <c r="N18" s="60">
        <v>32014</v>
      </c>
      <c r="O18" s="60"/>
      <c r="P18" s="60">
        <v>302</v>
      </c>
      <c r="Q18" s="60"/>
      <c r="R18" s="60">
        <v>302</v>
      </c>
      <c r="S18" s="60"/>
      <c r="T18" s="60">
        <v>100</v>
      </c>
      <c r="U18" s="60"/>
      <c r="V18" s="60">
        <v>100</v>
      </c>
      <c r="W18" s="60">
        <v>33637</v>
      </c>
      <c r="X18" s="60">
        <v>116634683</v>
      </c>
      <c r="Y18" s="60">
        <v>-116601046</v>
      </c>
      <c r="Z18" s="140">
        <v>-99.97</v>
      </c>
      <c r="AA18" s="155">
        <v>18596</v>
      </c>
    </row>
    <row r="19" spans="1:27" ht="13.5">
      <c r="A19" s="135" t="s">
        <v>88</v>
      </c>
      <c r="B19" s="142"/>
      <c r="C19" s="153">
        <f aca="true" t="shared" si="3" ref="C19:Y19">SUM(C20:C23)</f>
        <v>535046628</v>
      </c>
      <c r="D19" s="153">
        <f>SUM(D20:D23)</f>
        <v>0</v>
      </c>
      <c r="E19" s="154">
        <f t="shared" si="3"/>
        <v>969260372</v>
      </c>
      <c r="F19" s="100">
        <f t="shared" si="3"/>
        <v>968149937</v>
      </c>
      <c r="G19" s="100">
        <f t="shared" si="3"/>
        <v>28435216</v>
      </c>
      <c r="H19" s="100">
        <f t="shared" si="3"/>
        <v>42531191</v>
      </c>
      <c r="I19" s="100">
        <f t="shared" si="3"/>
        <v>47862485</v>
      </c>
      <c r="J19" s="100">
        <f t="shared" si="3"/>
        <v>118828892</v>
      </c>
      <c r="K19" s="100">
        <f t="shared" si="3"/>
        <v>44721323</v>
      </c>
      <c r="L19" s="100">
        <f t="shared" si="3"/>
        <v>52228636</v>
      </c>
      <c r="M19" s="100">
        <f t="shared" si="3"/>
        <v>33122291</v>
      </c>
      <c r="N19" s="100">
        <f t="shared" si="3"/>
        <v>130072250</v>
      </c>
      <c r="O19" s="100">
        <f t="shared" si="3"/>
        <v>43470406</v>
      </c>
      <c r="P19" s="100">
        <f t="shared" si="3"/>
        <v>59214160</v>
      </c>
      <c r="Q19" s="100">
        <f t="shared" si="3"/>
        <v>41010277</v>
      </c>
      <c r="R19" s="100">
        <f t="shared" si="3"/>
        <v>143694843</v>
      </c>
      <c r="S19" s="100">
        <f t="shared" si="3"/>
        <v>52424463</v>
      </c>
      <c r="T19" s="100">
        <f t="shared" si="3"/>
        <v>42343784</v>
      </c>
      <c r="U19" s="100">
        <f t="shared" si="3"/>
        <v>40392155</v>
      </c>
      <c r="V19" s="100">
        <f t="shared" si="3"/>
        <v>135160402</v>
      </c>
      <c r="W19" s="100">
        <f t="shared" si="3"/>
        <v>527756387</v>
      </c>
      <c r="X19" s="100">
        <f t="shared" si="3"/>
        <v>1394034062</v>
      </c>
      <c r="Y19" s="100">
        <f t="shared" si="3"/>
        <v>-866277675</v>
      </c>
      <c r="Z19" s="137">
        <f>+IF(X19&lt;&gt;0,+(Y19/X19)*100,0)</f>
        <v>-62.14178681955333</v>
      </c>
      <c r="AA19" s="153">
        <f>SUM(AA20:AA23)</f>
        <v>968149937</v>
      </c>
    </row>
    <row r="20" spans="1:27" ht="13.5">
      <c r="A20" s="138" t="s">
        <v>89</v>
      </c>
      <c r="B20" s="136"/>
      <c r="C20" s="155">
        <v>366896238</v>
      </c>
      <c r="D20" s="155"/>
      <c r="E20" s="156">
        <v>528702796</v>
      </c>
      <c r="F20" s="60">
        <v>528702681</v>
      </c>
      <c r="G20" s="60">
        <v>33288866</v>
      </c>
      <c r="H20" s="60">
        <v>27260661</v>
      </c>
      <c r="I20" s="60">
        <v>33425145</v>
      </c>
      <c r="J20" s="60">
        <v>93974672</v>
      </c>
      <c r="K20" s="60">
        <v>27102596</v>
      </c>
      <c r="L20" s="60">
        <v>33479338</v>
      </c>
      <c r="M20" s="60">
        <v>19486260</v>
      </c>
      <c r="N20" s="60">
        <v>80068194</v>
      </c>
      <c r="O20" s="60">
        <v>29055334</v>
      </c>
      <c r="P20" s="60">
        <v>33945892</v>
      </c>
      <c r="Q20" s="60">
        <v>41545360</v>
      </c>
      <c r="R20" s="60">
        <v>104546586</v>
      </c>
      <c r="S20" s="60">
        <v>37382988</v>
      </c>
      <c r="T20" s="60">
        <v>27114348</v>
      </c>
      <c r="U20" s="60">
        <v>27622781</v>
      </c>
      <c r="V20" s="60">
        <v>92120117</v>
      </c>
      <c r="W20" s="60">
        <v>370709569</v>
      </c>
      <c r="X20" s="60">
        <v>22051</v>
      </c>
      <c r="Y20" s="60">
        <v>370687518</v>
      </c>
      <c r="Z20" s="140">
        <v>1681046.29</v>
      </c>
      <c r="AA20" s="155">
        <v>528702681</v>
      </c>
    </row>
    <row r="21" spans="1:27" ht="13.5">
      <c r="A21" s="138" t="s">
        <v>90</v>
      </c>
      <c r="B21" s="136"/>
      <c r="C21" s="155">
        <v>107626919</v>
      </c>
      <c r="D21" s="155"/>
      <c r="E21" s="156">
        <v>216849343</v>
      </c>
      <c r="F21" s="60">
        <v>216849343</v>
      </c>
      <c r="G21" s="60">
        <v>-1512187</v>
      </c>
      <c r="H21" s="60">
        <v>9308849</v>
      </c>
      <c r="I21" s="60">
        <v>9442387</v>
      </c>
      <c r="J21" s="60">
        <v>17239049</v>
      </c>
      <c r="K21" s="60">
        <v>12039541</v>
      </c>
      <c r="L21" s="60">
        <v>13396359</v>
      </c>
      <c r="M21" s="60">
        <v>9563895</v>
      </c>
      <c r="N21" s="60">
        <v>34999795</v>
      </c>
      <c r="O21" s="60">
        <v>9593105</v>
      </c>
      <c r="P21" s="60">
        <v>17198679</v>
      </c>
      <c r="Q21" s="60">
        <v>-3825412</v>
      </c>
      <c r="R21" s="60">
        <v>22966372</v>
      </c>
      <c r="S21" s="60">
        <v>8043691</v>
      </c>
      <c r="T21" s="60">
        <v>9688880</v>
      </c>
      <c r="U21" s="60">
        <v>10039222</v>
      </c>
      <c r="V21" s="60">
        <v>27771793</v>
      </c>
      <c r="W21" s="60">
        <v>102977009</v>
      </c>
      <c r="X21" s="60">
        <v>1394012011</v>
      </c>
      <c r="Y21" s="60">
        <v>-1291035002</v>
      </c>
      <c r="Z21" s="140">
        <v>-92.61</v>
      </c>
      <c r="AA21" s="155">
        <v>216849343</v>
      </c>
    </row>
    <row r="22" spans="1:27" ht="13.5">
      <c r="A22" s="138" t="s">
        <v>91</v>
      </c>
      <c r="B22" s="136"/>
      <c r="C22" s="157">
        <v>30725528</v>
      </c>
      <c r="D22" s="157"/>
      <c r="E22" s="158">
        <v>116634687</v>
      </c>
      <c r="F22" s="159">
        <v>116634687</v>
      </c>
      <c r="G22" s="159">
        <v>-5689974</v>
      </c>
      <c r="H22" s="159">
        <v>2722297</v>
      </c>
      <c r="I22" s="159">
        <v>2659081</v>
      </c>
      <c r="J22" s="159">
        <v>-308596</v>
      </c>
      <c r="K22" s="159">
        <v>2847105</v>
      </c>
      <c r="L22" s="159">
        <v>2741331</v>
      </c>
      <c r="M22" s="159">
        <v>2298429</v>
      </c>
      <c r="N22" s="159">
        <v>7886865</v>
      </c>
      <c r="O22" s="159">
        <v>2316214</v>
      </c>
      <c r="P22" s="159">
        <v>5573777</v>
      </c>
      <c r="Q22" s="159">
        <v>603080</v>
      </c>
      <c r="R22" s="159">
        <v>8493071</v>
      </c>
      <c r="S22" s="159">
        <v>4697356</v>
      </c>
      <c r="T22" s="159">
        <v>2520552</v>
      </c>
      <c r="U22" s="159">
        <v>-318001</v>
      </c>
      <c r="V22" s="159">
        <v>6899907</v>
      </c>
      <c r="W22" s="159">
        <v>22971247</v>
      </c>
      <c r="X22" s="159"/>
      <c r="Y22" s="159">
        <v>22971247</v>
      </c>
      <c r="Z22" s="141">
        <v>0</v>
      </c>
      <c r="AA22" s="157">
        <v>116634687</v>
      </c>
    </row>
    <row r="23" spans="1:27" ht="13.5">
      <c r="A23" s="138" t="s">
        <v>92</v>
      </c>
      <c r="B23" s="136"/>
      <c r="C23" s="155">
        <v>29797943</v>
      </c>
      <c r="D23" s="155"/>
      <c r="E23" s="156">
        <v>107073546</v>
      </c>
      <c r="F23" s="60">
        <v>105963226</v>
      </c>
      <c r="G23" s="60">
        <v>2348511</v>
      </c>
      <c r="H23" s="60">
        <v>3239384</v>
      </c>
      <c r="I23" s="60">
        <v>2335872</v>
      </c>
      <c r="J23" s="60">
        <v>7923767</v>
      </c>
      <c r="K23" s="60">
        <v>2732081</v>
      </c>
      <c r="L23" s="60">
        <v>2611608</v>
      </c>
      <c r="M23" s="60">
        <v>1773707</v>
      </c>
      <c r="N23" s="60">
        <v>7117396</v>
      </c>
      <c r="O23" s="60">
        <v>2505753</v>
      </c>
      <c r="P23" s="60">
        <v>2495812</v>
      </c>
      <c r="Q23" s="60">
        <v>2687249</v>
      </c>
      <c r="R23" s="60">
        <v>7688814</v>
      </c>
      <c r="S23" s="60">
        <v>2300428</v>
      </c>
      <c r="T23" s="60">
        <v>3020004</v>
      </c>
      <c r="U23" s="60">
        <v>3048153</v>
      </c>
      <c r="V23" s="60">
        <v>8368585</v>
      </c>
      <c r="W23" s="60">
        <v>31098562</v>
      </c>
      <c r="X23" s="60"/>
      <c r="Y23" s="60">
        <v>31098562</v>
      </c>
      <c r="Z23" s="140">
        <v>0</v>
      </c>
      <c r="AA23" s="155">
        <v>105963226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22055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516946635</v>
      </c>
      <c r="Y24" s="100">
        <v>-516946635</v>
      </c>
      <c r="Z24" s="137">
        <v>-100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1335087706</v>
      </c>
      <c r="D25" s="168">
        <f>+D5+D9+D15+D19+D24</f>
        <v>0</v>
      </c>
      <c r="E25" s="169">
        <f t="shared" si="4"/>
        <v>1394012008</v>
      </c>
      <c r="F25" s="73">
        <f t="shared" si="4"/>
        <v>1394011893</v>
      </c>
      <c r="G25" s="73">
        <f t="shared" si="4"/>
        <v>61839513</v>
      </c>
      <c r="H25" s="73">
        <f t="shared" si="4"/>
        <v>76302497</v>
      </c>
      <c r="I25" s="73">
        <f t="shared" si="4"/>
        <v>79983834</v>
      </c>
      <c r="J25" s="73">
        <f t="shared" si="4"/>
        <v>218125844</v>
      </c>
      <c r="K25" s="73">
        <f t="shared" si="4"/>
        <v>223656856</v>
      </c>
      <c r="L25" s="73">
        <f t="shared" si="4"/>
        <v>86855379</v>
      </c>
      <c r="M25" s="73">
        <f t="shared" si="4"/>
        <v>168586742</v>
      </c>
      <c r="N25" s="73">
        <f t="shared" si="4"/>
        <v>479098977</v>
      </c>
      <c r="O25" s="73">
        <f t="shared" si="4"/>
        <v>71779392</v>
      </c>
      <c r="P25" s="73">
        <f t="shared" si="4"/>
        <v>94392921</v>
      </c>
      <c r="Q25" s="73">
        <f t="shared" si="4"/>
        <v>75189931</v>
      </c>
      <c r="R25" s="73">
        <f t="shared" si="4"/>
        <v>241362244</v>
      </c>
      <c r="S25" s="73">
        <f t="shared" si="4"/>
        <v>84887507</v>
      </c>
      <c r="T25" s="73">
        <f t="shared" si="4"/>
        <v>156692024</v>
      </c>
      <c r="U25" s="73">
        <f t="shared" si="4"/>
        <v>76794107</v>
      </c>
      <c r="V25" s="73">
        <f t="shared" si="4"/>
        <v>318373638</v>
      </c>
      <c r="W25" s="73">
        <f t="shared" si="4"/>
        <v>1256960703</v>
      </c>
      <c r="X25" s="73">
        <f t="shared" si="4"/>
        <v>3206053079</v>
      </c>
      <c r="Y25" s="73">
        <f t="shared" si="4"/>
        <v>-1949092376</v>
      </c>
      <c r="Z25" s="170">
        <f>+IF(X25&lt;&gt;0,+(Y25/X25)*100,0)</f>
        <v>-60.7941393349589</v>
      </c>
      <c r="AA25" s="168">
        <f>+AA5+AA9+AA15+AA19+AA24</f>
        <v>1394011893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835300964</v>
      </c>
      <c r="D28" s="153">
        <f>SUM(D29:D31)</f>
        <v>0</v>
      </c>
      <c r="E28" s="154">
        <f t="shared" si="5"/>
        <v>516946635</v>
      </c>
      <c r="F28" s="100">
        <f t="shared" si="5"/>
        <v>505743235</v>
      </c>
      <c r="G28" s="100">
        <f t="shared" si="5"/>
        <v>16888118</v>
      </c>
      <c r="H28" s="100">
        <f t="shared" si="5"/>
        <v>13017811</v>
      </c>
      <c r="I28" s="100">
        <f t="shared" si="5"/>
        <v>69006057</v>
      </c>
      <c r="J28" s="100">
        <f t="shared" si="5"/>
        <v>98911986</v>
      </c>
      <c r="K28" s="100">
        <f t="shared" si="5"/>
        <v>39718661</v>
      </c>
      <c r="L28" s="100">
        <f t="shared" si="5"/>
        <v>20318768</v>
      </c>
      <c r="M28" s="100">
        <f t="shared" si="5"/>
        <v>39324432</v>
      </c>
      <c r="N28" s="100">
        <f t="shared" si="5"/>
        <v>99361861</v>
      </c>
      <c r="O28" s="100">
        <f t="shared" si="5"/>
        <v>57284738</v>
      </c>
      <c r="P28" s="100">
        <f t="shared" si="5"/>
        <v>22582677</v>
      </c>
      <c r="Q28" s="100">
        <f t="shared" si="5"/>
        <v>19678242</v>
      </c>
      <c r="R28" s="100">
        <f t="shared" si="5"/>
        <v>99545657</v>
      </c>
      <c r="S28" s="100">
        <f t="shared" si="5"/>
        <v>15502931</v>
      </c>
      <c r="T28" s="100">
        <f t="shared" si="5"/>
        <v>25436569</v>
      </c>
      <c r="U28" s="100">
        <f t="shared" si="5"/>
        <v>56807717</v>
      </c>
      <c r="V28" s="100">
        <f t="shared" si="5"/>
        <v>97747217</v>
      </c>
      <c r="W28" s="100">
        <f t="shared" si="5"/>
        <v>395566721</v>
      </c>
      <c r="X28" s="100">
        <f t="shared" si="5"/>
        <v>117718544</v>
      </c>
      <c r="Y28" s="100">
        <f t="shared" si="5"/>
        <v>277848177</v>
      </c>
      <c r="Z28" s="137">
        <f>+IF(X28&lt;&gt;0,+(Y28/X28)*100,0)</f>
        <v>236.02753445540407</v>
      </c>
      <c r="AA28" s="153">
        <f>SUM(AA29:AA31)</f>
        <v>505743235</v>
      </c>
    </row>
    <row r="29" spans="1:27" ht="13.5">
      <c r="A29" s="138" t="s">
        <v>75</v>
      </c>
      <c r="B29" s="136"/>
      <c r="C29" s="155">
        <v>62192250</v>
      </c>
      <c r="D29" s="155"/>
      <c r="E29" s="156">
        <v>71706883</v>
      </c>
      <c r="F29" s="60">
        <v>71846883</v>
      </c>
      <c r="G29" s="60">
        <v>4829807</v>
      </c>
      <c r="H29" s="60">
        <v>4884247</v>
      </c>
      <c r="I29" s="60">
        <v>5742512</v>
      </c>
      <c r="J29" s="60">
        <v>15456566</v>
      </c>
      <c r="K29" s="60">
        <v>6543061</v>
      </c>
      <c r="L29" s="60">
        <v>5985167</v>
      </c>
      <c r="M29" s="60">
        <v>5746388</v>
      </c>
      <c r="N29" s="60">
        <v>18274616</v>
      </c>
      <c r="O29" s="60">
        <v>4573362</v>
      </c>
      <c r="P29" s="60">
        <v>4451600</v>
      </c>
      <c r="Q29" s="60">
        <v>3782058</v>
      </c>
      <c r="R29" s="60">
        <v>12807020</v>
      </c>
      <c r="S29" s="60">
        <v>4780015</v>
      </c>
      <c r="T29" s="60">
        <v>8086659</v>
      </c>
      <c r="U29" s="60">
        <v>6133244</v>
      </c>
      <c r="V29" s="60">
        <v>18999918</v>
      </c>
      <c r="W29" s="60">
        <v>65538120</v>
      </c>
      <c r="X29" s="60">
        <v>24076372</v>
      </c>
      <c r="Y29" s="60">
        <v>41461748</v>
      </c>
      <c r="Z29" s="140">
        <v>172.21</v>
      </c>
      <c r="AA29" s="155">
        <v>71846883</v>
      </c>
    </row>
    <row r="30" spans="1:27" ht="13.5">
      <c r="A30" s="138" t="s">
        <v>76</v>
      </c>
      <c r="B30" s="136"/>
      <c r="C30" s="157">
        <v>686292818</v>
      </c>
      <c r="D30" s="157"/>
      <c r="E30" s="158">
        <v>381204733</v>
      </c>
      <c r="F30" s="159">
        <v>367894050</v>
      </c>
      <c r="G30" s="159">
        <v>8702978</v>
      </c>
      <c r="H30" s="159">
        <v>4301135</v>
      </c>
      <c r="I30" s="159">
        <v>57123176</v>
      </c>
      <c r="J30" s="159">
        <v>70127289</v>
      </c>
      <c r="K30" s="159">
        <v>23904898</v>
      </c>
      <c r="L30" s="159">
        <v>10185224</v>
      </c>
      <c r="M30" s="159">
        <v>27367033</v>
      </c>
      <c r="N30" s="159">
        <v>61457155</v>
      </c>
      <c r="O30" s="159">
        <v>49823755</v>
      </c>
      <c r="P30" s="159">
        <v>14098489</v>
      </c>
      <c r="Q30" s="159">
        <v>13152717</v>
      </c>
      <c r="R30" s="159">
        <v>77074961</v>
      </c>
      <c r="S30" s="159">
        <v>5317605</v>
      </c>
      <c r="T30" s="159">
        <v>14148585</v>
      </c>
      <c r="U30" s="159">
        <v>41270647</v>
      </c>
      <c r="V30" s="159">
        <v>60736837</v>
      </c>
      <c r="W30" s="159">
        <v>269396242</v>
      </c>
      <c r="X30" s="159">
        <v>10272432</v>
      </c>
      <c r="Y30" s="159">
        <v>259123810</v>
      </c>
      <c r="Z30" s="141">
        <v>2522.52</v>
      </c>
      <c r="AA30" s="157">
        <v>367894050</v>
      </c>
    </row>
    <row r="31" spans="1:27" ht="13.5">
      <c r="A31" s="138" t="s">
        <v>77</v>
      </c>
      <c r="B31" s="136"/>
      <c r="C31" s="155">
        <v>86815896</v>
      </c>
      <c r="D31" s="155"/>
      <c r="E31" s="156">
        <v>64035019</v>
      </c>
      <c r="F31" s="60">
        <v>66002302</v>
      </c>
      <c r="G31" s="60">
        <v>3355333</v>
      </c>
      <c r="H31" s="60">
        <v>3832429</v>
      </c>
      <c r="I31" s="60">
        <v>6140369</v>
      </c>
      <c r="J31" s="60">
        <v>13328131</v>
      </c>
      <c r="K31" s="60">
        <v>9270702</v>
      </c>
      <c r="L31" s="60">
        <v>4148377</v>
      </c>
      <c r="M31" s="60">
        <v>6211011</v>
      </c>
      <c r="N31" s="60">
        <v>19630090</v>
      </c>
      <c r="O31" s="60">
        <v>2887621</v>
      </c>
      <c r="P31" s="60">
        <v>4032588</v>
      </c>
      <c r="Q31" s="60">
        <v>2743467</v>
      </c>
      <c r="R31" s="60">
        <v>9663676</v>
      </c>
      <c r="S31" s="60">
        <v>5405311</v>
      </c>
      <c r="T31" s="60">
        <v>3201325</v>
      </c>
      <c r="U31" s="60">
        <v>9403826</v>
      </c>
      <c r="V31" s="60">
        <v>18010462</v>
      </c>
      <c r="W31" s="60">
        <v>60632359</v>
      </c>
      <c r="X31" s="60">
        <v>83369740</v>
      </c>
      <c r="Y31" s="60">
        <v>-22737381</v>
      </c>
      <c r="Z31" s="140">
        <v>-27.27</v>
      </c>
      <c r="AA31" s="155">
        <v>66002302</v>
      </c>
    </row>
    <row r="32" spans="1:27" ht="13.5">
      <c r="A32" s="135" t="s">
        <v>78</v>
      </c>
      <c r="B32" s="136"/>
      <c r="C32" s="153">
        <f aca="true" t="shared" si="6" ref="C32:Y32">SUM(C33:C37)</f>
        <v>103867400</v>
      </c>
      <c r="D32" s="153">
        <f>SUM(D33:D37)</f>
        <v>0</v>
      </c>
      <c r="E32" s="154">
        <f t="shared" si="6"/>
        <v>150600141</v>
      </c>
      <c r="F32" s="100">
        <f t="shared" si="6"/>
        <v>107997215</v>
      </c>
      <c r="G32" s="100">
        <f t="shared" si="6"/>
        <v>7213515</v>
      </c>
      <c r="H32" s="100">
        <f t="shared" si="6"/>
        <v>9401874</v>
      </c>
      <c r="I32" s="100">
        <f t="shared" si="6"/>
        <v>10503759</v>
      </c>
      <c r="J32" s="100">
        <f t="shared" si="6"/>
        <v>27119148</v>
      </c>
      <c r="K32" s="100">
        <f t="shared" si="6"/>
        <v>10759545</v>
      </c>
      <c r="L32" s="100">
        <f t="shared" si="6"/>
        <v>9884736</v>
      </c>
      <c r="M32" s="100">
        <f t="shared" si="6"/>
        <v>11879136</v>
      </c>
      <c r="N32" s="100">
        <f t="shared" si="6"/>
        <v>32523417</v>
      </c>
      <c r="O32" s="100">
        <f t="shared" si="6"/>
        <v>7901643</v>
      </c>
      <c r="P32" s="100">
        <f t="shared" si="6"/>
        <v>9778804</v>
      </c>
      <c r="Q32" s="100">
        <f t="shared" si="6"/>
        <v>7685423</v>
      </c>
      <c r="R32" s="100">
        <f t="shared" si="6"/>
        <v>25365870</v>
      </c>
      <c r="S32" s="100">
        <f t="shared" si="6"/>
        <v>8157815</v>
      </c>
      <c r="T32" s="100">
        <f t="shared" si="6"/>
        <v>12053296</v>
      </c>
      <c r="U32" s="100">
        <f t="shared" si="6"/>
        <v>12013153</v>
      </c>
      <c r="V32" s="100">
        <f t="shared" si="6"/>
        <v>32224264</v>
      </c>
      <c r="W32" s="100">
        <f t="shared" si="6"/>
        <v>117232699</v>
      </c>
      <c r="X32" s="100">
        <f t="shared" si="6"/>
        <v>754863982</v>
      </c>
      <c r="Y32" s="100">
        <f t="shared" si="6"/>
        <v>-637631283</v>
      </c>
      <c r="Z32" s="137">
        <f>+IF(X32&lt;&gt;0,+(Y32/X32)*100,0)</f>
        <v>-84.469692316039</v>
      </c>
      <c r="AA32" s="153">
        <f>SUM(AA33:AA37)</f>
        <v>107997215</v>
      </c>
    </row>
    <row r="33" spans="1:27" ht="13.5">
      <c r="A33" s="138" t="s">
        <v>79</v>
      </c>
      <c r="B33" s="136"/>
      <c r="C33" s="155">
        <v>20157635</v>
      </c>
      <c r="D33" s="155"/>
      <c r="E33" s="156">
        <v>24076370</v>
      </c>
      <c r="F33" s="60">
        <v>22735486</v>
      </c>
      <c r="G33" s="60">
        <v>1533623</v>
      </c>
      <c r="H33" s="60">
        <v>1556194</v>
      </c>
      <c r="I33" s="60">
        <v>1760453</v>
      </c>
      <c r="J33" s="60">
        <v>4850270</v>
      </c>
      <c r="K33" s="60">
        <v>1870300</v>
      </c>
      <c r="L33" s="60">
        <v>1821115</v>
      </c>
      <c r="M33" s="60">
        <v>2358959</v>
      </c>
      <c r="N33" s="60">
        <v>6050374</v>
      </c>
      <c r="O33" s="60">
        <v>1692800</v>
      </c>
      <c r="P33" s="60">
        <v>1672556</v>
      </c>
      <c r="Q33" s="60">
        <v>1584163</v>
      </c>
      <c r="R33" s="60">
        <v>4949519</v>
      </c>
      <c r="S33" s="60">
        <v>1335002</v>
      </c>
      <c r="T33" s="60">
        <v>1516100</v>
      </c>
      <c r="U33" s="60">
        <v>1775367</v>
      </c>
      <c r="V33" s="60">
        <v>4626469</v>
      </c>
      <c r="W33" s="60">
        <v>20476632</v>
      </c>
      <c r="X33" s="60">
        <v>8320308</v>
      </c>
      <c r="Y33" s="60">
        <v>12156324</v>
      </c>
      <c r="Z33" s="140">
        <v>146.1</v>
      </c>
      <c r="AA33" s="155">
        <v>22735486</v>
      </c>
    </row>
    <row r="34" spans="1:27" ht="13.5">
      <c r="A34" s="138" t="s">
        <v>80</v>
      </c>
      <c r="B34" s="136"/>
      <c r="C34" s="155">
        <v>9694578</v>
      </c>
      <c r="D34" s="155"/>
      <c r="E34" s="156">
        <v>10272432</v>
      </c>
      <c r="F34" s="60">
        <v>12677432</v>
      </c>
      <c r="G34" s="60">
        <v>755887</v>
      </c>
      <c r="H34" s="60">
        <v>913977</v>
      </c>
      <c r="I34" s="60">
        <v>1060409</v>
      </c>
      <c r="J34" s="60">
        <v>2730273</v>
      </c>
      <c r="K34" s="60">
        <v>1054782</v>
      </c>
      <c r="L34" s="60">
        <v>890025</v>
      </c>
      <c r="M34" s="60">
        <v>1658251</v>
      </c>
      <c r="N34" s="60">
        <v>3603058</v>
      </c>
      <c r="O34" s="60">
        <v>874425</v>
      </c>
      <c r="P34" s="60">
        <v>673342</v>
      </c>
      <c r="Q34" s="60">
        <v>832176</v>
      </c>
      <c r="R34" s="60">
        <v>2379943</v>
      </c>
      <c r="S34" s="60">
        <v>608655</v>
      </c>
      <c r="T34" s="60">
        <v>792808</v>
      </c>
      <c r="U34" s="60">
        <v>783652</v>
      </c>
      <c r="V34" s="60">
        <v>2185115</v>
      </c>
      <c r="W34" s="60">
        <v>10898389</v>
      </c>
      <c r="X34" s="60">
        <v>33112600</v>
      </c>
      <c r="Y34" s="60">
        <v>-22214211</v>
      </c>
      <c r="Z34" s="140">
        <v>-67.09</v>
      </c>
      <c r="AA34" s="155">
        <v>12677432</v>
      </c>
    </row>
    <row r="35" spans="1:27" ht="13.5">
      <c r="A35" s="138" t="s">
        <v>81</v>
      </c>
      <c r="B35" s="136"/>
      <c r="C35" s="155">
        <v>66275516</v>
      </c>
      <c r="D35" s="155"/>
      <c r="E35" s="156">
        <v>83369737</v>
      </c>
      <c r="F35" s="60">
        <v>64214989</v>
      </c>
      <c r="G35" s="60">
        <v>4265433</v>
      </c>
      <c r="H35" s="60">
        <v>5979958</v>
      </c>
      <c r="I35" s="60">
        <v>6943481</v>
      </c>
      <c r="J35" s="60">
        <v>17188872</v>
      </c>
      <c r="K35" s="60">
        <v>7146486</v>
      </c>
      <c r="L35" s="60">
        <v>6521234</v>
      </c>
      <c r="M35" s="60">
        <v>6991031</v>
      </c>
      <c r="N35" s="60">
        <v>20658751</v>
      </c>
      <c r="O35" s="60">
        <v>4603268</v>
      </c>
      <c r="P35" s="60">
        <v>6748196</v>
      </c>
      <c r="Q35" s="60">
        <v>4588475</v>
      </c>
      <c r="R35" s="60">
        <v>15939939</v>
      </c>
      <c r="S35" s="60">
        <v>5597837</v>
      </c>
      <c r="T35" s="60">
        <v>9152756</v>
      </c>
      <c r="U35" s="60">
        <v>8820002</v>
      </c>
      <c r="V35" s="60">
        <v>23570595</v>
      </c>
      <c r="W35" s="60">
        <v>77358157</v>
      </c>
      <c r="X35" s="60">
        <v>31481533</v>
      </c>
      <c r="Y35" s="60">
        <v>45876624</v>
      </c>
      <c r="Z35" s="140">
        <v>145.73</v>
      </c>
      <c r="AA35" s="155">
        <v>64214989</v>
      </c>
    </row>
    <row r="36" spans="1:27" ht="13.5">
      <c r="A36" s="138" t="s">
        <v>82</v>
      </c>
      <c r="B36" s="136"/>
      <c r="C36" s="155"/>
      <c r="D36" s="155"/>
      <c r="E36" s="156">
        <v>24561294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1631056</v>
      </c>
      <c r="Y36" s="60">
        <v>-1631056</v>
      </c>
      <c r="Z36" s="140">
        <v>-100</v>
      </c>
      <c r="AA36" s="155"/>
    </row>
    <row r="37" spans="1:27" ht="13.5">
      <c r="A37" s="138" t="s">
        <v>83</v>
      </c>
      <c r="B37" s="136"/>
      <c r="C37" s="157">
        <v>7739671</v>
      </c>
      <c r="D37" s="157"/>
      <c r="E37" s="158">
        <v>8320308</v>
      </c>
      <c r="F37" s="159">
        <v>8369308</v>
      </c>
      <c r="G37" s="159">
        <v>658572</v>
      </c>
      <c r="H37" s="159">
        <v>951745</v>
      </c>
      <c r="I37" s="159">
        <v>739416</v>
      </c>
      <c r="J37" s="159">
        <v>2349733</v>
      </c>
      <c r="K37" s="159">
        <v>687977</v>
      </c>
      <c r="L37" s="159">
        <v>652362</v>
      </c>
      <c r="M37" s="159">
        <v>870895</v>
      </c>
      <c r="N37" s="159">
        <v>2211234</v>
      </c>
      <c r="O37" s="159">
        <v>731150</v>
      </c>
      <c r="P37" s="159">
        <v>684710</v>
      </c>
      <c r="Q37" s="159">
        <v>680609</v>
      </c>
      <c r="R37" s="159">
        <v>2096469</v>
      </c>
      <c r="S37" s="159">
        <v>616321</v>
      </c>
      <c r="T37" s="159">
        <v>591632</v>
      </c>
      <c r="U37" s="159">
        <v>634132</v>
      </c>
      <c r="V37" s="159">
        <v>1842085</v>
      </c>
      <c r="W37" s="159">
        <v>8499521</v>
      </c>
      <c r="X37" s="159">
        <v>680318485</v>
      </c>
      <c r="Y37" s="159">
        <v>-671818964</v>
      </c>
      <c r="Z37" s="141">
        <v>-98.75</v>
      </c>
      <c r="AA37" s="157">
        <v>8369308</v>
      </c>
    </row>
    <row r="38" spans="1:27" ht="13.5">
      <c r="A38" s="135" t="s">
        <v>84</v>
      </c>
      <c r="B38" s="142"/>
      <c r="C38" s="153">
        <f aca="true" t="shared" si="7" ref="C38:Y38">SUM(C39:C41)</f>
        <v>71493451</v>
      </c>
      <c r="D38" s="153">
        <f>SUM(D39:D41)</f>
        <v>0</v>
      </c>
      <c r="E38" s="154">
        <f t="shared" si="7"/>
        <v>33112595</v>
      </c>
      <c r="F38" s="100">
        <f t="shared" si="7"/>
        <v>92647976</v>
      </c>
      <c r="G38" s="100">
        <f t="shared" si="7"/>
        <v>7139643</v>
      </c>
      <c r="H38" s="100">
        <f t="shared" si="7"/>
        <v>5527002</v>
      </c>
      <c r="I38" s="100">
        <f t="shared" si="7"/>
        <v>6425532</v>
      </c>
      <c r="J38" s="100">
        <f t="shared" si="7"/>
        <v>19092177</v>
      </c>
      <c r="K38" s="100">
        <f t="shared" si="7"/>
        <v>7337792</v>
      </c>
      <c r="L38" s="100">
        <f t="shared" si="7"/>
        <v>7836732</v>
      </c>
      <c r="M38" s="100">
        <f t="shared" si="7"/>
        <v>7935305</v>
      </c>
      <c r="N38" s="100">
        <f t="shared" si="7"/>
        <v>23109829</v>
      </c>
      <c r="O38" s="100">
        <f t="shared" si="7"/>
        <v>6229589</v>
      </c>
      <c r="P38" s="100">
        <f t="shared" si="7"/>
        <v>5495298</v>
      </c>
      <c r="Q38" s="100">
        <f t="shared" si="7"/>
        <v>6735263</v>
      </c>
      <c r="R38" s="100">
        <f t="shared" si="7"/>
        <v>18460150</v>
      </c>
      <c r="S38" s="100">
        <f t="shared" si="7"/>
        <v>6678031</v>
      </c>
      <c r="T38" s="100">
        <f t="shared" si="7"/>
        <v>6820373</v>
      </c>
      <c r="U38" s="100">
        <f t="shared" si="7"/>
        <v>6834014</v>
      </c>
      <c r="V38" s="100">
        <f t="shared" si="7"/>
        <v>20332418</v>
      </c>
      <c r="W38" s="100">
        <f t="shared" si="7"/>
        <v>80994574</v>
      </c>
      <c r="X38" s="100">
        <f t="shared" si="7"/>
        <v>249242110</v>
      </c>
      <c r="Y38" s="100">
        <f t="shared" si="7"/>
        <v>-168247536</v>
      </c>
      <c r="Z38" s="137">
        <f>+IF(X38&lt;&gt;0,+(Y38/X38)*100,0)</f>
        <v>-67.50365578272468</v>
      </c>
      <c r="AA38" s="153">
        <f>SUM(AA39:AA41)</f>
        <v>92647976</v>
      </c>
    </row>
    <row r="39" spans="1:27" ht="13.5">
      <c r="A39" s="138" t="s">
        <v>85</v>
      </c>
      <c r="B39" s="136"/>
      <c r="C39" s="155">
        <v>22398477</v>
      </c>
      <c r="D39" s="155"/>
      <c r="E39" s="156"/>
      <c r="F39" s="60">
        <v>30775353</v>
      </c>
      <c r="G39" s="60">
        <v>1673126</v>
      </c>
      <c r="H39" s="60">
        <v>1842197</v>
      </c>
      <c r="I39" s="60">
        <v>1666296</v>
      </c>
      <c r="J39" s="60">
        <v>5181619</v>
      </c>
      <c r="K39" s="60">
        <v>1815955</v>
      </c>
      <c r="L39" s="60">
        <v>3077830</v>
      </c>
      <c r="M39" s="60">
        <v>1976724</v>
      </c>
      <c r="N39" s="60">
        <v>6870509</v>
      </c>
      <c r="O39" s="60">
        <v>1964713</v>
      </c>
      <c r="P39" s="60">
        <v>1704690</v>
      </c>
      <c r="Q39" s="60">
        <v>2869692</v>
      </c>
      <c r="R39" s="60">
        <v>6539095</v>
      </c>
      <c r="S39" s="60">
        <v>2339391</v>
      </c>
      <c r="T39" s="60">
        <v>2782655</v>
      </c>
      <c r="U39" s="60">
        <v>2384066</v>
      </c>
      <c r="V39" s="60">
        <v>7506112</v>
      </c>
      <c r="W39" s="60">
        <v>26097335</v>
      </c>
      <c r="X39" s="60">
        <v>162083772</v>
      </c>
      <c r="Y39" s="60">
        <v>-135986437</v>
      </c>
      <c r="Z39" s="140">
        <v>-83.9</v>
      </c>
      <c r="AA39" s="155">
        <v>30775353</v>
      </c>
    </row>
    <row r="40" spans="1:27" ht="13.5">
      <c r="A40" s="138" t="s">
        <v>86</v>
      </c>
      <c r="B40" s="136"/>
      <c r="C40" s="155">
        <v>43811567</v>
      </c>
      <c r="D40" s="155"/>
      <c r="E40" s="156">
        <v>31481535</v>
      </c>
      <c r="F40" s="60">
        <v>57699566</v>
      </c>
      <c r="G40" s="60">
        <v>5083901</v>
      </c>
      <c r="H40" s="60">
        <v>3270379</v>
      </c>
      <c r="I40" s="60">
        <v>4272311</v>
      </c>
      <c r="J40" s="60">
        <v>12626591</v>
      </c>
      <c r="K40" s="60">
        <v>5029548</v>
      </c>
      <c r="L40" s="60">
        <v>4227518</v>
      </c>
      <c r="M40" s="60">
        <v>5456781</v>
      </c>
      <c r="N40" s="60">
        <v>14713847</v>
      </c>
      <c r="O40" s="60">
        <v>3893976</v>
      </c>
      <c r="P40" s="60">
        <v>3407874</v>
      </c>
      <c r="Q40" s="60">
        <v>3305530</v>
      </c>
      <c r="R40" s="60">
        <v>10607380</v>
      </c>
      <c r="S40" s="60">
        <v>4004984</v>
      </c>
      <c r="T40" s="60">
        <v>3670994</v>
      </c>
      <c r="U40" s="60">
        <v>4098950</v>
      </c>
      <c r="V40" s="60">
        <v>11774928</v>
      </c>
      <c r="W40" s="60">
        <v>49722746</v>
      </c>
      <c r="X40" s="60">
        <v>17285630</v>
      </c>
      <c r="Y40" s="60">
        <v>32437116</v>
      </c>
      <c r="Z40" s="140">
        <v>187.65</v>
      </c>
      <c r="AA40" s="155">
        <v>57699566</v>
      </c>
    </row>
    <row r="41" spans="1:27" ht="13.5">
      <c r="A41" s="138" t="s">
        <v>87</v>
      </c>
      <c r="B41" s="136"/>
      <c r="C41" s="155">
        <v>5283407</v>
      </c>
      <c r="D41" s="155"/>
      <c r="E41" s="156">
        <v>1631060</v>
      </c>
      <c r="F41" s="60">
        <v>4173057</v>
      </c>
      <c r="G41" s="60">
        <v>382616</v>
      </c>
      <c r="H41" s="60">
        <v>414426</v>
      </c>
      <c r="I41" s="60">
        <v>486925</v>
      </c>
      <c r="J41" s="60">
        <v>1283967</v>
      </c>
      <c r="K41" s="60">
        <v>492289</v>
      </c>
      <c r="L41" s="60">
        <v>531384</v>
      </c>
      <c r="M41" s="60">
        <v>501800</v>
      </c>
      <c r="N41" s="60">
        <v>1525473</v>
      </c>
      <c r="O41" s="60">
        <v>370900</v>
      </c>
      <c r="P41" s="60">
        <v>382734</v>
      </c>
      <c r="Q41" s="60">
        <v>560041</v>
      </c>
      <c r="R41" s="60">
        <v>1313675</v>
      </c>
      <c r="S41" s="60">
        <v>333656</v>
      </c>
      <c r="T41" s="60">
        <v>366724</v>
      </c>
      <c r="U41" s="60">
        <v>350998</v>
      </c>
      <c r="V41" s="60">
        <v>1051378</v>
      </c>
      <c r="W41" s="60">
        <v>5174493</v>
      </c>
      <c r="X41" s="60">
        <v>69872708</v>
      </c>
      <c r="Y41" s="60">
        <v>-64698215</v>
      </c>
      <c r="Z41" s="140">
        <v>-92.59</v>
      </c>
      <c r="AA41" s="155">
        <v>4173057</v>
      </c>
    </row>
    <row r="42" spans="1:27" ht="13.5">
      <c r="A42" s="135" t="s">
        <v>88</v>
      </c>
      <c r="B42" s="142"/>
      <c r="C42" s="153">
        <f aca="true" t="shared" si="8" ref="C42:Y42">SUM(C43:C46)</f>
        <v>643957106</v>
      </c>
      <c r="D42" s="153">
        <f>SUM(D43:D46)</f>
        <v>0</v>
      </c>
      <c r="E42" s="154">
        <f t="shared" si="8"/>
        <v>680318482</v>
      </c>
      <c r="F42" s="100">
        <f t="shared" si="8"/>
        <v>669438164</v>
      </c>
      <c r="G42" s="100">
        <f t="shared" si="8"/>
        <v>66352779</v>
      </c>
      <c r="H42" s="100">
        <f t="shared" si="8"/>
        <v>83267388</v>
      </c>
      <c r="I42" s="100">
        <f t="shared" si="8"/>
        <v>48164935</v>
      </c>
      <c r="J42" s="100">
        <f t="shared" si="8"/>
        <v>197785102</v>
      </c>
      <c r="K42" s="100">
        <f t="shared" si="8"/>
        <v>65760302</v>
      </c>
      <c r="L42" s="100">
        <f t="shared" si="8"/>
        <v>62164300</v>
      </c>
      <c r="M42" s="100">
        <f t="shared" si="8"/>
        <v>70025286</v>
      </c>
      <c r="N42" s="100">
        <f t="shared" si="8"/>
        <v>197949888</v>
      </c>
      <c r="O42" s="100">
        <f t="shared" si="8"/>
        <v>35823619</v>
      </c>
      <c r="P42" s="100">
        <f t="shared" si="8"/>
        <v>66891476</v>
      </c>
      <c r="Q42" s="100">
        <f t="shared" si="8"/>
        <v>42778652</v>
      </c>
      <c r="R42" s="100">
        <f t="shared" si="8"/>
        <v>145493747</v>
      </c>
      <c r="S42" s="100">
        <f t="shared" si="8"/>
        <v>28036444</v>
      </c>
      <c r="T42" s="100">
        <f t="shared" si="8"/>
        <v>102781334</v>
      </c>
      <c r="U42" s="100">
        <f t="shared" si="8"/>
        <v>15548257</v>
      </c>
      <c r="V42" s="100">
        <f t="shared" si="8"/>
        <v>146366035</v>
      </c>
      <c r="W42" s="100">
        <f t="shared" si="8"/>
        <v>687594772</v>
      </c>
      <c r="X42" s="100">
        <f t="shared" si="8"/>
        <v>1394012001</v>
      </c>
      <c r="Y42" s="100">
        <f t="shared" si="8"/>
        <v>-706417229</v>
      </c>
      <c r="Z42" s="137">
        <f>+IF(X42&lt;&gt;0,+(Y42/X42)*100,0)</f>
        <v>-50.67511818357724</v>
      </c>
      <c r="AA42" s="153">
        <f>SUM(AA43:AA46)</f>
        <v>669438164</v>
      </c>
    </row>
    <row r="43" spans="1:27" ht="13.5">
      <c r="A43" s="138" t="s">
        <v>89</v>
      </c>
      <c r="B43" s="136"/>
      <c r="C43" s="155">
        <v>415487224</v>
      </c>
      <c r="D43" s="155"/>
      <c r="E43" s="156">
        <v>431076381</v>
      </c>
      <c r="F43" s="60">
        <v>405031188</v>
      </c>
      <c r="G43" s="60">
        <v>41697176</v>
      </c>
      <c r="H43" s="60">
        <v>56200845</v>
      </c>
      <c r="I43" s="60">
        <v>33464501</v>
      </c>
      <c r="J43" s="60">
        <v>131362522</v>
      </c>
      <c r="K43" s="60">
        <v>35518501</v>
      </c>
      <c r="L43" s="60">
        <v>49035655</v>
      </c>
      <c r="M43" s="60">
        <v>40492016</v>
      </c>
      <c r="N43" s="60">
        <v>125046172</v>
      </c>
      <c r="O43" s="60">
        <v>16886771</v>
      </c>
      <c r="P43" s="60">
        <v>47948965</v>
      </c>
      <c r="Q43" s="60">
        <v>19142092</v>
      </c>
      <c r="R43" s="60">
        <v>83977828</v>
      </c>
      <c r="S43" s="60">
        <v>12349340</v>
      </c>
      <c r="T43" s="60">
        <v>66586730</v>
      </c>
      <c r="U43" s="60">
        <v>-26765835</v>
      </c>
      <c r="V43" s="60">
        <v>52170235</v>
      </c>
      <c r="W43" s="60">
        <v>392556757</v>
      </c>
      <c r="X43" s="60">
        <v>1393931892</v>
      </c>
      <c r="Y43" s="60">
        <v>-1001375135</v>
      </c>
      <c r="Z43" s="140">
        <v>-71.84</v>
      </c>
      <c r="AA43" s="155">
        <v>405031188</v>
      </c>
    </row>
    <row r="44" spans="1:27" ht="13.5">
      <c r="A44" s="138" t="s">
        <v>90</v>
      </c>
      <c r="B44" s="136"/>
      <c r="C44" s="155">
        <v>150322656</v>
      </c>
      <c r="D44" s="155"/>
      <c r="E44" s="156">
        <v>162083767</v>
      </c>
      <c r="F44" s="60">
        <v>181330278</v>
      </c>
      <c r="G44" s="60">
        <v>19774881</v>
      </c>
      <c r="H44" s="60">
        <v>19221239</v>
      </c>
      <c r="I44" s="60">
        <v>6575255</v>
      </c>
      <c r="J44" s="60">
        <v>45571375</v>
      </c>
      <c r="K44" s="60">
        <v>21825770</v>
      </c>
      <c r="L44" s="60">
        <v>4996390</v>
      </c>
      <c r="M44" s="60">
        <v>18656791</v>
      </c>
      <c r="N44" s="60">
        <v>45478951</v>
      </c>
      <c r="O44" s="60">
        <v>12832619</v>
      </c>
      <c r="P44" s="60">
        <v>10841742</v>
      </c>
      <c r="Q44" s="60">
        <v>16581641</v>
      </c>
      <c r="R44" s="60">
        <v>40256002</v>
      </c>
      <c r="S44" s="60">
        <v>10157833</v>
      </c>
      <c r="T44" s="60">
        <v>30220948</v>
      </c>
      <c r="U44" s="60">
        <v>32287591</v>
      </c>
      <c r="V44" s="60">
        <v>72666372</v>
      </c>
      <c r="W44" s="60">
        <v>203972700</v>
      </c>
      <c r="X44" s="60"/>
      <c r="Y44" s="60">
        <v>203972700</v>
      </c>
      <c r="Z44" s="140">
        <v>0</v>
      </c>
      <c r="AA44" s="155">
        <v>181330278</v>
      </c>
    </row>
    <row r="45" spans="1:27" ht="13.5">
      <c r="A45" s="138" t="s">
        <v>91</v>
      </c>
      <c r="B45" s="136"/>
      <c r="C45" s="157">
        <v>15988102</v>
      </c>
      <c r="D45" s="157"/>
      <c r="E45" s="158">
        <v>17285625</v>
      </c>
      <c r="F45" s="159">
        <v>16087625</v>
      </c>
      <c r="G45" s="159">
        <v>1327969</v>
      </c>
      <c r="H45" s="159">
        <v>1307210</v>
      </c>
      <c r="I45" s="159">
        <v>1747778</v>
      </c>
      <c r="J45" s="159">
        <v>4382957</v>
      </c>
      <c r="K45" s="159">
        <v>1376131</v>
      </c>
      <c r="L45" s="159">
        <v>1366997</v>
      </c>
      <c r="M45" s="159">
        <v>2369404</v>
      </c>
      <c r="N45" s="159">
        <v>5112532</v>
      </c>
      <c r="O45" s="159">
        <v>1862353</v>
      </c>
      <c r="P45" s="159">
        <v>1706229</v>
      </c>
      <c r="Q45" s="159">
        <v>1336837</v>
      </c>
      <c r="R45" s="159">
        <v>4905419</v>
      </c>
      <c r="S45" s="159">
        <v>1508127</v>
      </c>
      <c r="T45" s="159">
        <v>1433701</v>
      </c>
      <c r="U45" s="159">
        <v>1912033</v>
      </c>
      <c r="V45" s="159">
        <v>4853861</v>
      </c>
      <c r="W45" s="159">
        <v>19254769</v>
      </c>
      <c r="X45" s="159">
        <v>80109</v>
      </c>
      <c r="Y45" s="159">
        <v>19174660</v>
      </c>
      <c r="Z45" s="141">
        <v>23935.71</v>
      </c>
      <c r="AA45" s="157">
        <v>16087625</v>
      </c>
    </row>
    <row r="46" spans="1:27" ht="13.5">
      <c r="A46" s="138" t="s">
        <v>92</v>
      </c>
      <c r="B46" s="136"/>
      <c r="C46" s="155">
        <v>62159124</v>
      </c>
      <c r="D46" s="155"/>
      <c r="E46" s="156">
        <v>69872709</v>
      </c>
      <c r="F46" s="60">
        <v>66989073</v>
      </c>
      <c r="G46" s="60">
        <v>3552753</v>
      </c>
      <c r="H46" s="60">
        <v>6538094</v>
      </c>
      <c r="I46" s="60">
        <v>6377401</v>
      </c>
      <c r="J46" s="60">
        <v>16468248</v>
      </c>
      <c r="K46" s="60">
        <v>7039900</v>
      </c>
      <c r="L46" s="60">
        <v>6765258</v>
      </c>
      <c r="M46" s="60">
        <v>8507075</v>
      </c>
      <c r="N46" s="60">
        <v>22312233</v>
      </c>
      <c r="O46" s="60">
        <v>4241876</v>
      </c>
      <c r="P46" s="60">
        <v>6394540</v>
      </c>
      <c r="Q46" s="60">
        <v>5718082</v>
      </c>
      <c r="R46" s="60">
        <v>16354498</v>
      </c>
      <c r="S46" s="60">
        <v>4021144</v>
      </c>
      <c r="T46" s="60">
        <v>4539955</v>
      </c>
      <c r="U46" s="60">
        <v>8114468</v>
      </c>
      <c r="V46" s="60">
        <v>16675567</v>
      </c>
      <c r="W46" s="60">
        <v>71810546</v>
      </c>
      <c r="X46" s="60"/>
      <c r="Y46" s="60">
        <v>71810546</v>
      </c>
      <c r="Z46" s="140">
        <v>0</v>
      </c>
      <c r="AA46" s="155">
        <v>66989073</v>
      </c>
    </row>
    <row r="47" spans="1:27" ht="13.5">
      <c r="A47" s="135" t="s">
        <v>93</v>
      </c>
      <c r="B47" s="142" t="s">
        <v>94</v>
      </c>
      <c r="C47" s="153">
        <v>2996374</v>
      </c>
      <c r="D47" s="153"/>
      <c r="E47" s="154">
        <v>12954042</v>
      </c>
      <c r="F47" s="100">
        <v>7600305</v>
      </c>
      <c r="G47" s="100">
        <v>184895</v>
      </c>
      <c r="H47" s="100">
        <v>258554</v>
      </c>
      <c r="I47" s="100">
        <v>235441</v>
      </c>
      <c r="J47" s="100">
        <v>678890</v>
      </c>
      <c r="K47" s="100">
        <v>240078</v>
      </c>
      <c r="L47" s="100">
        <v>208991</v>
      </c>
      <c r="M47" s="100">
        <v>216807</v>
      </c>
      <c r="N47" s="100">
        <v>665876</v>
      </c>
      <c r="O47" s="100">
        <v>217499</v>
      </c>
      <c r="P47" s="100">
        <v>242596</v>
      </c>
      <c r="Q47" s="100">
        <v>212810</v>
      </c>
      <c r="R47" s="100">
        <v>672905</v>
      </c>
      <c r="S47" s="100">
        <v>248552</v>
      </c>
      <c r="T47" s="100">
        <v>213177</v>
      </c>
      <c r="U47" s="100">
        <v>271989</v>
      </c>
      <c r="V47" s="100">
        <v>733718</v>
      </c>
      <c r="W47" s="100">
        <v>2751389</v>
      </c>
      <c r="X47" s="100">
        <v>80109</v>
      </c>
      <c r="Y47" s="100">
        <v>2671280</v>
      </c>
      <c r="Z47" s="137">
        <v>3334.56</v>
      </c>
      <c r="AA47" s="153">
        <v>7600305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1657615295</v>
      </c>
      <c r="D48" s="168">
        <f>+D28+D32+D38+D42+D47</f>
        <v>0</v>
      </c>
      <c r="E48" s="169">
        <f t="shared" si="9"/>
        <v>1393931895</v>
      </c>
      <c r="F48" s="73">
        <f t="shared" si="9"/>
        <v>1383426895</v>
      </c>
      <c r="G48" s="73">
        <f t="shared" si="9"/>
        <v>97778950</v>
      </c>
      <c r="H48" s="73">
        <f t="shared" si="9"/>
        <v>111472629</v>
      </c>
      <c r="I48" s="73">
        <f t="shared" si="9"/>
        <v>134335724</v>
      </c>
      <c r="J48" s="73">
        <f t="shared" si="9"/>
        <v>343587303</v>
      </c>
      <c r="K48" s="73">
        <f t="shared" si="9"/>
        <v>123816378</v>
      </c>
      <c r="L48" s="73">
        <f t="shared" si="9"/>
        <v>100413527</v>
      </c>
      <c r="M48" s="73">
        <f t="shared" si="9"/>
        <v>129380966</v>
      </c>
      <c r="N48" s="73">
        <f t="shared" si="9"/>
        <v>353610871</v>
      </c>
      <c r="O48" s="73">
        <f t="shared" si="9"/>
        <v>107457088</v>
      </c>
      <c r="P48" s="73">
        <f t="shared" si="9"/>
        <v>104990851</v>
      </c>
      <c r="Q48" s="73">
        <f t="shared" si="9"/>
        <v>77090390</v>
      </c>
      <c r="R48" s="73">
        <f t="shared" si="9"/>
        <v>289538329</v>
      </c>
      <c r="S48" s="73">
        <f t="shared" si="9"/>
        <v>58623773</v>
      </c>
      <c r="T48" s="73">
        <f t="shared" si="9"/>
        <v>147304749</v>
      </c>
      <c r="U48" s="73">
        <f t="shared" si="9"/>
        <v>91475130</v>
      </c>
      <c r="V48" s="73">
        <f t="shared" si="9"/>
        <v>297403652</v>
      </c>
      <c r="W48" s="73">
        <f t="shared" si="9"/>
        <v>1284140155</v>
      </c>
      <c r="X48" s="73">
        <f t="shared" si="9"/>
        <v>2515916746</v>
      </c>
      <c r="Y48" s="73">
        <f t="shared" si="9"/>
        <v>-1231776591</v>
      </c>
      <c r="Z48" s="170">
        <f>+IF(X48&lt;&gt;0,+(Y48/X48)*100,0)</f>
        <v>-48.959354197962796</v>
      </c>
      <c r="AA48" s="168">
        <f>+AA28+AA32+AA38+AA42+AA47</f>
        <v>1383426895</v>
      </c>
    </row>
    <row r="49" spans="1:27" ht="13.5">
      <c r="A49" s="148" t="s">
        <v>49</v>
      </c>
      <c r="B49" s="149"/>
      <c r="C49" s="171">
        <f aca="true" t="shared" si="10" ref="C49:Y49">+C25-C48</f>
        <v>-322527589</v>
      </c>
      <c r="D49" s="171">
        <f>+D25-D48</f>
        <v>0</v>
      </c>
      <c r="E49" s="172">
        <f t="shared" si="10"/>
        <v>80113</v>
      </c>
      <c r="F49" s="173">
        <f t="shared" si="10"/>
        <v>10584998</v>
      </c>
      <c r="G49" s="173">
        <f t="shared" si="10"/>
        <v>-35939437</v>
      </c>
      <c r="H49" s="173">
        <f t="shared" si="10"/>
        <v>-35170132</v>
      </c>
      <c r="I49" s="173">
        <f t="shared" si="10"/>
        <v>-54351890</v>
      </c>
      <c r="J49" s="173">
        <f t="shared" si="10"/>
        <v>-125461459</v>
      </c>
      <c r="K49" s="173">
        <f t="shared" si="10"/>
        <v>99840478</v>
      </c>
      <c r="L49" s="173">
        <f t="shared" si="10"/>
        <v>-13558148</v>
      </c>
      <c r="M49" s="173">
        <f t="shared" si="10"/>
        <v>39205776</v>
      </c>
      <c r="N49" s="173">
        <f t="shared" si="10"/>
        <v>125488106</v>
      </c>
      <c r="O49" s="173">
        <f t="shared" si="10"/>
        <v>-35677696</v>
      </c>
      <c r="P49" s="173">
        <f t="shared" si="10"/>
        <v>-10597930</v>
      </c>
      <c r="Q49" s="173">
        <f t="shared" si="10"/>
        <v>-1900459</v>
      </c>
      <c r="R49" s="173">
        <f t="shared" si="10"/>
        <v>-48176085</v>
      </c>
      <c r="S49" s="173">
        <f t="shared" si="10"/>
        <v>26263734</v>
      </c>
      <c r="T49" s="173">
        <f t="shared" si="10"/>
        <v>9387275</v>
      </c>
      <c r="U49" s="173">
        <f t="shared" si="10"/>
        <v>-14681023</v>
      </c>
      <c r="V49" s="173">
        <f t="shared" si="10"/>
        <v>20969986</v>
      </c>
      <c r="W49" s="173">
        <f t="shared" si="10"/>
        <v>-27179452</v>
      </c>
      <c r="X49" s="173">
        <f>IF(F25=F48,0,X25-X48)</f>
        <v>690136333</v>
      </c>
      <c r="Y49" s="173">
        <f t="shared" si="10"/>
        <v>-717315785</v>
      </c>
      <c r="Z49" s="174">
        <f>+IF(X49&lt;&gt;0,+(Y49/X49)*100,0)</f>
        <v>-103.93827287455679</v>
      </c>
      <c r="AA49" s="171">
        <f>+AA25-AA48</f>
        <v>10584998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193598617</v>
      </c>
      <c r="D5" s="155">
        <v>0</v>
      </c>
      <c r="E5" s="156">
        <v>330083730</v>
      </c>
      <c r="F5" s="60">
        <v>330083730</v>
      </c>
      <c r="G5" s="60">
        <v>28014987</v>
      </c>
      <c r="H5" s="60">
        <v>28241818</v>
      </c>
      <c r="I5" s="60">
        <v>28217538</v>
      </c>
      <c r="J5" s="60">
        <v>84474343</v>
      </c>
      <c r="K5" s="60">
        <v>26389000</v>
      </c>
      <c r="L5" s="60">
        <v>25614640</v>
      </c>
      <c r="M5" s="60">
        <v>25938007</v>
      </c>
      <c r="N5" s="60">
        <v>77941647</v>
      </c>
      <c r="O5" s="60">
        <v>21022737</v>
      </c>
      <c r="P5" s="60">
        <v>25860249</v>
      </c>
      <c r="Q5" s="60">
        <v>26023597</v>
      </c>
      <c r="R5" s="60">
        <v>72906583</v>
      </c>
      <c r="S5" s="60">
        <v>24275993</v>
      </c>
      <c r="T5" s="60">
        <v>25527981</v>
      </c>
      <c r="U5" s="60">
        <v>26883314</v>
      </c>
      <c r="V5" s="60">
        <v>76687288</v>
      </c>
      <c r="W5" s="60">
        <v>312009861</v>
      </c>
      <c r="X5" s="60">
        <v>330083734</v>
      </c>
      <c r="Y5" s="60">
        <v>-18073873</v>
      </c>
      <c r="Z5" s="140">
        <v>-5.48</v>
      </c>
      <c r="AA5" s="155">
        <v>330083730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358589938</v>
      </c>
      <c r="D7" s="155">
        <v>0</v>
      </c>
      <c r="E7" s="156">
        <v>450000096</v>
      </c>
      <c r="F7" s="60">
        <v>449999981</v>
      </c>
      <c r="G7" s="60">
        <v>33009825</v>
      </c>
      <c r="H7" s="60">
        <v>26832340</v>
      </c>
      <c r="I7" s="60">
        <v>33713740</v>
      </c>
      <c r="J7" s="60">
        <v>93555905</v>
      </c>
      <c r="K7" s="60">
        <v>29972555</v>
      </c>
      <c r="L7" s="60">
        <v>33136120</v>
      </c>
      <c r="M7" s="60">
        <v>19291604</v>
      </c>
      <c r="N7" s="60">
        <v>82400279</v>
      </c>
      <c r="O7" s="60">
        <v>28731033</v>
      </c>
      <c r="P7" s="60">
        <v>33908628</v>
      </c>
      <c r="Q7" s="60">
        <v>41178976</v>
      </c>
      <c r="R7" s="60">
        <v>103818637</v>
      </c>
      <c r="S7" s="60">
        <v>33960533</v>
      </c>
      <c r="T7" s="60">
        <v>26556216</v>
      </c>
      <c r="U7" s="60">
        <v>27392567</v>
      </c>
      <c r="V7" s="60">
        <v>87909316</v>
      </c>
      <c r="W7" s="60">
        <v>367684137</v>
      </c>
      <c r="X7" s="60">
        <v>450000096</v>
      </c>
      <c r="Y7" s="60">
        <v>-82315959</v>
      </c>
      <c r="Z7" s="140">
        <v>-18.29</v>
      </c>
      <c r="AA7" s="155">
        <v>449999981</v>
      </c>
    </row>
    <row r="8" spans="1:27" ht="13.5">
      <c r="A8" s="183" t="s">
        <v>104</v>
      </c>
      <c r="B8" s="182"/>
      <c r="C8" s="155">
        <v>97920876</v>
      </c>
      <c r="D8" s="155">
        <v>0</v>
      </c>
      <c r="E8" s="156">
        <v>100990070</v>
      </c>
      <c r="F8" s="60">
        <v>100990070</v>
      </c>
      <c r="G8" s="60">
        <v>-1526386</v>
      </c>
      <c r="H8" s="60">
        <v>9295794</v>
      </c>
      <c r="I8" s="60">
        <v>9436558</v>
      </c>
      <c r="J8" s="60">
        <v>17205966</v>
      </c>
      <c r="K8" s="60">
        <v>12023783</v>
      </c>
      <c r="L8" s="60">
        <v>13395926</v>
      </c>
      <c r="M8" s="60">
        <v>9560606</v>
      </c>
      <c r="N8" s="60">
        <v>34980315</v>
      </c>
      <c r="O8" s="60">
        <v>9588856</v>
      </c>
      <c r="P8" s="60">
        <v>17121830</v>
      </c>
      <c r="Q8" s="60">
        <v>-3843295</v>
      </c>
      <c r="R8" s="60">
        <v>22867391</v>
      </c>
      <c r="S8" s="60">
        <v>8033643</v>
      </c>
      <c r="T8" s="60">
        <v>9685111</v>
      </c>
      <c r="U8" s="60">
        <v>10008078</v>
      </c>
      <c r="V8" s="60">
        <v>27726832</v>
      </c>
      <c r="W8" s="60">
        <v>102780504</v>
      </c>
      <c r="X8" s="60">
        <v>100990068</v>
      </c>
      <c r="Y8" s="60">
        <v>1790436</v>
      </c>
      <c r="Z8" s="140">
        <v>1.77</v>
      </c>
      <c r="AA8" s="155">
        <v>100990070</v>
      </c>
    </row>
    <row r="9" spans="1:27" ht="13.5">
      <c r="A9" s="183" t="s">
        <v>105</v>
      </c>
      <c r="B9" s="182"/>
      <c r="C9" s="155">
        <v>30724153</v>
      </c>
      <c r="D9" s="155">
        <v>0</v>
      </c>
      <c r="E9" s="156">
        <v>24633034</v>
      </c>
      <c r="F9" s="60">
        <v>24633034</v>
      </c>
      <c r="G9" s="60">
        <v>-5690062</v>
      </c>
      <c r="H9" s="60">
        <v>2722075</v>
      </c>
      <c r="I9" s="60">
        <v>2658713</v>
      </c>
      <c r="J9" s="60">
        <v>-309274</v>
      </c>
      <c r="K9" s="60">
        <v>2847030</v>
      </c>
      <c r="L9" s="60">
        <v>2740655</v>
      </c>
      <c r="M9" s="60">
        <v>2297462</v>
      </c>
      <c r="N9" s="60">
        <v>7885147</v>
      </c>
      <c r="O9" s="60">
        <v>2315616</v>
      </c>
      <c r="P9" s="60">
        <v>5573710</v>
      </c>
      <c r="Q9" s="60">
        <v>601790</v>
      </c>
      <c r="R9" s="60">
        <v>8491116</v>
      </c>
      <c r="S9" s="60">
        <v>4696886</v>
      </c>
      <c r="T9" s="60">
        <v>2519983</v>
      </c>
      <c r="U9" s="60">
        <v>-318575</v>
      </c>
      <c r="V9" s="60">
        <v>6898294</v>
      </c>
      <c r="W9" s="60">
        <v>22965283</v>
      </c>
      <c r="X9" s="60">
        <v>24633036</v>
      </c>
      <c r="Y9" s="60">
        <v>-1667753</v>
      </c>
      <c r="Z9" s="140">
        <v>-6.77</v>
      </c>
      <c r="AA9" s="155">
        <v>24633034</v>
      </c>
    </row>
    <row r="10" spans="1:27" ht="13.5">
      <c r="A10" s="183" t="s">
        <v>106</v>
      </c>
      <c r="B10" s="182"/>
      <c r="C10" s="155">
        <v>29556103</v>
      </c>
      <c r="D10" s="155">
        <v>0</v>
      </c>
      <c r="E10" s="156">
        <v>25944203</v>
      </c>
      <c r="F10" s="54">
        <v>25944203</v>
      </c>
      <c r="G10" s="54">
        <v>2207620</v>
      </c>
      <c r="H10" s="54">
        <v>2151517</v>
      </c>
      <c r="I10" s="54">
        <v>2151070</v>
      </c>
      <c r="J10" s="54">
        <v>6510207</v>
      </c>
      <c r="K10" s="54">
        <v>2151865</v>
      </c>
      <c r="L10" s="54">
        <v>2150542</v>
      </c>
      <c r="M10" s="54">
        <v>2145234</v>
      </c>
      <c r="N10" s="54">
        <v>6447641</v>
      </c>
      <c r="O10" s="54">
        <v>2141776</v>
      </c>
      <c r="P10" s="54">
        <v>2134994</v>
      </c>
      <c r="Q10" s="54">
        <v>2137701</v>
      </c>
      <c r="R10" s="54">
        <v>6414471</v>
      </c>
      <c r="S10" s="54">
        <v>2140526</v>
      </c>
      <c r="T10" s="54">
        <v>2128978</v>
      </c>
      <c r="U10" s="54">
        <v>2092779</v>
      </c>
      <c r="V10" s="54">
        <v>6362283</v>
      </c>
      <c r="W10" s="54">
        <v>25734602</v>
      </c>
      <c r="X10" s="54">
        <v>25944199</v>
      </c>
      <c r="Y10" s="54">
        <v>-209597</v>
      </c>
      <c r="Z10" s="184">
        <v>-0.81</v>
      </c>
      <c r="AA10" s="130">
        <v>25944203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9662</v>
      </c>
      <c r="U11" s="60">
        <v>36070</v>
      </c>
      <c r="V11" s="60">
        <v>45732</v>
      </c>
      <c r="W11" s="60">
        <v>45732</v>
      </c>
      <c r="X11" s="60"/>
      <c r="Y11" s="60">
        <v>45732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582629</v>
      </c>
      <c r="D12" s="155">
        <v>0</v>
      </c>
      <c r="E12" s="156">
        <v>596277</v>
      </c>
      <c r="F12" s="60">
        <v>596277</v>
      </c>
      <c r="G12" s="60">
        <v>73415</v>
      </c>
      <c r="H12" s="60">
        <v>51497</v>
      </c>
      <c r="I12" s="60">
        <v>46790</v>
      </c>
      <c r="J12" s="60">
        <v>171702</v>
      </c>
      <c r="K12" s="60">
        <v>31303</v>
      </c>
      <c r="L12" s="60">
        <v>19463</v>
      </c>
      <c r="M12" s="60">
        <v>88773</v>
      </c>
      <c r="N12" s="60">
        <v>139539</v>
      </c>
      <c r="O12" s="60">
        <v>33611</v>
      </c>
      <c r="P12" s="60">
        <v>51364</v>
      </c>
      <c r="Q12" s="60">
        <v>37465</v>
      </c>
      <c r="R12" s="60">
        <v>122440</v>
      </c>
      <c r="S12" s="60">
        <v>63917</v>
      </c>
      <c r="T12" s="60">
        <v>69596</v>
      </c>
      <c r="U12" s="60">
        <v>42537</v>
      </c>
      <c r="V12" s="60">
        <v>176050</v>
      </c>
      <c r="W12" s="60">
        <v>609731</v>
      </c>
      <c r="X12" s="60">
        <v>596273</v>
      </c>
      <c r="Y12" s="60">
        <v>13458</v>
      </c>
      <c r="Z12" s="140">
        <v>2.26</v>
      </c>
      <c r="AA12" s="155">
        <v>596277</v>
      </c>
    </row>
    <row r="13" spans="1:27" ht="13.5">
      <c r="A13" s="181" t="s">
        <v>109</v>
      </c>
      <c r="B13" s="185"/>
      <c r="C13" s="155">
        <v>3442116</v>
      </c>
      <c r="D13" s="155">
        <v>0</v>
      </c>
      <c r="E13" s="156">
        <v>3942603</v>
      </c>
      <c r="F13" s="60">
        <v>3942603</v>
      </c>
      <c r="G13" s="60">
        <v>146481</v>
      </c>
      <c r="H13" s="60">
        <v>346564</v>
      </c>
      <c r="I13" s="60">
        <v>320116</v>
      </c>
      <c r="J13" s="60">
        <v>813161</v>
      </c>
      <c r="K13" s="60">
        <v>55750</v>
      </c>
      <c r="L13" s="60">
        <v>193958</v>
      </c>
      <c r="M13" s="60">
        <v>462817</v>
      </c>
      <c r="N13" s="60">
        <v>712525</v>
      </c>
      <c r="O13" s="60">
        <v>240925</v>
      </c>
      <c r="P13" s="60">
        <v>963477</v>
      </c>
      <c r="Q13" s="60">
        <v>778531</v>
      </c>
      <c r="R13" s="60">
        <v>1982933</v>
      </c>
      <c r="S13" s="60">
        <v>34292</v>
      </c>
      <c r="T13" s="60">
        <v>1160479</v>
      </c>
      <c r="U13" s="60">
        <v>-130740</v>
      </c>
      <c r="V13" s="60">
        <v>1064031</v>
      </c>
      <c r="W13" s="60">
        <v>4572650</v>
      </c>
      <c r="X13" s="60">
        <v>3942607</v>
      </c>
      <c r="Y13" s="60">
        <v>630043</v>
      </c>
      <c r="Z13" s="140">
        <v>15.98</v>
      </c>
      <c r="AA13" s="155">
        <v>3942603</v>
      </c>
    </row>
    <row r="14" spans="1:27" ht="13.5">
      <c r="A14" s="181" t="s">
        <v>110</v>
      </c>
      <c r="B14" s="185"/>
      <c r="C14" s="155">
        <v>44417978</v>
      </c>
      <c r="D14" s="155">
        <v>0</v>
      </c>
      <c r="E14" s="156">
        <v>50252601</v>
      </c>
      <c r="F14" s="60">
        <v>50252601</v>
      </c>
      <c r="G14" s="60">
        <v>4282942</v>
      </c>
      <c r="H14" s="60">
        <v>4327983</v>
      </c>
      <c r="I14" s="60">
        <v>2919847</v>
      </c>
      <c r="J14" s="60">
        <v>11530772</v>
      </c>
      <c r="K14" s="60">
        <v>6144671</v>
      </c>
      <c r="L14" s="60">
        <v>3394741</v>
      </c>
      <c r="M14" s="60">
        <v>3648503</v>
      </c>
      <c r="N14" s="60">
        <v>13187915</v>
      </c>
      <c r="O14" s="60">
        <v>6398629</v>
      </c>
      <c r="P14" s="60">
        <v>6538519</v>
      </c>
      <c r="Q14" s="60">
        <v>6761042</v>
      </c>
      <c r="R14" s="60">
        <v>19698190</v>
      </c>
      <c r="S14" s="60">
        <v>6564367</v>
      </c>
      <c r="T14" s="60">
        <v>6949421</v>
      </c>
      <c r="U14" s="60">
        <v>6836859</v>
      </c>
      <c r="V14" s="60">
        <v>20350647</v>
      </c>
      <c r="W14" s="60">
        <v>64767524</v>
      </c>
      <c r="X14" s="60">
        <v>50252605</v>
      </c>
      <c r="Y14" s="60">
        <v>14514919</v>
      </c>
      <c r="Z14" s="140">
        <v>28.88</v>
      </c>
      <c r="AA14" s="155">
        <v>50252601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2469180</v>
      </c>
      <c r="D16" s="155">
        <v>0</v>
      </c>
      <c r="E16" s="156">
        <v>1093599</v>
      </c>
      <c r="F16" s="60">
        <v>1093599</v>
      </c>
      <c r="G16" s="60">
        <v>33795</v>
      </c>
      <c r="H16" s="60">
        <v>46997</v>
      </c>
      <c r="I16" s="60">
        <v>112258</v>
      </c>
      <c r="J16" s="60">
        <v>193050</v>
      </c>
      <c r="K16" s="60">
        <v>80658</v>
      </c>
      <c r="L16" s="60">
        <v>47280</v>
      </c>
      <c r="M16" s="60">
        <v>38748</v>
      </c>
      <c r="N16" s="60">
        <v>166686</v>
      </c>
      <c r="O16" s="60">
        <v>74</v>
      </c>
      <c r="P16" s="60">
        <v>35103</v>
      </c>
      <c r="Q16" s="60">
        <v>48396</v>
      </c>
      <c r="R16" s="60">
        <v>83573</v>
      </c>
      <c r="S16" s="60">
        <v>339630</v>
      </c>
      <c r="T16" s="60">
        <v>84309</v>
      </c>
      <c r="U16" s="60">
        <v>86881</v>
      </c>
      <c r="V16" s="60">
        <v>510820</v>
      </c>
      <c r="W16" s="60">
        <v>954129</v>
      </c>
      <c r="X16" s="60">
        <v>1093596</v>
      </c>
      <c r="Y16" s="60">
        <v>-139467</v>
      </c>
      <c r="Z16" s="140">
        <v>-12.75</v>
      </c>
      <c r="AA16" s="155">
        <v>1093599</v>
      </c>
    </row>
    <row r="17" spans="1:27" ht="13.5">
      <c r="A17" s="181" t="s">
        <v>113</v>
      </c>
      <c r="B17" s="185"/>
      <c r="C17" s="155">
        <v>4554531</v>
      </c>
      <c r="D17" s="155">
        <v>0</v>
      </c>
      <c r="E17" s="156">
        <v>1795951</v>
      </c>
      <c r="F17" s="60">
        <v>1795951</v>
      </c>
      <c r="G17" s="60">
        <v>0</v>
      </c>
      <c r="H17" s="60">
        <v>339556</v>
      </c>
      <c r="I17" s="60">
        <v>0</v>
      </c>
      <c r="J17" s="60">
        <v>339556</v>
      </c>
      <c r="K17" s="60">
        <v>0</v>
      </c>
      <c r="L17" s="60">
        <v>3656956</v>
      </c>
      <c r="M17" s="60">
        <v>114659</v>
      </c>
      <c r="N17" s="60">
        <v>3771615</v>
      </c>
      <c r="O17" s="60">
        <v>150236</v>
      </c>
      <c r="P17" s="60">
        <v>360293</v>
      </c>
      <c r="Q17" s="60">
        <v>195387</v>
      </c>
      <c r="R17" s="60">
        <v>705916</v>
      </c>
      <c r="S17" s="60">
        <v>237914</v>
      </c>
      <c r="T17" s="60">
        <v>209694</v>
      </c>
      <c r="U17" s="60">
        <v>207490</v>
      </c>
      <c r="V17" s="60">
        <v>655098</v>
      </c>
      <c r="W17" s="60">
        <v>5472185</v>
      </c>
      <c r="X17" s="60">
        <v>1795956</v>
      </c>
      <c r="Y17" s="60">
        <v>3676229</v>
      </c>
      <c r="Z17" s="140">
        <v>204.69</v>
      </c>
      <c r="AA17" s="155">
        <v>1795951</v>
      </c>
    </row>
    <row r="18" spans="1:27" ht="13.5">
      <c r="A18" s="183" t="s">
        <v>114</v>
      </c>
      <c r="B18" s="182"/>
      <c r="C18" s="155">
        <v>8963833</v>
      </c>
      <c r="D18" s="155">
        <v>0</v>
      </c>
      <c r="E18" s="156">
        <v>2244610</v>
      </c>
      <c r="F18" s="60">
        <v>2244610</v>
      </c>
      <c r="G18" s="60">
        <v>0</v>
      </c>
      <c r="H18" s="60">
        <v>187181</v>
      </c>
      <c r="I18" s="60">
        <v>0</v>
      </c>
      <c r="J18" s="60">
        <v>187181</v>
      </c>
      <c r="K18" s="60">
        <v>106321</v>
      </c>
      <c r="L18" s="60">
        <v>-1679</v>
      </c>
      <c r="M18" s="60">
        <v>0</v>
      </c>
      <c r="N18" s="60">
        <v>104642</v>
      </c>
      <c r="O18" s="60">
        <v>0</v>
      </c>
      <c r="P18" s="60">
        <v>1104162</v>
      </c>
      <c r="Q18" s="60">
        <v>0</v>
      </c>
      <c r="R18" s="60">
        <v>1104162</v>
      </c>
      <c r="S18" s="60">
        <v>616268</v>
      </c>
      <c r="T18" s="60">
        <v>0</v>
      </c>
      <c r="U18" s="60">
        <v>481305</v>
      </c>
      <c r="V18" s="60">
        <v>1097573</v>
      </c>
      <c r="W18" s="60">
        <v>2493558</v>
      </c>
      <c r="X18" s="60">
        <v>2244612</v>
      </c>
      <c r="Y18" s="60">
        <v>248946</v>
      </c>
      <c r="Z18" s="140">
        <v>11.09</v>
      </c>
      <c r="AA18" s="155">
        <v>2244610</v>
      </c>
    </row>
    <row r="19" spans="1:27" ht="13.5">
      <c r="A19" s="181" t="s">
        <v>34</v>
      </c>
      <c r="B19" s="185"/>
      <c r="C19" s="155">
        <v>324328950</v>
      </c>
      <c r="D19" s="155">
        <v>0</v>
      </c>
      <c r="E19" s="156">
        <v>375958000</v>
      </c>
      <c r="F19" s="60">
        <v>375958000</v>
      </c>
      <c r="G19" s="60">
        <v>0</v>
      </c>
      <c r="H19" s="60">
        <v>0</v>
      </c>
      <c r="I19" s="60">
        <v>0</v>
      </c>
      <c r="J19" s="60">
        <v>0</v>
      </c>
      <c r="K19" s="60">
        <v>141961228</v>
      </c>
      <c r="L19" s="60">
        <v>0</v>
      </c>
      <c r="M19" s="60">
        <v>104993000</v>
      </c>
      <c r="N19" s="60">
        <v>246954228</v>
      </c>
      <c r="O19" s="60">
        <v>0</v>
      </c>
      <c r="P19" s="60">
        <v>0</v>
      </c>
      <c r="Q19" s="60">
        <v>0</v>
      </c>
      <c r="R19" s="60">
        <v>0</v>
      </c>
      <c r="S19" s="60">
        <v>3402772</v>
      </c>
      <c r="T19" s="60">
        <v>80000000</v>
      </c>
      <c r="U19" s="60">
        <v>0</v>
      </c>
      <c r="V19" s="60">
        <v>83402772</v>
      </c>
      <c r="W19" s="60">
        <v>330357000</v>
      </c>
      <c r="X19" s="60">
        <v>375958000</v>
      </c>
      <c r="Y19" s="60">
        <v>-45601000</v>
      </c>
      <c r="Z19" s="140">
        <v>-12.13</v>
      </c>
      <c r="AA19" s="155">
        <v>375958000</v>
      </c>
    </row>
    <row r="20" spans="1:27" ht="13.5">
      <c r="A20" s="181" t="s">
        <v>35</v>
      </c>
      <c r="B20" s="185"/>
      <c r="C20" s="155">
        <v>9995787</v>
      </c>
      <c r="D20" s="155">
        <v>0</v>
      </c>
      <c r="E20" s="156">
        <v>26477234</v>
      </c>
      <c r="F20" s="54">
        <v>26477234</v>
      </c>
      <c r="G20" s="54">
        <v>1286896</v>
      </c>
      <c r="H20" s="54">
        <v>1759175</v>
      </c>
      <c r="I20" s="54">
        <v>407204</v>
      </c>
      <c r="J20" s="54">
        <v>3453275</v>
      </c>
      <c r="K20" s="54">
        <v>1892692</v>
      </c>
      <c r="L20" s="54">
        <v>2506777</v>
      </c>
      <c r="M20" s="54">
        <v>7329</v>
      </c>
      <c r="N20" s="54">
        <v>4406798</v>
      </c>
      <c r="O20" s="54">
        <v>1155899</v>
      </c>
      <c r="P20" s="54">
        <v>740592</v>
      </c>
      <c r="Q20" s="54">
        <v>1270341</v>
      </c>
      <c r="R20" s="54">
        <v>3166832</v>
      </c>
      <c r="S20" s="54">
        <v>520766</v>
      </c>
      <c r="T20" s="54">
        <v>1790594</v>
      </c>
      <c r="U20" s="54">
        <v>3175542</v>
      </c>
      <c r="V20" s="54">
        <v>5486902</v>
      </c>
      <c r="W20" s="54">
        <v>16513807</v>
      </c>
      <c r="X20" s="54">
        <v>26477238</v>
      </c>
      <c r="Y20" s="54">
        <v>-9963431</v>
      </c>
      <c r="Z20" s="184">
        <v>-37.63</v>
      </c>
      <c r="AA20" s="130">
        <v>26477234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1109144691</v>
      </c>
      <c r="D22" s="188">
        <f>SUM(D5:D21)</f>
        <v>0</v>
      </c>
      <c r="E22" s="189">
        <f t="shared" si="0"/>
        <v>1394012008</v>
      </c>
      <c r="F22" s="190">
        <f t="shared" si="0"/>
        <v>1394011893</v>
      </c>
      <c r="G22" s="190">
        <f t="shared" si="0"/>
        <v>61839513</v>
      </c>
      <c r="H22" s="190">
        <f t="shared" si="0"/>
        <v>76302497</v>
      </c>
      <c r="I22" s="190">
        <f t="shared" si="0"/>
        <v>79983834</v>
      </c>
      <c r="J22" s="190">
        <f t="shared" si="0"/>
        <v>218125844</v>
      </c>
      <c r="K22" s="190">
        <f t="shared" si="0"/>
        <v>223656856</v>
      </c>
      <c r="L22" s="190">
        <f t="shared" si="0"/>
        <v>86855379</v>
      </c>
      <c r="M22" s="190">
        <f t="shared" si="0"/>
        <v>168586742</v>
      </c>
      <c r="N22" s="190">
        <f t="shared" si="0"/>
        <v>479098977</v>
      </c>
      <c r="O22" s="190">
        <f t="shared" si="0"/>
        <v>71779392</v>
      </c>
      <c r="P22" s="190">
        <f t="shared" si="0"/>
        <v>94392921</v>
      </c>
      <c r="Q22" s="190">
        <f t="shared" si="0"/>
        <v>75189931</v>
      </c>
      <c r="R22" s="190">
        <f t="shared" si="0"/>
        <v>241362244</v>
      </c>
      <c r="S22" s="190">
        <f t="shared" si="0"/>
        <v>84887507</v>
      </c>
      <c r="T22" s="190">
        <f t="shared" si="0"/>
        <v>156692024</v>
      </c>
      <c r="U22" s="190">
        <f t="shared" si="0"/>
        <v>76794107</v>
      </c>
      <c r="V22" s="190">
        <f t="shared" si="0"/>
        <v>318373638</v>
      </c>
      <c r="W22" s="190">
        <f t="shared" si="0"/>
        <v>1256960703</v>
      </c>
      <c r="X22" s="190">
        <f t="shared" si="0"/>
        <v>1394012020</v>
      </c>
      <c r="Y22" s="190">
        <f t="shared" si="0"/>
        <v>-137051317</v>
      </c>
      <c r="Z22" s="191">
        <f>+IF(X22&lt;&gt;0,+(Y22/X22)*100,0)</f>
        <v>-9.831430076191165</v>
      </c>
      <c r="AA22" s="188">
        <f>SUM(AA5:AA21)</f>
        <v>1394011893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292527381</v>
      </c>
      <c r="D25" s="155">
        <v>0</v>
      </c>
      <c r="E25" s="156">
        <v>308100489</v>
      </c>
      <c r="F25" s="60">
        <v>308100489</v>
      </c>
      <c r="G25" s="60">
        <v>25816336</v>
      </c>
      <c r="H25" s="60">
        <v>25429252</v>
      </c>
      <c r="I25" s="60">
        <v>25521993</v>
      </c>
      <c r="J25" s="60">
        <v>76767581</v>
      </c>
      <c r="K25" s="60">
        <v>26393981</v>
      </c>
      <c r="L25" s="60">
        <v>26419685</v>
      </c>
      <c r="M25" s="60">
        <v>31182566</v>
      </c>
      <c r="N25" s="60">
        <v>83996232</v>
      </c>
      <c r="O25" s="60">
        <v>26750063</v>
      </c>
      <c r="P25" s="60">
        <v>26125966</v>
      </c>
      <c r="Q25" s="60">
        <v>25841283</v>
      </c>
      <c r="R25" s="60">
        <v>78717312</v>
      </c>
      <c r="S25" s="60">
        <v>25169363</v>
      </c>
      <c r="T25" s="60">
        <v>25420633</v>
      </c>
      <c r="U25" s="60">
        <v>27176714</v>
      </c>
      <c r="V25" s="60">
        <v>77766710</v>
      </c>
      <c r="W25" s="60">
        <v>317247835</v>
      </c>
      <c r="X25" s="60">
        <v>308100486</v>
      </c>
      <c r="Y25" s="60">
        <v>9147349</v>
      </c>
      <c r="Z25" s="140">
        <v>2.97</v>
      </c>
      <c r="AA25" s="155">
        <v>308100489</v>
      </c>
    </row>
    <row r="26" spans="1:27" ht="13.5">
      <c r="A26" s="183" t="s">
        <v>38</v>
      </c>
      <c r="B26" s="182"/>
      <c r="C26" s="155">
        <v>23887187</v>
      </c>
      <c r="D26" s="155">
        <v>0</v>
      </c>
      <c r="E26" s="156">
        <v>25799620</v>
      </c>
      <c r="F26" s="60">
        <v>25799620</v>
      </c>
      <c r="G26" s="60">
        <v>1697817</v>
      </c>
      <c r="H26" s="60">
        <v>1751290</v>
      </c>
      <c r="I26" s="60">
        <v>1754201</v>
      </c>
      <c r="J26" s="60">
        <v>5203308</v>
      </c>
      <c r="K26" s="60">
        <v>1811079</v>
      </c>
      <c r="L26" s="60">
        <v>1780906</v>
      </c>
      <c r="M26" s="60">
        <v>1779841</v>
      </c>
      <c r="N26" s="60">
        <v>5371826</v>
      </c>
      <c r="O26" s="60">
        <v>1779841</v>
      </c>
      <c r="P26" s="60">
        <v>1780808</v>
      </c>
      <c r="Q26" s="60">
        <v>0</v>
      </c>
      <c r="R26" s="60">
        <v>3560649</v>
      </c>
      <c r="S26" s="60">
        <v>1781763</v>
      </c>
      <c r="T26" s="60">
        <v>4614764</v>
      </c>
      <c r="U26" s="60">
        <v>1875265</v>
      </c>
      <c r="V26" s="60">
        <v>8271792</v>
      </c>
      <c r="W26" s="60">
        <v>22407575</v>
      </c>
      <c r="X26" s="60">
        <v>25799616</v>
      </c>
      <c r="Y26" s="60">
        <v>-3392041</v>
      </c>
      <c r="Z26" s="140">
        <v>-13.15</v>
      </c>
      <c r="AA26" s="155">
        <v>25799620</v>
      </c>
    </row>
    <row r="27" spans="1:27" ht="13.5">
      <c r="A27" s="183" t="s">
        <v>118</v>
      </c>
      <c r="B27" s="182"/>
      <c r="C27" s="155">
        <v>96083332</v>
      </c>
      <c r="D27" s="155">
        <v>0</v>
      </c>
      <c r="E27" s="156">
        <v>232912783</v>
      </c>
      <c r="F27" s="60">
        <v>232912783</v>
      </c>
      <c r="G27" s="60">
        <v>0</v>
      </c>
      <c r="H27" s="60">
        <v>0</v>
      </c>
      <c r="I27" s="60">
        <v>28286418</v>
      </c>
      <c r="J27" s="60">
        <v>28286418</v>
      </c>
      <c r="K27" s="60">
        <v>0</v>
      </c>
      <c r="L27" s="60">
        <v>0</v>
      </c>
      <c r="M27" s="60">
        <v>8255</v>
      </c>
      <c r="N27" s="60">
        <v>8255</v>
      </c>
      <c r="O27" s="60">
        <v>33838584</v>
      </c>
      <c r="P27" s="60">
        <v>0</v>
      </c>
      <c r="Q27" s="60">
        <v>0</v>
      </c>
      <c r="R27" s="60">
        <v>33838584</v>
      </c>
      <c r="S27" s="60">
        <v>0</v>
      </c>
      <c r="T27" s="60">
        <v>0</v>
      </c>
      <c r="U27" s="60">
        <v>30515912</v>
      </c>
      <c r="V27" s="60">
        <v>30515912</v>
      </c>
      <c r="W27" s="60">
        <v>92649169</v>
      </c>
      <c r="X27" s="60">
        <v>232912780</v>
      </c>
      <c r="Y27" s="60">
        <v>-140263611</v>
      </c>
      <c r="Z27" s="140">
        <v>-60.22</v>
      </c>
      <c r="AA27" s="155">
        <v>232912783</v>
      </c>
    </row>
    <row r="28" spans="1:27" ht="13.5">
      <c r="A28" s="183" t="s">
        <v>39</v>
      </c>
      <c r="B28" s="182"/>
      <c r="C28" s="155">
        <v>397551760</v>
      </c>
      <c r="D28" s="155">
        <v>0</v>
      </c>
      <c r="E28" s="156">
        <v>78340000</v>
      </c>
      <c r="F28" s="60">
        <v>78340000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78340004</v>
      </c>
      <c r="Y28" s="60">
        <v>-78340004</v>
      </c>
      <c r="Z28" s="140">
        <v>-100</v>
      </c>
      <c r="AA28" s="155">
        <v>78340000</v>
      </c>
    </row>
    <row r="29" spans="1:27" ht="13.5">
      <c r="A29" s="183" t="s">
        <v>40</v>
      </c>
      <c r="B29" s="182"/>
      <c r="C29" s="155">
        <v>88809751</v>
      </c>
      <c r="D29" s="155">
        <v>0</v>
      </c>
      <c r="E29" s="156">
        <v>10000000</v>
      </c>
      <c r="F29" s="60">
        <v>0</v>
      </c>
      <c r="G29" s="60">
        <v>0</v>
      </c>
      <c r="H29" s="60">
        <v>0</v>
      </c>
      <c r="I29" s="60">
        <v>21729516</v>
      </c>
      <c r="J29" s="60">
        <v>21729516</v>
      </c>
      <c r="K29" s="60">
        <v>7321902</v>
      </c>
      <c r="L29" s="60">
        <v>0</v>
      </c>
      <c r="M29" s="60">
        <v>14407614</v>
      </c>
      <c r="N29" s="60">
        <v>21729516</v>
      </c>
      <c r="O29" s="60">
        <v>7321902</v>
      </c>
      <c r="P29" s="60">
        <v>6613331</v>
      </c>
      <c r="Q29" s="60">
        <v>7321902</v>
      </c>
      <c r="R29" s="60">
        <v>21257135</v>
      </c>
      <c r="S29" s="60">
        <v>0</v>
      </c>
      <c r="T29" s="60">
        <v>7085712</v>
      </c>
      <c r="U29" s="60">
        <v>0</v>
      </c>
      <c r="V29" s="60">
        <v>7085712</v>
      </c>
      <c r="W29" s="60">
        <v>71801879</v>
      </c>
      <c r="X29" s="60">
        <v>9999996</v>
      </c>
      <c r="Y29" s="60">
        <v>61801883</v>
      </c>
      <c r="Z29" s="140">
        <v>618.02</v>
      </c>
      <c r="AA29" s="155">
        <v>0</v>
      </c>
    </row>
    <row r="30" spans="1:27" ht="13.5">
      <c r="A30" s="183" t="s">
        <v>119</v>
      </c>
      <c r="B30" s="182"/>
      <c r="C30" s="155">
        <v>424503215</v>
      </c>
      <c r="D30" s="155">
        <v>0</v>
      </c>
      <c r="E30" s="156">
        <v>449200000</v>
      </c>
      <c r="F30" s="60">
        <v>463000000</v>
      </c>
      <c r="G30" s="60">
        <v>56300620</v>
      </c>
      <c r="H30" s="60">
        <v>66259758</v>
      </c>
      <c r="I30" s="60">
        <v>30402911</v>
      </c>
      <c r="J30" s="60">
        <v>152963289</v>
      </c>
      <c r="K30" s="60">
        <v>46372371</v>
      </c>
      <c r="L30" s="60">
        <v>44119967</v>
      </c>
      <c r="M30" s="60">
        <v>47923874</v>
      </c>
      <c r="N30" s="60">
        <v>138416212</v>
      </c>
      <c r="O30" s="60">
        <v>22327436</v>
      </c>
      <c r="P30" s="60">
        <v>45840192</v>
      </c>
      <c r="Q30" s="60">
        <v>28461584</v>
      </c>
      <c r="R30" s="60">
        <v>96629212</v>
      </c>
      <c r="S30" s="60">
        <v>14835184</v>
      </c>
      <c r="T30" s="60">
        <v>84747270</v>
      </c>
      <c r="U30" s="60">
        <v>-10008228</v>
      </c>
      <c r="V30" s="60">
        <v>89574226</v>
      </c>
      <c r="W30" s="60">
        <v>477582939</v>
      </c>
      <c r="X30" s="60">
        <v>449199996</v>
      </c>
      <c r="Y30" s="60">
        <v>28382943</v>
      </c>
      <c r="Z30" s="140">
        <v>6.32</v>
      </c>
      <c r="AA30" s="155">
        <v>463000000</v>
      </c>
    </row>
    <row r="31" spans="1:27" ht="13.5">
      <c r="A31" s="183" t="s">
        <v>120</v>
      </c>
      <c r="B31" s="182"/>
      <c r="C31" s="155">
        <v>58467953</v>
      </c>
      <c r="D31" s="155">
        <v>0</v>
      </c>
      <c r="E31" s="156">
        <v>47825000</v>
      </c>
      <c r="F31" s="60">
        <v>48562000</v>
      </c>
      <c r="G31" s="60">
        <v>2311245</v>
      </c>
      <c r="H31" s="60">
        <v>3545296</v>
      </c>
      <c r="I31" s="60">
        <v>4557179</v>
      </c>
      <c r="J31" s="60">
        <v>10413720</v>
      </c>
      <c r="K31" s="60">
        <v>2868821</v>
      </c>
      <c r="L31" s="60">
        <v>4986097</v>
      </c>
      <c r="M31" s="60">
        <v>5873862</v>
      </c>
      <c r="N31" s="60">
        <v>13728780</v>
      </c>
      <c r="O31" s="60">
        <v>1786711</v>
      </c>
      <c r="P31" s="60">
        <v>5443606</v>
      </c>
      <c r="Q31" s="60">
        <v>1559674</v>
      </c>
      <c r="R31" s="60">
        <v>8789991</v>
      </c>
      <c r="S31" s="60">
        <v>3488054</v>
      </c>
      <c r="T31" s="60">
        <v>2153334</v>
      </c>
      <c r="U31" s="60">
        <v>6672954</v>
      </c>
      <c r="V31" s="60">
        <v>12314342</v>
      </c>
      <c r="W31" s="60">
        <v>45246833</v>
      </c>
      <c r="X31" s="60">
        <v>47825003</v>
      </c>
      <c r="Y31" s="60">
        <v>-2578170</v>
      </c>
      <c r="Z31" s="140">
        <v>-5.39</v>
      </c>
      <c r="AA31" s="155">
        <v>48562000</v>
      </c>
    </row>
    <row r="32" spans="1:27" ht="13.5">
      <c r="A32" s="183" t="s">
        <v>121</v>
      </c>
      <c r="B32" s="182"/>
      <c r="C32" s="155">
        <v>135786924</v>
      </c>
      <c r="D32" s="155">
        <v>0</v>
      </c>
      <c r="E32" s="156">
        <v>106200000</v>
      </c>
      <c r="F32" s="60">
        <v>87478390</v>
      </c>
      <c r="G32" s="60">
        <v>2430037</v>
      </c>
      <c r="H32" s="60">
        <v>7570688</v>
      </c>
      <c r="I32" s="60">
        <v>10734859</v>
      </c>
      <c r="J32" s="60">
        <v>20735584</v>
      </c>
      <c r="K32" s="60">
        <v>9872758</v>
      </c>
      <c r="L32" s="60">
        <v>6825644</v>
      </c>
      <c r="M32" s="60">
        <v>8134116</v>
      </c>
      <c r="N32" s="60">
        <v>24832518</v>
      </c>
      <c r="O32" s="60">
        <v>5500943</v>
      </c>
      <c r="P32" s="60">
        <v>9666885</v>
      </c>
      <c r="Q32" s="60">
        <v>4184838</v>
      </c>
      <c r="R32" s="60">
        <v>19352666</v>
      </c>
      <c r="S32" s="60">
        <v>7678480</v>
      </c>
      <c r="T32" s="60">
        <v>13779416</v>
      </c>
      <c r="U32" s="60">
        <v>17418498</v>
      </c>
      <c r="V32" s="60">
        <v>38876394</v>
      </c>
      <c r="W32" s="60">
        <v>103797162</v>
      </c>
      <c r="X32" s="60">
        <v>106200000</v>
      </c>
      <c r="Y32" s="60">
        <v>-2402838</v>
      </c>
      <c r="Z32" s="140">
        <v>-2.26</v>
      </c>
      <c r="AA32" s="155">
        <v>87478390</v>
      </c>
    </row>
    <row r="33" spans="1:27" ht="13.5">
      <c r="A33" s="183" t="s">
        <v>42</v>
      </c>
      <c r="B33" s="182"/>
      <c r="C33" s="155">
        <v>5392418</v>
      </c>
      <c r="D33" s="155">
        <v>0</v>
      </c>
      <c r="E33" s="156">
        <v>15000000</v>
      </c>
      <c r="F33" s="60">
        <v>15000000</v>
      </c>
      <c r="G33" s="60">
        <v>-3836</v>
      </c>
      <c r="H33" s="60">
        <v>4725</v>
      </c>
      <c r="I33" s="60">
        <v>1278689</v>
      </c>
      <c r="J33" s="60">
        <v>1279578</v>
      </c>
      <c r="K33" s="60">
        <v>137307</v>
      </c>
      <c r="L33" s="60">
        <v>906040</v>
      </c>
      <c r="M33" s="60">
        <v>5057305</v>
      </c>
      <c r="N33" s="60">
        <v>6100652</v>
      </c>
      <c r="O33" s="60">
        <v>155564</v>
      </c>
      <c r="P33" s="60">
        <v>1081326</v>
      </c>
      <c r="Q33" s="60">
        <v>1583022</v>
      </c>
      <c r="R33" s="60">
        <v>2819912</v>
      </c>
      <c r="S33" s="60">
        <v>248633</v>
      </c>
      <c r="T33" s="60">
        <v>498268</v>
      </c>
      <c r="U33" s="60">
        <v>2130400</v>
      </c>
      <c r="V33" s="60">
        <v>2877301</v>
      </c>
      <c r="W33" s="60">
        <v>13077443</v>
      </c>
      <c r="X33" s="60">
        <v>15000000</v>
      </c>
      <c r="Y33" s="60">
        <v>-1922557</v>
      </c>
      <c r="Z33" s="140">
        <v>-12.82</v>
      </c>
      <c r="AA33" s="155">
        <v>15000000</v>
      </c>
    </row>
    <row r="34" spans="1:27" ht="13.5">
      <c r="A34" s="183" t="s">
        <v>43</v>
      </c>
      <c r="B34" s="182"/>
      <c r="C34" s="155">
        <v>134605374</v>
      </c>
      <c r="D34" s="155">
        <v>0</v>
      </c>
      <c r="E34" s="156">
        <v>120554003</v>
      </c>
      <c r="F34" s="60">
        <v>124233613</v>
      </c>
      <c r="G34" s="60">
        <v>9226731</v>
      </c>
      <c r="H34" s="60">
        <v>6911620</v>
      </c>
      <c r="I34" s="60">
        <v>10069958</v>
      </c>
      <c r="J34" s="60">
        <v>26208309</v>
      </c>
      <c r="K34" s="60">
        <v>29038159</v>
      </c>
      <c r="L34" s="60">
        <v>15375188</v>
      </c>
      <c r="M34" s="60">
        <v>15013533</v>
      </c>
      <c r="N34" s="60">
        <v>59426880</v>
      </c>
      <c r="O34" s="60">
        <v>7996044</v>
      </c>
      <c r="P34" s="60">
        <v>8438737</v>
      </c>
      <c r="Q34" s="60">
        <v>8138087</v>
      </c>
      <c r="R34" s="60">
        <v>24572868</v>
      </c>
      <c r="S34" s="60">
        <v>5422296</v>
      </c>
      <c r="T34" s="60">
        <v>9005352</v>
      </c>
      <c r="U34" s="60">
        <v>15693615</v>
      </c>
      <c r="V34" s="60">
        <v>30121263</v>
      </c>
      <c r="W34" s="60">
        <v>140329320</v>
      </c>
      <c r="X34" s="60">
        <v>120554004</v>
      </c>
      <c r="Y34" s="60">
        <v>19775316</v>
      </c>
      <c r="Z34" s="140">
        <v>16.4</v>
      </c>
      <c r="AA34" s="155">
        <v>124233613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1657615295</v>
      </c>
      <c r="D36" s="188">
        <f>SUM(D25:D35)</f>
        <v>0</v>
      </c>
      <c r="E36" s="189">
        <f t="shared" si="1"/>
        <v>1393931895</v>
      </c>
      <c r="F36" s="190">
        <f t="shared" si="1"/>
        <v>1383426895</v>
      </c>
      <c r="G36" s="190">
        <f t="shared" si="1"/>
        <v>97778950</v>
      </c>
      <c r="H36" s="190">
        <f t="shared" si="1"/>
        <v>111472629</v>
      </c>
      <c r="I36" s="190">
        <f t="shared" si="1"/>
        <v>134335724</v>
      </c>
      <c r="J36" s="190">
        <f t="shared" si="1"/>
        <v>343587303</v>
      </c>
      <c r="K36" s="190">
        <f t="shared" si="1"/>
        <v>123816378</v>
      </c>
      <c r="L36" s="190">
        <f t="shared" si="1"/>
        <v>100413527</v>
      </c>
      <c r="M36" s="190">
        <f t="shared" si="1"/>
        <v>129380966</v>
      </c>
      <c r="N36" s="190">
        <f t="shared" si="1"/>
        <v>353610871</v>
      </c>
      <c r="O36" s="190">
        <f t="shared" si="1"/>
        <v>107457088</v>
      </c>
      <c r="P36" s="190">
        <f t="shared" si="1"/>
        <v>104990851</v>
      </c>
      <c r="Q36" s="190">
        <f t="shared" si="1"/>
        <v>77090390</v>
      </c>
      <c r="R36" s="190">
        <f t="shared" si="1"/>
        <v>289538329</v>
      </c>
      <c r="S36" s="190">
        <f t="shared" si="1"/>
        <v>58623773</v>
      </c>
      <c r="T36" s="190">
        <f t="shared" si="1"/>
        <v>147304749</v>
      </c>
      <c r="U36" s="190">
        <f t="shared" si="1"/>
        <v>91475130</v>
      </c>
      <c r="V36" s="190">
        <f t="shared" si="1"/>
        <v>297403652</v>
      </c>
      <c r="W36" s="190">
        <f t="shared" si="1"/>
        <v>1284140155</v>
      </c>
      <c r="X36" s="190">
        <f t="shared" si="1"/>
        <v>1393931885</v>
      </c>
      <c r="Y36" s="190">
        <f t="shared" si="1"/>
        <v>-109791730</v>
      </c>
      <c r="Z36" s="191">
        <f>+IF(X36&lt;&gt;0,+(Y36/X36)*100,0)</f>
        <v>-7.876405668129186</v>
      </c>
      <c r="AA36" s="188">
        <f>SUM(AA25:AA35)</f>
        <v>1383426895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-548470604</v>
      </c>
      <c r="D38" s="199">
        <f>+D22-D36</f>
        <v>0</v>
      </c>
      <c r="E38" s="200">
        <f t="shared" si="2"/>
        <v>80113</v>
      </c>
      <c r="F38" s="106">
        <f t="shared" si="2"/>
        <v>10584998</v>
      </c>
      <c r="G38" s="106">
        <f t="shared" si="2"/>
        <v>-35939437</v>
      </c>
      <c r="H38" s="106">
        <f t="shared" si="2"/>
        <v>-35170132</v>
      </c>
      <c r="I38" s="106">
        <f t="shared" si="2"/>
        <v>-54351890</v>
      </c>
      <c r="J38" s="106">
        <f t="shared" si="2"/>
        <v>-125461459</v>
      </c>
      <c r="K38" s="106">
        <f t="shared" si="2"/>
        <v>99840478</v>
      </c>
      <c r="L38" s="106">
        <f t="shared" si="2"/>
        <v>-13558148</v>
      </c>
      <c r="M38" s="106">
        <f t="shared" si="2"/>
        <v>39205776</v>
      </c>
      <c r="N38" s="106">
        <f t="shared" si="2"/>
        <v>125488106</v>
      </c>
      <c r="O38" s="106">
        <f t="shared" si="2"/>
        <v>-35677696</v>
      </c>
      <c r="P38" s="106">
        <f t="shared" si="2"/>
        <v>-10597930</v>
      </c>
      <c r="Q38" s="106">
        <f t="shared" si="2"/>
        <v>-1900459</v>
      </c>
      <c r="R38" s="106">
        <f t="shared" si="2"/>
        <v>-48176085</v>
      </c>
      <c r="S38" s="106">
        <f t="shared" si="2"/>
        <v>26263734</v>
      </c>
      <c r="T38" s="106">
        <f t="shared" si="2"/>
        <v>9387275</v>
      </c>
      <c r="U38" s="106">
        <f t="shared" si="2"/>
        <v>-14681023</v>
      </c>
      <c r="V38" s="106">
        <f t="shared" si="2"/>
        <v>20969986</v>
      </c>
      <c r="W38" s="106">
        <f t="shared" si="2"/>
        <v>-27179452</v>
      </c>
      <c r="X38" s="106">
        <f>IF(F22=F36,0,X22-X36)</f>
        <v>80135</v>
      </c>
      <c r="Y38" s="106">
        <f t="shared" si="2"/>
        <v>-27259587</v>
      </c>
      <c r="Z38" s="201">
        <f>+IF(X38&lt;&gt;0,+(Y38/X38)*100,0)</f>
        <v>-34017.07992762214</v>
      </c>
      <c r="AA38" s="199">
        <f>+AA22-AA36</f>
        <v>10584998</v>
      </c>
    </row>
    <row r="39" spans="1:27" ht="13.5">
      <c r="A39" s="181" t="s">
        <v>46</v>
      </c>
      <c r="B39" s="185"/>
      <c r="C39" s="155">
        <v>225943015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-322527589</v>
      </c>
      <c r="D42" s="206">
        <f>SUM(D38:D41)</f>
        <v>0</v>
      </c>
      <c r="E42" s="207">
        <f t="shared" si="3"/>
        <v>80113</v>
      </c>
      <c r="F42" s="88">
        <f t="shared" si="3"/>
        <v>10584998</v>
      </c>
      <c r="G42" s="88">
        <f t="shared" si="3"/>
        <v>-35939437</v>
      </c>
      <c r="H42" s="88">
        <f t="shared" si="3"/>
        <v>-35170132</v>
      </c>
      <c r="I42" s="88">
        <f t="shared" si="3"/>
        <v>-54351890</v>
      </c>
      <c r="J42" s="88">
        <f t="shared" si="3"/>
        <v>-125461459</v>
      </c>
      <c r="K42" s="88">
        <f t="shared" si="3"/>
        <v>99840478</v>
      </c>
      <c r="L42" s="88">
        <f t="shared" si="3"/>
        <v>-13558148</v>
      </c>
      <c r="M42" s="88">
        <f t="shared" si="3"/>
        <v>39205776</v>
      </c>
      <c r="N42" s="88">
        <f t="shared" si="3"/>
        <v>125488106</v>
      </c>
      <c r="O42" s="88">
        <f t="shared" si="3"/>
        <v>-35677696</v>
      </c>
      <c r="P42" s="88">
        <f t="shared" si="3"/>
        <v>-10597930</v>
      </c>
      <c r="Q42" s="88">
        <f t="shared" si="3"/>
        <v>-1900459</v>
      </c>
      <c r="R42" s="88">
        <f t="shared" si="3"/>
        <v>-48176085</v>
      </c>
      <c r="S42" s="88">
        <f t="shared" si="3"/>
        <v>26263734</v>
      </c>
      <c r="T42" s="88">
        <f t="shared" si="3"/>
        <v>9387275</v>
      </c>
      <c r="U42" s="88">
        <f t="shared" si="3"/>
        <v>-14681023</v>
      </c>
      <c r="V42" s="88">
        <f t="shared" si="3"/>
        <v>20969986</v>
      </c>
      <c r="W42" s="88">
        <f t="shared" si="3"/>
        <v>-27179452</v>
      </c>
      <c r="X42" s="88">
        <f t="shared" si="3"/>
        <v>80135</v>
      </c>
      <c r="Y42" s="88">
        <f t="shared" si="3"/>
        <v>-27259587</v>
      </c>
      <c r="Z42" s="208">
        <f>+IF(X42&lt;&gt;0,+(Y42/X42)*100,0)</f>
        <v>-34017.07992762214</v>
      </c>
      <c r="AA42" s="206">
        <f>SUM(AA38:AA41)</f>
        <v>10584998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-322527589</v>
      </c>
      <c r="D44" s="210">
        <f>+D42-D43</f>
        <v>0</v>
      </c>
      <c r="E44" s="211">
        <f t="shared" si="4"/>
        <v>80113</v>
      </c>
      <c r="F44" s="77">
        <f t="shared" si="4"/>
        <v>10584998</v>
      </c>
      <c r="G44" s="77">
        <f t="shared" si="4"/>
        <v>-35939437</v>
      </c>
      <c r="H44" s="77">
        <f t="shared" si="4"/>
        <v>-35170132</v>
      </c>
      <c r="I44" s="77">
        <f t="shared" si="4"/>
        <v>-54351890</v>
      </c>
      <c r="J44" s="77">
        <f t="shared" si="4"/>
        <v>-125461459</v>
      </c>
      <c r="K44" s="77">
        <f t="shared" si="4"/>
        <v>99840478</v>
      </c>
      <c r="L44" s="77">
        <f t="shared" si="4"/>
        <v>-13558148</v>
      </c>
      <c r="M44" s="77">
        <f t="shared" si="4"/>
        <v>39205776</v>
      </c>
      <c r="N44" s="77">
        <f t="shared" si="4"/>
        <v>125488106</v>
      </c>
      <c r="O44" s="77">
        <f t="shared" si="4"/>
        <v>-35677696</v>
      </c>
      <c r="P44" s="77">
        <f t="shared" si="4"/>
        <v>-10597930</v>
      </c>
      <c r="Q44" s="77">
        <f t="shared" si="4"/>
        <v>-1900459</v>
      </c>
      <c r="R44" s="77">
        <f t="shared" si="4"/>
        <v>-48176085</v>
      </c>
      <c r="S44" s="77">
        <f t="shared" si="4"/>
        <v>26263734</v>
      </c>
      <c r="T44" s="77">
        <f t="shared" si="4"/>
        <v>9387275</v>
      </c>
      <c r="U44" s="77">
        <f t="shared" si="4"/>
        <v>-14681023</v>
      </c>
      <c r="V44" s="77">
        <f t="shared" si="4"/>
        <v>20969986</v>
      </c>
      <c r="W44" s="77">
        <f t="shared" si="4"/>
        <v>-27179452</v>
      </c>
      <c r="X44" s="77">
        <f t="shared" si="4"/>
        <v>80135</v>
      </c>
      <c r="Y44" s="77">
        <f t="shared" si="4"/>
        <v>-27259587</v>
      </c>
      <c r="Z44" s="212">
        <f>+IF(X44&lt;&gt;0,+(Y44/X44)*100,0)</f>
        <v>-34017.07992762214</v>
      </c>
      <c r="AA44" s="210">
        <f>+AA42-AA43</f>
        <v>10584998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-322527589</v>
      </c>
      <c r="D46" s="206">
        <f>SUM(D44:D45)</f>
        <v>0</v>
      </c>
      <c r="E46" s="207">
        <f t="shared" si="5"/>
        <v>80113</v>
      </c>
      <c r="F46" s="88">
        <f t="shared" si="5"/>
        <v>10584998</v>
      </c>
      <c r="G46" s="88">
        <f t="shared" si="5"/>
        <v>-35939437</v>
      </c>
      <c r="H46" s="88">
        <f t="shared" si="5"/>
        <v>-35170132</v>
      </c>
      <c r="I46" s="88">
        <f t="shared" si="5"/>
        <v>-54351890</v>
      </c>
      <c r="J46" s="88">
        <f t="shared" si="5"/>
        <v>-125461459</v>
      </c>
      <c r="K46" s="88">
        <f t="shared" si="5"/>
        <v>99840478</v>
      </c>
      <c r="L46" s="88">
        <f t="shared" si="5"/>
        <v>-13558148</v>
      </c>
      <c r="M46" s="88">
        <f t="shared" si="5"/>
        <v>39205776</v>
      </c>
      <c r="N46" s="88">
        <f t="shared" si="5"/>
        <v>125488106</v>
      </c>
      <c r="O46" s="88">
        <f t="shared" si="5"/>
        <v>-35677696</v>
      </c>
      <c r="P46" s="88">
        <f t="shared" si="5"/>
        <v>-10597930</v>
      </c>
      <c r="Q46" s="88">
        <f t="shared" si="5"/>
        <v>-1900459</v>
      </c>
      <c r="R46" s="88">
        <f t="shared" si="5"/>
        <v>-48176085</v>
      </c>
      <c r="S46" s="88">
        <f t="shared" si="5"/>
        <v>26263734</v>
      </c>
      <c r="T46" s="88">
        <f t="shared" si="5"/>
        <v>9387275</v>
      </c>
      <c r="U46" s="88">
        <f t="shared" si="5"/>
        <v>-14681023</v>
      </c>
      <c r="V46" s="88">
        <f t="shared" si="5"/>
        <v>20969986</v>
      </c>
      <c r="W46" s="88">
        <f t="shared" si="5"/>
        <v>-27179452</v>
      </c>
      <c r="X46" s="88">
        <f t="shared" si="5"/>
        <v>80135</v>
      </c>
      <c r="Y46" s="88">
        <f t="shared" si="5"/>
        <v>-27259587</v>
      </c>
      <c r="Z46" s="208">
        <f>+IF(X46&lt;&gt;0,+(Y46/X46)*100,0)</f>
        <v>-34017.07992762214</v>
      </c>
      <c r="AA46" s="206">
        <f>SUM(AA44:AA45)</f>
        <v>10584998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-322527589</v>
      </c>
      <c r="D48" s="217">
        <f>SUM(D46:D47)</f>
        <v>0</v>
      </c>
      <c r="E48" s="218">
        <f t="shared" si="6"/>
        <v>80113</v>
      </c>
      <c r="F48" s="219">
        <f t="shared" si="6"/>
        <v>10584998</v>
      </c>
      <c r="G48" s="219">
        <f t="shared" si="6"/>
        <v>-35939437</v>
      </c>
      <c r="H48" s="220">
        <f t="shared" si="6"/>
        <v>-35170132</v>
      </c>
      <c r="I48" s="220">
        <f t="shared" si="6"/>
        <v>-54351890</v>
      </c>
      <c r="J48" s="220">
        <f t="shared" si="6"/>
        <v>-125461459</v>
      </c>
      <c r="K48" s="220">
        <f t="shared" si="6"/>
        <v>99840478</v>
      </c>
      <c r="L48" s="220">
        <f t="shared" si="6"/>
        <v>-13558148</v>
      </c>
      <c r="M48" s="219">
        <f t="shared" si="6"/>
        <v>39205776</v>
      </c>
      <c r="N48" s="219">
        <f t="shared" si="6"/>
        <v>125488106</v>
      </c>
      <c r="O48" s="220">
        <f t="shared" si="6"/>
        <v>-35677696</v>
      </c>
      <c r="P48" s="220">
        <f t="shared" si="6"/>
        <v>-10597930</v>
      </c>
      <c r="Q48" s="220">
        <f t="shared" si="6"/>
        <v>-1900459</v>
      </c>
      <c r="R48" s="220">
        <f t="shared" si="6"/>
        <v>-48176085</v>
      </c>
      <c r="S48" s="220">
        <f t="shared" si="6"/>
        <v>26263734</v>
      </c>
      <c r="T48" s="219">
        <f t="shared" si="6"/>
        <v>9387275</v>
      </c>
      <c r="U48" s="219">
        <f t="shared" si="6"/>
        <v>-14681023</v>
      </c>
      <c r="V48" s="220">
        <f t="shared" si="6"/>
        <v>20969986</v>
      </c>
      <c r="W48" s="220">
        <f t="shared" si="6"/>
        <v>-27179452</v>
      </c>
      <c r="X48" s="220">
        <f t="shared" si="6"/>
        <v>80135</v>
      </c>
      <c r="Y48" s="220">
        <f t="shared" si="6"/>
        <v>-27259587</v>
      </c>
      <c r="Z48" s="221">
        <f>+IF(X48&lt;&gt;0,+(Y48/X48)*100,0)</f>
        <v>-34017.07992762214</v>
      </c>
      <c r="AA48" s="222">
        <f>SUM(AA46:AA47)</f>
        <v>10584998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2113439</v>
      </c>
      <c r="D5" s="153">
        <f>SUM(D6:D8)</f>
        <v>0</v>
      </c>
      <c r="E5" s="154">
        <f t="shared" si="0"/>
        <v>9500000</v>
      </c>
      <c r="F5" s="100">
        <f t="shared" si="0"/>
        <v>4927357</v>
      </c>
      <c r="G5" s="100">
        <f t="shared" si="0"/>
        <v>0</v>
      </c>
      <c r="H5" s="100">
        <f t="shared" si="0"/>
        <v>18369</v>
      </c>
      <c r="I5" s="100">
        <f t="shared" si="0"/>
        <v>47175</v>
      </c>
      <c r="J5" s="100">
        <f t="shared" si="0"/>
        <v>65544</v>
      </c>
      <c r="K5" s="100">
        <f t="shared" si="0"/>
        <v>55337</v>
      </c>
      <c r="L5" s="100">
        <f t="shared" si="0"/>
        <v>26578</v>
      </c>
      <c r="M5" s="100">
        <f t="shared" si="0"/>
        <v>1202709</v>
      </c>
      <c r="N5" s="100">
        <f t="shared" si="0"/>
        <v>1284624</v>
      </c>
      <c r="O5" s="100">
        <f t="shared" si="0"/>
        <v>0</v>
      </c>
      <c r="P5" s="100">
        <f t="shared" si="0"/>
        <v>1673069</v>
      </c>
      <c r="Q5" s="100">
        <f t="shared" si="0"/>
        <v>0</v>
      </c>
      <c r="R5" s="100">
        <f t="shared" si="0"/>
        <v>1673069</v>
      </c>
      <c r="S5" s="100">
        <f t="shared" si="0"/>
        <v>455195</v>
      </c>
      <c r="T5" s="100">
        <f t="shared" si="0"/>
        <v>-394914</v>
      </c>
      <c r="U5" s="100">
        <f t="shared" si="0"/>
        <v>-2055</v>
      </c>
      <c r="V5" s="100">
        <f t="shared" si="0"/>
        <v>58226</v>
      </c>
      <c r="W5" s="100">
        <f t="shared" si="0"/>
        <v>3081463</v>
      </c>
      <c r="X5" s="100">
        <f t="shared" si="0"/>
        <v>9500004</v>
      </c>
      <c r="Y5" s="100">
        <f t="shared" si="0"/>
        <v>-6418541</v>
      </c>
      <c r="Z5" s="137">
        <f>+IF(X5&lt;&gt;0,+(Y5/X5)*100,0)</f>
        <v>-67.56356102586905</v>
      </c>
      <c r="AA5" s="153">
        <f>SUM(AA6:AA8)</f>
        <v>4927357</v>
      </c>
    </row>
    <row r="6" spans="1:27" ht="13.5">
      <c r="A6" s="138" t="s">
        <v>75</v>
      </c>
      <c r="B6" s="136"/>
      <c r="C6" s="155">
        <v>2113439</v>
      </c>
      <c r="D6" s="155"/>
      <c r="E6" s="156"/>
      <c r="F6" s="60">
        <v>30000</v>
      </c>
      <c r="G6" s="60"/>
      <c r="H6" s="60"/>
      <c r="I6" s="60"/>
      <c r="J6" s="60"/>
      <c r="K6" s="60">
        <v>30780</v>
      </c>
      <c r="L6" s="60">
        <v>3192</v>
      </c>
      <c r="M6" s="60"/>
      <c r="N6" s="60">
        <v>33972</v>
      </c>
      <c r="O6" s="60"/>
      <c r="P6" s="60"/>
      <c r="Q6" s="60"/>
      <c r="R6" s="60"/>
      <c r="S6" s="60"/>
      <c r="T6" s="60"/>
      <c r="U6" s="60"/>
      <c r="V6" s="60"/>
      <c r="W6" s="60">
        <v>33972</v>
      </c>
      <c r="X6" s="60"/>
      <c r="Y6" s="60">
        <v>33972</v>
      </c>
      <c r="Z6" s="140"/>
      <c r="AA6" s="62">
        <v>30000</v>
      </c>
    </row>
    <row r="7" spans="1:27" ht="13.5">
      <c r="A7" s="138" t="s">
        <v>76</v>
      </c>
      <c r="B7" s="136"/>
      <c r="C7" s="157"/>
      <c r="D7" s="157"/>
      <c r="E7" s="158">
        <v>9500000</v>
      </c>
      <c r="F7" s="159">
        <v>3107557</v>
      </c>
      <c r="G7" s="159"/>
      <c r="H7" s="159"/>
      <c r="I7" s="159">
        <v>14535</v>
      </c>
      <c r="J7" s="159">
        <v>14535</v>
      </c>
      <c r="K7" s="159">
        <v>20249</v>
      </c>
      <c r="L7" s="159">
        <v>2989</v>
      </c>
      <c r="M7" s="159">
        <v>1202709</v>
      </c>
      <c r="N7" s="159">
        <v>1225947</v>
      </c>
      <c r="O7" s="159"/>
      <c r="P7" s="159">
        <v>1656330</v>
      </c>
      <c r="Q7" s="159"/>
      <c r="R7" s="159">
        <v>1656330</v>
      </c>
      <c r="S7" s="159">
        <v>455195</v>
      </c>
      <c r="T7" s="159">
        <v>-394914</v>
      </c>
      <c r="U7" s="159"/>
      <c r="V7" s="159">
        <v>60281</v>
      </c>
      <c r="W7" s="159">
        <v>2957093</v>
      </c>
      <c r="X7" s="159">
        <v>9500004</v>
      </c>
      <c r="Y7" s="159">
        <v>-6542911</v>
      </c>
      <c r="Z7" s="141">
        <v>-68.87</v>
      </c>
      <c r="AA7" s="225">
        <v>3107557</v>
      </c>
    </row>
    <row r="8" spans="1:27" ht="13.5">
      <c r="A8" s="138" t="s">
        <v>77</v>
      </c>
      <c r="B8" s="136"/>
      <c r="C8" s="155"/>
      <c r="D8" s="155"/>
      <c r="E8" s="156"/>
      <c r="F8" s="60">
        <v>1789800</v>
      </c>
      <c r="G8" s="60"/>
      <c r="H8" s="60">
        <v>18369</v>
      </c>
      <c r="I8" s="60">
        <v>32640</v>
      </c>
      <c r="J8" s="60">
        <v>51009</v>
      </c>
      <c r="K8" s="60">
        <v>4308</v>
      </c>
      <c r="L8" s="60">
        <v>20397</v>
      </c>
      <c r="M8" s="60"/>
      <c r="N8" s="60">
        <v>24705</v>
      </c>
      <c r="O8" s="60"/>
      <c r="P8" s="60">
        <v>16739</v>
      </c>
      <c r="Q8" s="60"/>
      <c r="R8" s="60">
        <v>16739</v>
      </c>
      <c r="S8" s="60"/>
      <c r="T8" s="60"/>
      <c r="U8" s="60">
        <v>-2055</v>
      </c>
      <c r="V8" s="60">
        <v>-2055</v>
      </c>
      <c r="W8" s="60">
        <v>90398</v>
      </c>
      <c r="X8" s="60"/>
      <c r="Y8" s="60">
        <v>90398</v>
      </c>
      <c r="Z8" s="140"/>
      <c r="AA8" s="62">
        <v>1789800</v>
      </c>
    </row>
    <row r="9" spans="1:27" ht="13.5">
      <c r="A9" s="135" t="s">
        <v>78</v>
      </c>
      <c r="B9" s="136"/>
      <c r="C9" s="153">
        <f aca="true" t="shared" si="1" ref="C9:Y9">SUM(C10:C14)</f>
        <v>33591951</v>
      </c>
      <c r="D9" s="153">
        <f>SUM(D10:D14)</f>
        <v>0</v>
      </c>
      <c r="E9" s="154">
        <f t="shared" si="1"/>
        <v>5900000</v>
      </c>
      <c r="F9" s="100">
        <f t="shared" si="1"/>
        <v>63928425</v>
      </c>
      <c r="G9" s="100">
        <f t="shared" si="1"/>
        <v>0</v>
      </c>
      <c r="H9" s="100">
        <f t="shared" si="1"/>
        <v>0</v>
      </c>
      <c r="I9" s="100">
        <f t="shared" si="1"/>
        <v>3742763</v>
      </c>
      <c r="J9" s="100">
        <f t="shared" si="1"/>
        <v>3742763</v>
      </c>
      <c r="K9" s="100">
        <f t="shared" si="1"/>
        <v>1653432</v>
      </c>
      <c r="L9" s="100">
        <f t="shared" si="1"/>
        <v>5193402</v>
      </c>
      <c r="M9" s="100">
        <f t="shared" si="1"/>
        <v>2679314</v>
      </c>
      <c r="N9" s="100">
        <f t="shared" si="1"/>
        <v>9526148</v>
      </c>
      <c r="O9" s="100">
        <f t="shared" si="1"/>
        <v>1559059</v>
      </c>
      <c r="P9" s="100">
        <f t="shared" si="1"/>
        <v>1976854</v>
      </c>
      <c r="Q9" s="100">
        <f t="shared" si="1"/>
        <v>3832948</v>
      </c>
      <c r="R9" s="100">
        <f t="shared" si="1"/>
        <v>7368861</v>
      </c>
      <c r="S9" s="100">
        <f t="shared" si="1"/>
        <v>2544735</v>
      </c>
      <c r="T9" s="100">
        <f t="shared" si="1"/>
        <v>2931672</v>
      </c>
      <c r="U9" s="100">
        <f t="shared" si="1"/>
        <v>10132601</v>
      </c>
      <c r="V9" s="100">
        <f t="shared" si="1"/>
        <v>15609008</v>
      </c>
      <c r="W9" s="100">
        <f t="shared" si="1"/>
        <v>36246780</v>
      </c>
      <c r="X9" s="100">
        <f t="shared" si="1"/>
        <v>5900001</v>
      </c>
      <c r="Y9" s="100">
        <f t="shared" si="1"/>
        <v>30346779</v>
      </c>
      <c r="Z9" s="137">
        <f>+IF(X9&lt;&gt;0,+(Y9/X9)*100,0)</f>
        <v>514.3520992623561</v>
      </c>
      <c r="AA9" s="102">
        <f>SUM(AA10:AA14)</f>
        <v>63928425</v>
      </c>
    </row>
    <row r="10" spans="1:27" ht="13.5">
      <c r="A10" s="138" t="s">
        <v>79</v>
      </c>
      <c r="B10" s="136"/>
      <c r="C10" s="155">
        <v>13983623</v>
      </c>
      <c r="D10" s="155"/>
      <c r="E10" s="156">
        <v>1200000</v>
      </c>
      <c r="F10" s="60">
        <v>26669725</v>
      </c>
      <c r="G10" s="60"/>
      <c r="H10" s="60"/>
      <c r="I10" s="60">
        <v>1157728</v>
      </c>
      <c r="J10" s="60">
        <v>1157728</v>
      </c>
      <c r="K10" s="60">
        <v>662859</v>
      </c>
      <c r="L10" s="60">
        <v>3788891</v>
      </c>
      <c r="M10" s="60">
        <v>1545291</v>
      </c>
      <c r="N10" s="60">
        <v>5997041</v>
      </c>
      <c r="O10" s="60">
        <v>1325719</v>
      </c>
      <c r="P10" s="60">
        <v>1533377</v>
      </c>
      <c r="Q10" s="60">
        <v>1648160</v>
      </c>
      <c r="R10" s="60">
        <v>4507256</v>
      </c>
      <c r="S10" s="60">
        <v>1550896</v>
      </c>
      <c r="T10" s="60">
        <v>1113837</v>
      </c>
      <c r="U10" s="60">
        <v>4765476</v>
      </c>
      <c r="V10" s="60">
        <v>7430209</v>
      </c>
      <c r="W10" s="60">
        <v>19092234</v>
      </c>
      <c r="X10" s="60">
        <v>1200000</v>
      </c>
      <c r="Y10" s="60">
        <v>17892234</v>
      </c>
      <c r="Z10" s="140">
        <v>1491.02</v>
      </c>
      <c r="AA10" s="62">
        <v>26669725</v>
      </c>
    </row>
    <row r="11" spans="1:27" ht="13.5">
      <c r="A11" s="138" t="s">
        <v>80</v>
      </c>
      <c r="B11" s="136"/>
      <c r="C11" s="155">
        <v>14759733</v>
      </c>
      <c r="D11" s="155"/>
      <c r="E11" s="156">
        <v>4700000</v>
      </c>
      <c r="F11" s="60">
        <v>20839300</v>
      </c>
      <c r="G11" s="60"/>
      <c r="H11" s="60"/>
      <c r="I11" s="60">
        <v>2553229</v>
      </c>
      <c r="J11" s="60">
        <v>2553229</v>
      </c>
      <c r="K11" s="60">
        <v>990573</v>
      </c>
      <c r="L11" s="60"/>
      <c r="M11" s="60">
        <v>1134023</v>
      </c>
      <c r="N11" s="60">
        <v>2124596</v>
      </c>
      <c r="O11" s="60">
        <v>233340</v>
      </c>
      <c r="P11" s="60">
        <v>443477</v>
      </c>
      <c r="Q11" s="60">
        <v>2184788</v>
      </c>
      <c r="R11" s="60">
        <v>2861605</v>
      </c>
      <c r="S11" s="60">
        <v>993839</v>
      </c>
      <c r="T11" s="60">
        <v>968940</v>
      </c>
      <c r="U11" s="60">
        <v>2044082</v>
      </c>
      <c r="V11" s="60">
        <v>4006861</v>
      </c>
      <c r="W11" s="60">
        <v>11546291</v>
      </c>
      <c r="X11" s="60">
        <v>4700001</v>
      </c>
      <c r="Y11" s="60">
        <v>6846290</v>
      </c>
      <c r="Z11" s="140">
        <v>145.67</v>
      </c>
      <c r="AA11" s="62">
        <v>20839300</v>
      </c>
    </row>
    <row r="12" spans="1:27" ht="13.5">
      <c r="A12" s="138" t="s">
        <v>81</v>
      </c>
      <c r="B12" s="136"/>
      <c r="C12" s="155">
        <v>4848595</v>
      </c>
      <c r="D12" s="155"/>
      <c r="E12" s="156"/>
      <c r="F12" s="60">
        <v>16348000</v>
      </c>
      <c r="G12" s="60"/>
      <c r="H12" s="60"/>
      <c r="I12" s="60">
        <v>31806</v>
      </c>
      <c r="J12" s="60">
        <v>31806</v>
      </c>
      <c r="K12" s="60"/>
      <c r="L12" s="60">
        <v>1404511</v>
      </c>
      <c r="M12" s="60"/>
      <c r="N12" s="60">
        <v>1404511</v>
      </c>
      <c r="O12" s="60"/>
      <c r="P12" s="60"/>
      <c r="Q12" s="60"/>
      <c r="R12" s="60"/>
      <c r="S12" s="60"/>
      <c r="T12" s="60">
        <v>848895</v>
      </c>
      <c r="U12" s="60">
        <v>3323043</v>
      </c>
      <c r="V12" s="60">
        <v>4171938</v>
      </c>
      <c r="W12" s="60">
        <v>5608255</v>
      </c>
      <c r="X12" s="60"/>
      <c r="Y12" s="60">
        <v>5608255</v>
      </c>
      <c r="Z12" s="140"/>
      <c r="AA12" s="62">
        <v>16348000</v>
      </c>
    </row>
    <row r="13" spans="1:27" ht="13.5">
      <c r="A13" s="138" t="s">
        <v>82</v>
      </c>
      <c r="B13" s="136"/>
      <c r="C13" s="155"/>
      <c r="D13" s="155"/>
      <c r="E13" s="156"/>
      <c r="F13" s="60">
        <v>71400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71400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87820817</v>
      </c>
      <c r="D15" s="153">
        <f>SUM(D16:D18)</f>
        <v>0</v>
      </c>
      <c r="E15" s="154">
        <f t="shared" si="2"/>
        <v>84300000</v>
      </c>
      <c r="F15" s="100">
        <f t="shared" si="2"/>
        <v>87234870</v>
      </c>
      <c r="G15" s="100">
        <f t="shared" si="2"/>
        <v>1903520</v>
      </c>
      <c r="H15" s="100">
        <f t="shared" si="2"/>
        <v>400976</v>
      </c>
      <c r="I15" s="100">
        <f t="shared" si="2"/>
        <v>2613657</v>
      </c>
      <c r="J15" s="100">
        <f t="shared" si="2"/>
        <v>4918153</v>
      </c>
      <c r="K15" s="100">
        <f t="shared" si="2"/>
        <v>6576443</v>
      </c>
      <c r="L15" s="100">
        <f t="shared" si="2"/>
        <v>4308578</v>
      </c>
      <c r="M15" s="100">
        <f t="shared" si="2"/>
        <v>8898685</v>
      </c>
      <c r="N15" s="100">
        <f t="shared" si="2"/>
        <v>19783706</v>
      </c>
      <c r="O15" s="100">
        <f t="shared" si="2"/>
        <v>5085476</v>
      </c>
      <c r="P15" s="100">
        <f t="shared" si="2"/>
        <v>16004981</v>
      </c>
      <c r="Q15" s="100">
        <f t="shared" si="2"/>
        <v>10523160</v>
      </c>
      <c r="R15" s="100">
        <f t="shared" si="2"/>
        <v>31613617</v>
      </c>
      <c r="S15" s="100">
        <f t="shared" si="2"/>
        <v>5577776</v>
      </c>
      <c r="T15" s="100">
        <f t="shared" si="2"/>
        <v>4822895</v>
      </c>
      <c r="U15" s="100">
        <f t="shared" si="2"/>
        <v>21964312</v>
      </c>
      <c r="V15" s="100">
        <f t="shared" si="2"/>
        <v>32364983</v>
      </c>
      <c r="W15" s="100">
        <f t="shared" si="2"/>
        <v>88680459</v>
      </c>
      <c r="X15" s="100">
        <f t="shared" si="2"/>
        <v>84300000</v>
      </c>
      <c r="Y15" s="100">
        <f t="shared" si="2"/>
        <v>4380459</v>
      </c>
      <c r="Z15" s="137">
        <f>+IF(X15&lt;&gt;0,+(Y15/X15)*100,0)</f>
        <v>5.196274021352313</v>
      </c>
      <c r="AA15" s="102">
        <f>SUM(AA16:AA18)</f>
        <v>87234870</v>
      </c>
    </row>
    <row r="16" spans="1:27" ht="13.5">
      <c r="A16" s="138" t="s">
        <v>85</v>
      </c>
      <c r="B16" s="136"/>
      <c r="C16" s="155">
        <v>56987</v>
      </c>
      <c r="D16" s="155"/>
      <c r="E16" s="156"/>
      <c r="F16" s="60"/>
      <c r="G16" s="60"/>
      <c r="H16" s="60">
        <v>75263</v>
      </c>
      <c r="I16" s="60">
        <v>165069</v>
      </c>
      <c r="J16" s="60">
        <v>240332</v>
      </c>
      <c r="K16" s="60">
        <v>165161</v>
      </c>
      <c r="L16" s="60"/>
      <c r="M16" s="60"/>
      <c r="N16" s="60">
        <v>165161</v>
      </c>
      <c r="O16" s="60"/>
      <c r="P16" s="60">
        <v>453572</v>
      </c>
      <c r="Q16" s="60">
        <v>45728</v>
      </c>
      <c r="R16" s="60">
        <v>499300</v>
      </c>
      <c r="S16" s="60"/>
      <c r="T16" s="60">
        <v>9403</v>
      </c>
      <c r="U16" s="60">
        <v>748637</v>
      </c>
      <c r="V16" s="60">
        <v>758040</v>
      </c>
      <c r="W16" s="60">
        <v>1662833</v>
      </c>
      <c r="X16" s="60"/>
      <c r="Y16" s="60">
        <v>1662833</v>
      </c>
      <c r="Z16" s="140"/>
      <c r="AA16" s="62"/>
    </row>
    <row r="17" spans="1:27" ht="13.5">
      <c r="A17" s="138" t="s">
        <v>86</v>
      </c>
      <c r="B17" s="136"/>
      <c r="C17" s="155">
        <v>87763830</v>
      </c>
      <c r="D17" s="155"/>
      <c r="E17" s="156">
        <v>84300000</v>
      </c>
      <c r="F17" s="60">
        <v>87234870</v>
      </c>
      <c r="G17" s="60">
        <v>1903520</v>
      </c>
      <c r="H17" s="60">
        <v>325713</v>
      </c>
      <c r="I17" s="60">
        <v>2448588</v>
      </c>
      <c r="J17" s="60">
        <v>4677821</v>
      </c>
      <c r="K17" s="60">
        <v>6411282</v>
      </c>
      <c r="L17" s="60">
        <v>4308578</v>
      </c>
      <c r="M17" s="60">
        <v>8898685</v>
      </c>
      <c r="N17" s="60">
        <v>19618545</v>
      </c>
      <c r="O17" s="60">
        <v>5085476</v>
      </c>
      <c r="P17" s="60">
        <v>15551409</v>
      </c>
      <c r="Q17" s="60">
        <v>10477432</v>
      </c>
      <c r="R17" s="60">
        <v>31114317</v>
      </c>
      <c r="S17" s="60">
        <v>5577776</v>
      </c>
      <c r="T17" s="60">
        <v>4813492</v>
      </c>
      <c r="U17" s="60">
        <v>21215675</v>
      </c>
      <c r="V17" s="60">
        <v>31606943</v>
      </c>
      <c r="W17" s="60">
        <v>87017626</v>
      </c>
      <c r="X17" s="60">
        <v>84300000</v>
      </c>
      <c r="Y17" s="60">
        <v>2717626</v>
      </c>
      <c r="Z17" s="140">
        <v>3.22</v>
      </c>
      <c r="AA17" s="62">
        <v>87234870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108723923</v>
      </c>
      <c r="D19" s="153">
        <f>SUM(D20:D23)</f>
        <v>0</v>
      </c>
      <c r="E19" s="154">
        <f t="shared" si="3"/>
        <v>165978000</v>
      </c>
      <c r="F19" s="100">
        <f t="shared" si="3"/>
        <v>119783876</v>
      </c>
      <c r="G19" s="100">
        <f t="shared" si="3"/>
        <v>2621739</v>
      </c>
      <c r="H19" s="100">
        <f t="shared" si="3"/>
        <v>3124664</v>
      </c>
      <c r="I19" s="100">
        <f t="shared" si="3"/>
        <v>4352215</v>
      </c>
      <c r="J19" s="100">
        <f t="shared" si="3"/>
        <v>10098618</v>
      </c>
      <c r="K19" s="100">
        <f t="shared" si="3"/>
        <v>2945394</v>
      </c>
      <c r="L19" s="100">
        <f t="shared" si="3"/>
        <v>5791413</v>
      </c>
      <c r="M19" s="100">
        <f t="shared" si="3"/>
        <v>5528707</v>
      </c>
      <c r="N19" s="100">
        <f t="shared" si="3"/>
        <v>14265514</v>
      </c>
      <c r="O19" s="100">
        <f t="shared" si="3"/>
        <v>14676355</v>
      </c>
      <c r="P19" s="100">
        <f t="shared" si="3"/>
        <v>14644046</v>
      </c>
      <c r="Q19" s="100">
        <f t="shared" si="3"/>
        <v>23849002</v>
      </c>
      <c r="R19" s="100">
        <f t="shared" si="3"/>
        <v>53169403</v>
      </c>
      <c r="S19" s="100">
        <f t="shared" si="3"/>
        <v>10656547</v>
      </c>
      <c r="T19" s="100">
        <f t="shared" si="3"/>
        <v>19463317</v>
      </c>
      <c r="U19" s="100">
        <f t="shared" si="3"/>
        <v>27603488</v>
      </c>
      <c r="V19" s="100">
        <f t="shared" si="3"/>
        <v>57723352</v>
      </c>
      <c r="W19" s="100">
        <f t="shared" si="3"/>
        <v>135256887</v>
      </c>
      <c r="X19" s="100">
        <f t="shared" si="3"/>
        <v>165978011</v>
      </c>
      <c r="Y19" s="100">
        <f t="shared" si="3"/>
        <v>-30721124</v>
      </c>
      <c r="Z19" s="137">
        <f>+IF(X19&lt;&gt;0,+(Y19/X19)*100,0)</f>
        <v>-18.50915299858606</v>
      </c>
      <c r="AA19" s="102">
        <f>SUM(AA20:AA23)</f>
        <v>119783876</v>
      </c>
    </row>
    <row r="20" spans="1:27" ht="13.5">
      <c r="A20" s="138" t="s">
        <v>89</v>
      </c>
      <c r="B20" s="136"/>
      <c r="C20" s="155">
        <v>8591699</v>
      </c>
      <c r="D20" s="155"/>
      <c r="E20" s="156">
        <v>12000000</v>
      </c>
      <c r="F20" s="60">
        <v>12000000</v>
      </c>
      <c r="G20" s="60"/>
      <c r="H20" s="60"/>
      <c r="I20" s="60"/>
      <c r="J20" s="60"/>
      <c r="K20" s="60"/>
      <c r="L20" s="60">
        <v>238242</v>
      </c>
      <c r="M20" s="60"/>
      <c r="N20" s="60">
        <v>238242</v>
      </c>
      <c r="O20" s="60"/>
      <c r="P20" s="60">
        <v>1703463</v>
      </c>
      <c r="Q20" s="60">
        <v>3786214</v>
      </c>
      <c r="R20" s="60">
        <v>5489677</v>
      </c>
      <c r="S20" s="60"/>
      <c r="T20" s="60"/>
      <c r="U20" s="60">
        <v>3684122</v>
      </c>
      <c r="V20" s="60">
        <v>3684122</v>
      </c>
      <c r="W20" s="60">
        <v>9412041</v>
      </c>
      <c r="X20" s="60">
        <v>12000000</v>
      </c>
      <c r="Y20" s="60">
        <v>-2587959</v>
      </c>
      <c r="Z20" s="140">
        <v>-21.57</v>
      </c>
      <c r="AA20" s="62">
        <v>12000000</v>
      </c>
    </row>
    <row r="21" spans="1:27" ht="13.5">
      <c r="A21" s="138" t="s">
        <v>90</v>
      </c>
      <c r="B21" s="136"/>
      <c r="C21" s="155">
        <v>80540764</v>
      </c>
      <c r="D21" s="155"/>
      <c r="E21" s="156">
        <v>88178000</v>
      </c>
      <c r="F21" s="60">
        <v>59100000</v>
      </c>
      <c r="G21" s="60"/>
      <c r="H21" s="60">
        <v>1855709</v>
      </c>
      <c r="I21" s="60">
        <v>1382414</v>
      </c>
      <c r="J21" s="60">
        <v>3238123</v>
      </c>
      <c r="K21" s="60">
        <v>1086632</v>
      </c>
      <c r="L21" s="60">
        <v>1897379</v>
      </c>
      <c r="M21" s="60">
        <v>4425792</v>
      </c>
      <c r="N21" s="60">
        <v>7409803</v>
      </c>
      <c r="O21" s="60">
        <v>10855649</v>
      </c>
      <c r="P21" s="60">
        <v>2098438</v>
      </c>
      <c r="Q21" s="60">
        <v>11489679</v>
      </c>
      <c r="R21" s="60">
        <v>24443766</v>
      </c>
      <c r="S21" s="60">
        <v>6418730</v>
      </c>
      <c r="T21" s="60">
        <v>12700348</v>
      </c>
      <c r="U21" s="60">
        <v>17266784</v>
      </c>
      <c r="V21" s="60">
        <v>36385862</v>
      </c>
      <c r="W21" s="60">
        <v>71477554</v>
      </c>
      <c r="X21" s="60">
        <v>88178003</v>
      </c>
      <c r="Y21" s="60">
        <v>-16700449</v>
      </c>
      <c r="Z21" s="140">
        <v>-18.94</v>
      </c>
      <c r="AA21" s="62">
        <v>59100000</v>
      </c>
    </row>
    <row r="22" spans="1:27" ht="13.5">
      <c r="A22" s="138" t="s">
        <v>91</v>
      </c>
      <c r="B22" s="136"/>
      <c r="C22" s="157">
        <v>18200476</v>
      </c>
      <c r="D22" s="157"/>
      <c r="E22" s="158">
        <v>51800000</v>
      </c>
      <c r="F22" s="159">
        <v>38683876</v>
      </c>
      <c r="G22" s="159">
        <v>2621739</v>
      </c>
      <c r="H22" s="159">
        <v>1268955</v>
      </c>
      <c r="I22" s="159">
        <v>2349398</v>
      </c>
      <c r="J22" s="159">
        <v>6240092</v>
      </c>
      <c r="K22" s="159">
        <v>1554844</v>
      </c>
      <c r="L22" s="159">
        <v>2612377</v>
      </c>
      <c r="M22" s="159">
        <v>599222</v>
      </c>
      <c r="N22" s="159">
        <v>4766443</v>
      </c>
      <c r="O22" s="159">
        <v>3793025</v>
      </c>
      <c r="P22" s="159">
        <v>10398751</v>
      </c>
      <c r="Q22" s="159">
        <v>8077611</v>
      </c>
      <c r="R22" s="159">
        <v>22269387</v>
      </c>
      <c r="S22" s="159">
        <v>623024</v>
      </c>
      <c r="T22" s="159">
        <v>5883981</v>
      </c>
      <c r="U22" s="159">
        <v>5906210</v>
      </c>
      <c r="V22" s="159">
        <v>12413215</v>
      </c>
      <c r="W22" s="159">
        <v>45689137</v>
      </c>
      <c r="X22" s="159">
        <v>51800004</v>
      </c>
      <c r="Y22" s="159">
        <v>-6110867</v>
      </c>
      <c r="Z22" s="141">
        <v>-11.8</v>
      </c>
      <c r="AA22" s="225">
        <v>38683876</v>
      </c>
    </row>
    <row r="23" spans="1:27" ht="13.5">
      <c r="A23" s="138" t="s">
        <v>92</v>
      </c>
      <c r="B23" s="136"/>
      <c r="C23" s="155">
        <v>1390984</v>
      </c>
      <c r="D23" s="155"/>
      <c r="E23" s="156">
        <v>14000000</v>
      </c>
      <c r="F23" s="60">
        <v>10000000</v>
      </c>
      <c r="G23" s="60"/>
      <c r="H23" s="60"/>
      <c r="I23" s="60">
        <v>620403</v>
      </c>
      <c r="J23" s="60">
        <v>620403</v>
      </c>
      <c r="K23" s="60">
        <v>303918</v>
      </c>
      <c r="L23" s="60">
        <v>1043415</v>
      </c>
      <c r="M23" s="60">
        <v>503693</v>
      </c>
      <c r="N23" s="60">
        <v>1851026</v>
      </c>
      <c r="O23" s="60">
        <v>27681</v>
      </c>
      <c r="P23" s="60">
        <v>443394</v>
      </c>
      <c r="Q23" s="60">
        <v>495498</v>
      </c>
      <c r="R23" s="60">
        <v>966573</v>
      </c>
      <c r="S23" s="60">
        <v>3614793</v>
      </c>
      <c r="T23" s="60">
        <v>878988</v>
      </c>
      <c r="U23" s="60">
        <v>746372</v>
      </c>
      <c r="V23" s="60">
        <v>5240153</v>
      </c>
      <c r="W23" s="60">
        <v>8678155</v>
      </c>
      <c r="X23" s="60">
        <v>14000004</v>
      </c>
      <c r="Y23" s="60">
        <v>-5321849</v>
      </c>
      <c r="Z23" s="140">
        <v>-38.01</v>
      </c>
      <c r="AA23" s="62">
        <v>10000000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232250130</v>
      </c>
      <c r="D25" s="217">
        <f>+D5+D9+D15+D19+D24</f>
        <v>0</v>
      </c>
      <c r="E25" s="230">
        <f t="shared" si="4"/>
        <v>265678000</v>
      </c>
      <c r="F25" s="219">
        <f t="shared" si="4"/>
        <v>275874528</v>
      </c>
      <c r="G25" s="219">
        <f t="shared" si="4"/>
        <v>4525259</v>
      </c>
      <c r="H25" s="219">
        <f t="shared" si="4"/>
        <v>3544009</v>
      </c>
      <c r="I25" s="219">
        <f t="shared" si="4"/>
        <v>10755810</v>
      </c>
      <c r="J25" s="219">
        <f t="shared" si="4"/>
        <v>18825078</v>
      </c>
      <c r="K25" s="219">
        <f t="shared" si="4"/>
        <v>11230606</v>
      </c>
      <c r="L25" s="219">
        <f t="shared" si="4"/>
        <v>15319971</v>
      </c>
      <c r="M25" s="219">
        <f t="shared" si="4"/>
        <v>18309415</v>
      </c>
      <c r="N25" s="219">
        <f t="shared" si="4"/>
        <v>44859992</v>
      </c>
      <c r="O25" s="219">
        <f t="shared" si="4"/>
        <v>21320890</v>
      </c>
      <c r="P25" s="219">
        <f t="shared" si="4"/>
        <v>34298950</v>
      </c>
      <c r="Q25" s="219">
        <f t="shared" si="4"/>
        <v>38205110</v>
      </c>
      <c r="R25" s="219">
        <f t="shared" si="4"/>
        <v>93824950</v>
      </c>
      <c r="S25" s="219">
        <f t="shared" si="4"/>
        <v>19234253</v>
      </c>
      <c r="T25" s="219">
        <f t="shared" si="4"/>
        <v>26822970</v>
      </c>
      <c r="U25" s="219">
        <f t="shared" si="4"/>
        <v>59698346</v>
      </c>
      <c r="V25" s="219">
        <f t="shared" si="4"/>
        <v>105755569</v>
      </c>
      <c r="W25" s="219">
        <f t="shared" si="4"/>
        <v>263265589</v>
      </c>
      <c r="X25" s="219">
        <f t="shared" si="4"/>
        <v>265678016</v>
      </c>
      <c r="Y25" s="219">
        <f t="shared" si="4"/>
        <v>-2412427</v>
      </c>
      <c r="Z25" s="231">
        <f>+IF(X25&lt;&gt;0,+(Y25/X25)*100,0)</f>
        <v>-0.9080265790602713</v>
      </c>
      <c r="AA25" s="232">
        <f>+AA5+AA9+AA15+AA19+AA24</f>
        <v>275874528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224391011</v>
      </c>
      <c r="D28" s="155"/>
      <c r="E28" s="156">
        <v>259178000</v>
      </c>
      <c r="F28" s="60">
        <v>266474531</v>
      </c>
      <c r="G28" s="60">
        <v>4525259</v>
      </c>
      <c r="H28" s="60">
        <v>3450377</v>
      </c>
      <c r="I28" s="60">
        <v>10169109</v>
      </c>
      <c r="J28" s="60">
        <v>18144745</v>
      </c>
      <c r="K28" s="60">
        <v>8911161</v>
      </c>
      <c r="L28" s="60">
        <v>13855918</v>
      </c>
      <c r="M28" s="60">
        <v>17049850</v>
      </c>
      <c r="N28" s="60">
        <v>39816929</v>
      </c>
      <c r="O28" s="60">
        <v>21320890</v>
      </c>
      <c r="P28" s="60">
        <v>30661225</v>
      </c>
      <c r="Q28" s="60">
        <v>38159382</v>
      </c>
      <c r="R28" s="60">
        <v>90141497</v>
      </c>
      <c r="S28" s="60">
        <v>18779058</v>
      </c>
      <c r="T28" s="60">
        <v>26359586</v>
      </c>
      <c r="U28" s="60">
        <v>55191984</v>
      </c>
      <c r="V28" s="60">
        <v>100330628</v>
      </c>
      <c r="W28" s="60">
        <v>248433799</v>
      </c>
      <c r="X28" s="60"/>
      <c r="Y28" s="60">
        <v>248433799</v>
      </c>
      <c r="Z28" s="140"/>
      <c r="AA28" s="155">
        <v>266474531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>
        <v>165069</v>
      </c>
      <c r="J29" s="60">
        <v>165069</v>
      </c>
      <c r="K29" s="60">
        <v>165161</v>
      </c>
      <c r="L29" s="60">
        <v>1396531</v>
      </c>
      <c r="M29" s="60"/>
      <c r="N29" s="60">
        <v>1561692</v>
      </c>
      <c r="O29" s="60"/>
      <c r="P29" s="60">
        <v>453572</v>
      </c>
      <c r="Q29" s="60">
        <v>45728</v>
      </c>
      <c r="R29" s="60">
        <v>499300</v>
      </c>
      <c r="S29" s="60"/>
      <c r="T29" s="60">
        <v>9403</v>
      </c>
      <c r="U29" s="60">
        <v>2145168</v>
      </c>
      <c r="V29" s="60">
        <v>2154571</v>
      </c>
      <c r="W29" s="60">
        <v>4380632</v>
      </c>
      <c r="X29" s="60"/>
      <c r="Y29" s="60">
        <v>4380632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224391011</v>
      </c>
      <c r="D32" s="210">
        <f>SUM(D28:D31)</f>
        <v>0</v>
      </c>
      <c r="E32" s="211">
        <f t="shared" si="5"/>
        <v>259178000</v>
      </c>
      <c r="F32" s="77">
        <f t="shared" si="5"/>
        <v>266474531</v>
      </c>
      <c r="G32" s="77">
        <f t="shared" si="5"/>
        <v>4525259</v>
      </c>
      <c r="H32" s="77">
        <f t="shared" si="5"/>
        <v>3450377</v>
      </c>
      <c r="I32" s="77">
        <f t="shared" si="5"/>
        <v>10334178</v>
      </c>
      <c r="J32" s="77">
        <f t="shared" si="5"/>
        <v>18309814</v>
      </c>
      <c r="K32" s="77">
        <f t="shared" si="5"/>
        <v>9076322</v>
      </c>
      <c r="L32" s="77">
        <f t="shared" si="5"/>
        <v>15252449</v>
      </c>
      <c r="M32" s="77">
        <f t="shared" si="5"/>
        <v>17049850</v>
      </c>
      <c r="N32" s="77">
        <f t="shared" si="5"/>
        <v>41378621</v>
      </c>
      <c r="O32" s="77">
        <f t="shared" si="5"/>
        <v>21320890</v>
      </c>
      <c r="P32" s="77">
        <f t="shared" si="5"/>
        <v>31114797</v>
      </c>
      <c r="Q32" s="77">
        <f t="shared" si="5"/>
        <v>38205110</v>
      </c>
      <c r="R32" s="77">
        <f t="shared" si="5"/>
        <v>90640797</v>
      </c>
      <c r="S32" s="77">
        <f t="shared" si="5"/>
        <v>18779058</v>
      </c>
      <c r="T32" s="77">
        <f t="shared" si="5"/>
        <v>26368989</v>
      </c>
      <c r="U32" s="77">
        <f t="shared" si="5"/>
        <v>57337152</v>
      </c>
      <c r="V32" s="77">
        <f t="shared" si="5"/>
        <v>102485199</v>
      </c>
      <c r="W32" s="77">
        <f t="shared" si="5"/>
        <v>252814431</v>
      </c>
      <c r="X32" s="77">
        <f t="shared" si="5"/>
        <v>0</v>
      </c>
      <c r="Y32" s="77">
        <f t="shared" si="5"/>
        <v>252814431</v>
      </c>
      <c r="Z32" s="212">
        <f>+IF(X32&lt;&gt;0,+(Y32/X32)*100,0)</f>
        <v>0</v>
      </c>
      <c r="AA32" s="79">
        <f>SUM(AA28:AA31)</f>
        <v>266474531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7859119</v>
      </c>
      <c r="D35" s="155"/>
      <c r="E35" s="156">
        <v>6500000</v>
      </c>
      <c r="F35" s="60">
        <v>9399997</v>
      </c>
      <c r="G35" s="60"/>
      <c r="H35" s="60">
        <v>93632</v>
      </c>
      <c r="I35" s="60">
        <v>421632</v>
      </c>
      <c r="J35" s="60">
        <v>515264</v>
      </c>
      <c r="K35" s="60">
        <v>2154284</v>
      </c>
      <c r="L35" s="60">
        <v>67522</v>
      </c>
      <c r="M35" s="60">
        <v>1259565</v>
      </c>
      <c r="N35" s="60">
        <v>3481371</v>
      </c>
      <c r="O35" s="60"/>
      <c r="P35" s="60">
        <v>3184153</v>
      </c>
      <c r="Q35" s="60"/>
      <c r="R35" s="60">
        <v>3184153</v>
      </c>
      <c r="S35" s="60">
        <v>455195</v>
      </c>
      <c r="T35" s="60">
        <v>453981</v>
      </c>
      <c r="U35" s="60">
        <v>2361194</v>
      </c>
      <c r="V35" s="60">
        <v>3270370</v>
      </c>
      <c r="W35" s="60">
        <v>10451158</v>
      </c>
      <c r="X35" s="60"/>
      <c r="Y35" s="60">
        <v>10451158</v>
      </c>
      <c r="Z35" s="140"/>
      <c r="AA35" s="62">
        <v>9399997</v>
      </c>
    </row>
    <row r="36" spans="1:27" ht="13.5">
      <c r="A36" s="238" t="s">
        <v>139</v>
      </c>
      <c r="B36" s="149"/>
      <c r="C36" s="222">
        <f aca="true" t="shared" si="6" ref="C36:Y36">SUM(C32:C35)</f>
        <v>232250130</v>
      </c>
      <c r="D36" s="222">
        <f>SUM(D32:D35)</f>
        <v>0</v>
      </c>
      <c r="E36" s="218">
        <f t="shared" si="6"/>
        <v>265678000</v>
      </c>
      <c r="F36" s="220">
        <f t="shared" si="6"/>
        <v>275874528</v>
      </c>
      <c r="G36" s="220">
        <f t="shared" si="6"/>
        <v>4525259</v>
      </c>
      <c r="H36" s="220">
        <f t="shared" si="6"/>
        <v>3544009</v>
      </c>
      <c r="I36" s="220">
        <f t="shared" si="6"/>
        <v>10755810</v>
      </c>
      <c r="J36" s="220">
        <f t="shared" si="6"/>
        <v>18825078</v>
      </c>
      <c r="K36" s="220">
        <f t="shared" si="6"/>
        <v>11230606</v>
      </c>
      <c r="L36" s="220">
        <f t="shared" si="6"/>
        <v>15319971</v>
      </c>
      <c r="M36" s="220">
        <f t="shared" si="6"/>
        <v>18309415</v>
      </c>
      <c r="N36" s="220">
        <f t="shared" si="6"/>
        <v>44859992</v>
      </c>
      <c r="O36" s="220">
        <f t="shared" si="6"/>
        <v>21320890</v>
      </c>
      <c r="P36" s="220">
        <f t="shared" si="6"/>
        <v>34298950</v>
      </c>
      <c r="Q36" s="220">
        <f t="shared" si="6"/>
        <v>38205110</v>
      </c>
      <c r="R36" s="220">
        <f t="shared" si="6"/>
        <v>93824950</v>
      </c>
      <c r="S36" s="220">
        <f t="shared" si="6"/>
        <v>19234253</v>
      </c>
      <c r="T36" s="220">
        <f t="shared" si="6"/>
        <v>26822970</v>
      </c>
      <c r="U36" s="220">
        <f t="shared" si="6"/>
        <v>59698346</v>
      </c>
      <c r="V36" s="220">
        <f t="shared" si="6"/>
        <v>105755569</v>
      </c>
      <c r="W36" s="220">
        <f t="shared" si="6"/>
        <v>263265589</v>
      </c>
      <c r="X36" s="220">
        <f t="shared" si="6"/>
        <v>0</v>
      </c>
      <c r="Y36" s="220">
        <f t="shared" si="6"/>
        <v>263265589</v>
      </c>
      <c r="Z36" s="221">
        <f>+IF(X36&lt;&gt;0,+(Y36/X36)*100,0)</f>
        <v>0</v>
      </c>
      <c r="AA36" s="239">
        <f>SUM(AA32:AA35)</f>
        <v>275874528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31636027</v>
      </c>
      <c r="D6" s="155"/>
      <c r="E6" s="59">
        <v>40000000</v>
      </c>
      <c r="F6" s="60">
        <v>40000000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40000000</v>
      </c>
      <c r="Y6" s="60">
        <v>-40000000</v>
      </c>
      <c r="Z6" s="140">
        <v>-100</v>
      </c>
      <c r="AA6" s="62">
        <v>40000000</v>
      </c>
    </row>
    <row r="7" spans="1:27" ht="13.5">
      <c r="A7" s="249" t="s">
        <v>144</v>
      </c>
      <c r="B7" s="182"/>
      <c r="C7" s="155">
        <v>3034500</v>
      </c>
      <c r="D7" s="155"/>
      <c r="E7" s="59">
        <v>150000000</v>
      </c>
      <c r="F7" s="60">
        <v>150000000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150000000</v>
      </c>
      <c r="Y7" s="60">
        <v>-150000000</v>
      </c>
      <c r="Z7" s="140">
        <v>-100</v>
      </c>
      <c r="AA7" s="62">
        <v>150000000</v>
      </c>
    </row>
    <row r="8" spans="1:27" ht="13.5">
      <c r="A8" s="249" t="s">
        <v>145</v>
      </c>
      <c r="B8" s="182"/>
      <c r="C8" s="155">
        <v>65884709</v>
      </c>
      <c r="D8" s="155"/>
      <c r="E8" s="59">
        <v>50000000</v>
      </c>
      <c r="F8" s="60">
        <v>50000000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50000000</v>
      </c>
      <c r="Y8" s="60">
        <v>-50000000</v>
      </c>
      <c r="Z8" s="140">
        <v>-100</v>
      </c>
      <c r="AA8" s="62">
        <v>50000000</v>
      </c>
    </row>
    <row r="9" spans="1:27" ht="13.5">
      <c r="A9" s="249" t="s">
        <v>146</v>
      </c>
      <c r="B9" s="182"/>
      <c r="C9" s="155">
        <v>31958596</v>
      </c>
      <c r="D9" s="155"/>
      <c r="E9" s="59">
        <v>7385000</v>
      </c>
      <c r="F9" s="60">
        <v>7385000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7385000</v>
      </c>
      <c r="Y9" s="60">
        <v>-7385000</v>
      </c>
      <c r="Z9" s="140">
        <v>-100</v>
      </c>
      <c r="AA9" s="62">
        <v>7385000</v>
      </c>
    </row>
    <row r="10" spans="1:27" ht="13.5">
      <c r="A10" s="249" t="s">
        <v>147</v>
      </c>
      <c r="B10" s="182"/>
      <c r="C10" s="155">
        <v>2513092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5403952</v>
      </c>
      <c r="D11" s="155"/>
      <c r="E11" s="59">
        <v>6330000</v>
      </c>
      <c r="F11" s="60">
        <v>6330000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6330000</v>
      </c>
      <c r="Y11" s="60">
        <v>-6330000</v>
      </c>
      <c r="Z11" s="140">
        <v>-100</v>
      </c>
      <c r="AA11" s="62">
        <v>6330000</v>
      </c>
    </row>
    <row r="12" spans="1:27" ht="13.5">
      <c r="A12" s="250" t="s">
        <v>56</v>
      </c>
      <c r="B12" s="251"/>
      <c r="C12" s="168">
        <f aca="true" t="shared" si="0" ref="C12:Y12">SUM(C6:C11)</f>
        <v>140430876</v>
      </c>
      <c r="D12" s="168">
        <f>SUM(D6:D11)</f>
        <v>0</v>
      </c>
      <c r="E12" s="72">
        <f t="shared" si="0"/>
        <v>253715000</v>
      </c>
      <c r="F12" s="73">
        <f t="shared" si="0"/>
        <v>253715000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253715000</v>
      </c>
      <c r="Y12" s="73">
        <f t="shared" si="0"/>
        <v>-253715000</v>
      </c>
      <c r="Z12" s="170">
        <f>+IF(X12&lt;&gt;0,+(Y12/X12)*100,0)</f>
        <v>-100</v>
      </c>
      <c r="AA12" s="74">
        <f>SUM(AA6:AA11)</f>
        <v>253715000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11733089</v>
      </c>
      <c r="D16" s="155"/>
      <c r="E16" s="59">
        <v>23315000</v>
      </c>
      <c r="F16" s="60">
        <v>23315000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23315000</v>
      </c>
      <c r="Y16" s="159">
        <v>-23315000</v>
      </c>
      <c r="Z16" s="141">
        <v>-100</v>
      </c>
      <c r="AA16" s="225">
        <v>23315000</v>
      </c>
    </row>
    <row r="17" spans="1:27" ht="13.5">
      <c r="A17" s="249" t="s">
        <v>152</v>
      </c>
      <c r="B17" s="182"/>
      <c r="C17" s="155">
        <v>466341266</v>
      </c>
      <c r="D17" s="155"/>
      <c r="E17" s="59">
        <v>800000000</v>
      </c>
      <c r="F17" s="60">
        <v>800000000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800000000</v>
      </c>
      <c r="Y17" s="60">
        <v>-800000000</v>
      </c>
      <c r="Z17" s="140">
        <v>-100</v>
      </c>
      <c r="AA17" s="62">
        <v>800000000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3960629667</v>
      </c>
      <c r="D19" s="155"/>
      <c r="E19" s="59">
        <v>4209138961</v>
      </c>
      <c r="F19" s="60">
        <v>4209138961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4209138961</v>
      </c>
      <c r="Y19" s="60">
        <v>-4209138961</v>
      </c>
      <c r="Z19" s="140">
        <v>-100</v>
      </c>
      <c r="AA19" s="62">
        <v>4209138961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10100</v>
      </c>
      <c r="D23" s="155"/>
      <c r="E23" s="59">
        <v>12403609</v>
      </c>
      <c r="F23" s="60">
        <v>12403609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12403609</v>
      </c>
      <c r="Y23" s="159">
        <v>-12403609</v>
      </c>
      <c r="Z23" s="141">
        <v>-100</v>
      </c>
      <c r="AA23" s="225">
        <v>12403609</v>
      </c>
    </row>
    <row r="24" spans="1:27" ht="13.5">
      <c r="A24" s="250" t="s">
        <v>57</v>
      </c>
      <c r="B24" s="253"/>
      <c r="C24" s="168">
        <f aca="true" t="shared" si="1" ref="C24:Y24">SUM(C15:C23)</f>
        <v>4438714122</v>
      </c>
      <c r="D24" s="168">
        <f>SUM(D15:D23)</f>
        <v>0</v>
      </c>
      <c r="E24" s="76">
        <f t="shared" si="1"/>
        <v>5044857570</v>
      </c>
      <c r="F24" s="77">
        <f t="shared" si="1"/>
        <v>5044857570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5044857570</v>
      </c>
      <c r="Y24" s="77">
        <f t="shared" si="1"/>
        <v>-5044857570</v>
      </c>
      <c r="Z24" s="212">
        <f>+IF(X24&lt;&gt;0,+(Y24/X24)*100,0)</f>
        <v>-100</v>
      </c>
      <c r="AA24" s="79">
        <f>SUM(AA15:AA23)</f>
        <v>5044857570</v>
      </c>
    </row>
    <row r="25" spans="1:27" ht="13.5">
      <c r="A25" s="250" t="s">
        <v>159</v>
      </c>
      <c r="B25" s="251"/>
      <c r="C25" s="168">
        <f aca="true" t="shared" si="2" ref="C25:Y25">+C12+C24</f>
        <v>4579144998</v>
      </c>
      <c r="D25" s="168">
        <f>+D12+D24</f>
        <v>0</v>
      </c>
      <c r="E25" s="72">
        <f t="shared" si="2"/>
        <v>5298572570</v>
      </c>
      <c r="F25" s="73">
        <f t="shared" si="2"/>
        <v>5298572570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5298572570</v>
      </c>
      <c r="Y25" s="73">
        <f t="shared" si="2"/>
        <v>-5298572570</v>
      </c>
      <c r="Z25" s="170">
        <f>+IF(X25&lt;&gt;0,+(Y25/X25)*100,0)</f>
        <v>-100</v>
      </c>
      <c r="AA25" s="74">
        <f>+AA12+AA24</f>
        <v>5298572570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35489536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58053</v>
      </c>
      <c r="D30" s="155"/>
      <c r="E30" s="59">
        <v>700000</v>
      </c>
      <c r="F30" s="60">
        <v>700000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700000</v>
      </c>
      <c r="Y30" s="60">
        <v>-700000</v>
      </c>
      <c r="Z30" s="140">
        <v>-100</v>
      </c>
      <c r="AA30" s="62">
        <v>700000</v>
      </c>
    </row>
    <row r="31" spans="1:27" ht="13.5">
      <c r="A31" s="249" t="s">
        <v>163</v>
      </c>
      <c r="B31" s="182"/>
      <c r="C31" s="155">
        <v>12922478</v>
      </c>
      <c r="D31" s="155"/>
      <c r="E31" s="59">
        <v>25550000</v>
      </c>
      <c r="F31" s="60">
        <v>25550000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25550000</v>
      </c>
      <c r="Y31" s="60">
        <v>-25550000</v>
      </c>
      <c r="Z31" s="140">
        <v>-100</v>
      </c>
      <c r="AA31" s="62">
        <v>25550000</v>
      </c>
    </row>
    <row r="32" spans="1:27" ht="13.5">
      <c r="A32" s="249" t="s">
        <v>164</v>
      </c>
      <c r="B32" s="182"/>
      <c r="C32" s="155">
        <v>286956873</v>
      </c>
      <c r="D32" s="155"/>
      <c r="E32" s="59">
        <v>143000000</v>
      </c>
      <c r="F32" s="60">
        <v>143000000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143000000</v>
      </c>
      <c r="Y32" s="60">
        <v>-143000000</v>
      </c>
      <c r="Z32" s="140">
        <v>-100</v>
      </c>
      <c r="AA32" s="62">
        <v>143000000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335426940</v>
      </c>
      <c r="D34" s="168">
        <f>SUM(D29:D33)</f>
        <v>0</v>
      </c>
      <c r="E34" s="72">
        <f t="shared" si="3"/>
        <v>169250000</v>
      </c>
      <c r="F34" s="73">
        <f t="shared" si="3"/>
        <v>169250000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169250000</v>
      </c>
      <c r="Y34" s="73">
        <f t="shared" si="3"/>
        <v>-169250000</v>
      </c>
      <c r="Z34" s="170">
        <f>+IF(X34&lt;&gt;0,+(Y34/X34)*100,0)</f>
        <v>-100</v>
      </c>
      <c r="AA34" s="74">
        <f>SUM(AA29:AA33)</f>
        <v>169250000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687424704</v>
      </c>
      <c r="D37" s="155"/>
      <c r="E37" s="59">
        <v>743000000</v>
      </c>
      <c r="F37" s="60">
        <v>743000000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743000000</v>
      </c>
      <c r="Y37" s="60">
        <v>-743000000</v>
      </c>
      <c r="Z37" s="140">
        <v>-100</v>
      </c>
      <c r="AA37" s="62">
        <v>743000000</v>
      </c>
    </row>
    <row r="38" spans="1:27" ht="13.5">
      <c r="A38" s="249" t="s">
        <v>165</v>
      </c>
      <c r="B38" s="182"/>
      <c r="C38" s="155">
        <v>146031399</v>
      </c>
      <c r="D38" s="155"/>
      <c r="E38" s="59">
        <v>108000000</v>
      </c>
      <c r="F38" s="60">
        <v>108000000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108000000</v>
      </c>
      <c r="Y38" s="60">
        <v>-108000000</v>
      </c>
      <c r="Z38" s="140">
        <v>-100</v>
      </c>
      <c r="AA38" s="62">
        <v>108000000</v>
      </c>
    </row>
    <row r="39" spans="1:27" ht="13.5">
      <c r="A39" s="250" t="s">
        <v>59</v>
      </c>
      <c r="B39" s="253"/>
      <c r="C39" s="168">
        <f aca="true" t="shared" si="4" ref="C39:Y39">SUM(C37:C38)</f>
        <v>833456103</v>
      </c>
      <c r="D39" s="168">
        <f>SUM(D37:D38)</f>
        <v>0</v>
      </c>
      <c r="E39" s="76">
        <f t="shared" si="4"/>
        <v>851000000</v>
      </c>
      <c r="F39" s="77">
        <f t="shared" si="4"/>
        <v>851000000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851000000</v>
      </c>
      <c r="Y39" s="77">
        <f t="shared" si="4"/>
        <v>-851000000</v>
      </c>
      <c r="Z39" s="212">
        <f>+IF(X39&lt;&gt;0,+(Y39/X39)*100,0)</f>
        <v>-100</v>
      </c>
      <c r="AA39" s="79">
        <f>SUM(AA37:AA38)</f>
        <v>851000000</v>
      </c>
    </row>
    <row r="40" spans="1:27" ht="13.5">
      <c r="A40" s="250" t="s">
        <v>167</v>
      </c>
      <c r="B40" s="251"/>
      <c r="C40" s="168">
        <f aca="true" t="shared" si="5" ref="C40:Y40">+C34+C39</f>
        <v>1168883043</v>
      </c>
      <c r="D40" s="168">
        <f>+D34+D39</f>
        <v>0</v>
      </c>
      <c r="E40" s="72">
        <f t="shared" si="5"/>
        <v>1020250000</v>
      </c>
      <c r="F40" s="73">
        <f t="shared" si="5"/>
        <v>1020250000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1020250000</v>
      </c>
      <c r="Y40" s="73">
        <f t="shared" si="5"/>
        <v>-1020250000</v>
      </c>
      <c r="Z40" s="170">
        <f>+IF(X40&lt;&gt;0,+(Y40/X40)*100,0)</f>
        <v>-100</v>
      </c>
      <c r="AA40" s="74">
        <f>+AA34+AA39</f>
        <v>1020250000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3410261955</v>
      </c>
      <c r="D42" s="257">
        <f>+D25-D40</f>
        <v>0</v>
      </c>
      <c r="E42" s="258">
        <f t="shared" si="6"/>
        <v>4278322570</v>
      </c>
      <c r="F42" s="259">
        <f t="shared" si="6"/>
        <v>4278322570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4278322570</v>
      </c>
      <c r="Y42" s="259">
        <f t="shared" si="6"/>
        <v>-4278322570</v>
      </c>
      <c r="Z42" s="260">
        <f>+IF(X42&lt;&gt;0,+(Y42/X42)*100,0)</f>
        <v>-100</v>
      </c>
      <c r="AA42" s="261">
        <f>+AA25-AA40</f>
        <v>4278322570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3410261955</v>
      </c>
      <c r="D45" s="155"/>
      <c r="E45" s="59">
        <v>4278322570</v>
      </c>
      <c r="F45" s="60">
        <v>4278322570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4278322570</v>
      </c>
      <c r="Y45" s="60">
        <v>-4278322570</v>
      </c>
      <c r="Z45" s="139">
        <v>-100</v>
      </c>
      <c r="AA45" s="62">
        <v>4278322570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3410261955</v>
      </c>
      <c r="D48" s="217">
        <f>SUM(D45:D47)</f>
        <v>0</v>
      </c>
      <c r="E48" s="264">
        <f t="shared" si="7"/>
        <v>4278322570</v>
      </c>
      <c r="F48" s="219">
        <f t="shared" si="7"/>
        <v>4278322570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4278322570</v>
      </c>
      <c r="Y48" s="219">
        <f t="shared" si="7"/>
        <v>-4278322570</v>
      </c>
      <c r="Z48" s="265">
        <f>+IF(X48&lt;&gt;0,+(Y48/X48)*100,0)</f>
        <v>-100</v>
      </c>
      <c r="AA48" s="232">
        <f>SUM(AA45:AA47)</f>
        <v>4278322570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177470736</v>
      </c>
      <c r="D6" s="155"/>
      <c r="E6" s="59">
        <v>247562796</v>
      </c>
      <c r="F6" s="60">
        <v>247562797</v>
      </c>
      <c r="G6" s="60">
        <v>10845190</v>
      </c>
      <c r="H6" s="60">
        <v>10414590</v>
      </c>
      <c r="I6" s="60">
        <v>15412639</v>
      </c>
      <c r="J6" s="60">
        <v>36672419</v>
      </c>
      <c r="K6" s="60">
        <v>20324151</v>
      </c>
      <c r="L6" s="60">
        <v>25614640</v>
      </c>
      <c r="M6" s="60">
        <v>25965325</v>
      </c>
      <c r="N6" s="60">
        <v>71904116</v>
      </c>
      <c r="O6" s="60">
        <v>21022737</v>
      </c>
      <c r="P6" s="60">
        <v>25860249</v>
      </c>
      <c r="Q6" s="60">
        <v>16959123</v>
      </c>
      <c r="R6" s="60">
        <v>63842109</v>
      </c>
      <c r="S6" s="60">
        <v>13341857</v>
      </c>
      <c r="T6" s="60">
        <v>11924972</v>
      </c>
      <c r="U6" s="60">
        <v>15635525</v>
      </c>
      <c r="V6" s="60">
        <v>40902354</v>
      </c>
      <c r="W6" s="60">
        <v>213320998</v>
      </c>
      <c r="X6" s="60">
        <v>247562797</v>
      </c>
      <c r="Y6" s="60">
        <v>-34241799</v>
      </c>
      <c r="Z6" s="140">
        <v>-13.83</v>
      </c>
      <c r="AA6" s="62">
        <v>247562797</v>
      </c>
    </row>
    <row r="7" spans="1:27" ht="13.5">
      <c r="A7" s="249" t="s">
        <v>32</v>
      </c>
      <c r="B7" s="182"/>
      <c r="C7" s="155">
        <v>429975902</v>
      </c>
      <c r="D7" s="155"/>
      <c r="E7" s="59">
        <v>430175556</v>
      </c>
      <c r="F7" s="60">
        <v>451175556</v>
      </c>
      <c r="G7" s="60">
        <v>33076694</v>
      </c>
      <c r="H7" s="60">
        <v>34606488</v>
      </c>
      <c r="I7" s="60">
        <v>35609559</v>
      </c>
      <c r="J7" s="60">
        <v>103292741</v>
      </c>
      <c r="K7" s="60">
        <v>54627469</v>
      </c>
      <c r="L7" s="60">
        <v>50876024</v>
      </c>
      <c r="M7" s="60">
        <v>33284722</v>
      </c>
      <c r="N7" s="60">
        <v>138788215</v>
      </c>
      <c r="O7" s="60">
        <v>44548514</v>
      </c>
      <c r="P7" s="60">
        <v>60123045</v>
      </c>
      <c r="Q7" s="60">
        <v>40966151</v>
      </c>
      <c r="R7" s="60">
        <v>145637710</v>
      </c>
      <c r="S7" s="60">
        <v>41248698</v>
      </c>
      <c r="T7" s="60">
        <v>27246912</v>
      </c>
      <c r="U7" s="60">
        <v>39321360</v>
      </c>
      <c r="V7" s="60">
        <v>107816970</v>
      </c>
      <c r="W7" s="60">
        <v>495535636</v>
      </c>
      <c r="X7" s="60">
        <v>451175556</v>
      </c>
      <c r="Y7" s="60">
        <v>44360080</v>
      </c>
      <c r="Z7" s="140">
        <v>9.83</v>
      </c>
      <c r="AA7" s="62">
        <v>451175556</v>
      </c>
    </row>
    <row r="8" spans="1:27" ht="13.5">
      <c r="A8" s="249" t="s">
        <v>178</v>
      </c>
      <c r="B8" s="182"/>
      <c r="C8" s="155">
        <v>27835429</v>
      </c>
      <c r="D8" s="155"/>
      <c r="E8" s="59">
        <v>82460280</v>
      </c>
      <c r="F8" s="60">
        <v>32207672</v>
      </c>
      <c r="G8" s="60">
        <v>33601858</v>
      </c>
      <c r="H8" s="60">
        <v>16534752</v>
      </c>
      <c r="I8" s="60">
        <v>11019803</v>
      </c>
      <c r="J8" s="60">
        <v>61156413</v>
      </c>
      <c r="K8" s="60">
        <v>716569</v>
      </c>
      <c r="L8" s="60">
        <v>6141334</v>
      </c>
      <c r="M8" s="60">
        <v>249508</v>
      </c>
      <c r="N8" s="60">
        <v>7107411</v>
      </c>
      <c r="O8" s="60">
        <v>1339819</v>
      </c>
      <c r="P8" s="60">
        <v>2291514</v>
      </c>
      <c r="Q8" s="60">
        <v>8539842</v>
      </c>
      <c r="R8" s="60">
        <v>12171175</v>
      </c>
      <c r="S8" s="60">
        <v>7969035</v>
      </c>
      <c r="T8" s="60">
        <v>52847751</v>
      </c>
      <c r="U8" s="60">
        <v>5528702</v>
      </c>
      <c r="V8" s="60">
        <v>66345488</v>
      </c>
      <c r="W8" s="60">
        <v>146780487</v>
      </c>
      <c r="X8" s="60">
        <v>32207672</v>
      </c>
      <c r="Y8" s="60">
        <v>114572815</v>
      </c>
      <c r="Z8" s="140">
        <v>355.73</v>
      </c>
      <c r="AA8" s="62">
        <v>32207672</v>
      </c>
    </row>
    <row r="9" spans="1:27" ht="13.5">
      <c r="A9" s="249" t="s">
        <v>179</v>
      </c>
      <c r="B9" s="182"/>
      <c r="C9" s="155">
        <v>550271966</v>
      </c>
      <c r="D9" s="155"/>
      <c r="E9" s="59">
        <v>375958000</v>
      </c>
      <c r="F9" s="60">
        <v>375958000</v>
      </c>
      <c r="G9" s="60">
        <v>146964000</v>
      </c>
      <c r="H9" s="60">
        <v>3349000</v>
      </c>
      <c r="I9" s="60"/>
      <c r="J9" s="60">
        <v>150313000</v>
      </c>
      <c r="K9" s="60"/>
      <c r="L9" s="60">
        <v>104993000</v>
      </c>
      <c r="M9" s="60"/>
      <c r="N9" s="60">
        <v>104993000</v>
      </c>
      <c r="O9" s="60"/>
      <c r="P9" s="60"/>
      <c r="Q9" s="60"/>
      <c r="R9" s="60"/>
      <c r="S9" s="60"/>
      <c r="T9" s="60">
        <v>116879000</v>
      </c>
      <c r="U9" s="60"/>
      <c r="V9" s="60">
        <v>116879000</v>
      </c>
      <c r="W9" s="60">
        <v>372185000</v>
      </c>
      <c r="X9" s="60">
        <v>375958000</v>
      </c>
      <c r="Y9" s="60">
        <v>-3773000</v>
      </c>
      <c r="Z9" s="140">
        <v>-1</v>
      </c>
      <c r="AA9" s="62">
        <v>375958000</v>
      </c>
    </row>
    <row r="10" spans="1:27" ht="13.5">
      <c r="A10" s="249" t="s">
        <v>180</v>
      </c>
      <c r="B10" s="182"/>
      <c r="C10" s="155">
        <v>1980808</v>
      </c>
      <c r="D10" s="155"/>
      <c r="E10" s="59">
        <v>259194000</v>
      </c>
      <c r="F10" s="60">
        <v>259194000</v>
      </c>
      <c r="G10" s="60">
        <v>52507000</v>
      </c>
      <c r="H10" s="60">
        <v>4915000</v>
      </c>
      <c r="I10" s="60">
        <v>2000000</v>
      </c>
      <c r="J10" s="60">
        <v>59422000</v>
      </c>
      <c r="K10" s="60">
        <v>7000000</v>
      </c>
      <c r="L10" s="60">
        <v>2000000</v>
      </c>
      <c r="M10" s="60">
        <v>686000</v>
      </c>
      <c r="N10" s="60">
        <v>9686000</v>
      </c>
      <c r="O10" s="60">
        <v>141608000</v>
      </c>
      <c r="P10" s="60">
        <v>400000</v>
      </c>
      <c r="Q10" s="60">
        <v>40000000</v>
      </c>
      <c r="R10" s="60">
        <v>182008000</v>
      </c>
      <c r="S10" s="60"/>
      <c r="T10" s="60"/>
      <c r="U10" s="60"/>
      <c r="V10" s="60"/>
      <c r="W10" s="60">
        <v>251116000</v>
      </c>
      <c r="X10" s="60">
        <v>259194000</v>
      </c>
      <c r="Y10" s="60">
        <v>-8078000</v>
      </c>
      <c r="Z10" s="140">
        <v>-3.12</v>
      </c>
      <c r="AA10" s="62">
        <v>259194000</v>
      </c>
    </row>
    <row r="11" spans="1:27" ht="13.5">
      <c r="A11" s="249" t="s">
        <v>181</v>
      </c>
      <c r="B11" s="182"/>
      <c r="C11" s="155">
        <v>3442116</v>
      </c>
      <c r="D11" s="155"/>
      <c r="E11" s="59">
        <v>3942600</v>
      </c>
      <c r="F11" s="60">
        <v>54195202</v>
      </c>
      <c r="G11" s="60">
        <v>929448</v>
      </c>
      <c r="H11" s="60">
        <v>1091121</v>
      </c>
      <c r="I11" s="60">
        <v>1441311</v>
      </c>
      <c r="J11" s="60">
        <v>3461880</v>
      </c>
      <c r="K11" s="60">
        <v>6200421</v>
      </c>
      <c r="L11" s="60">
        <v>3588699</v>
      </c>
      <c r="M11" s="60">
        <v>3979348</v>
      </c>
      <c r="N11" s="60">
        <v>13768468</v>
      </c>
      <c r="O11" s="60">
        <v>6639554</v>
      </c>
      <c r="P11" s="60">
        <v>7501996</v>
      </c>
      <c r="Q11" s="60">
        <v>800267</v>
      </c>
      <c r="R11" s="60">
        <v>14941817</v>
      </c>
      <c r="S11" s="60">
        <v>1117094</v>
      </c>
      <c r="T11" s="60">
        <v>1821476</v>
      </c>
      <c r="U11" s="60">
        <v>720001</v>
      </c>
      <c r="V11" s="60">
        <v>3658571</v>
      </c>
      <c r="W11" s="60">
        <v>35830736</v>
      </c>
      <c r="X11" s="60">
        <v>54195202</v>
      </c>
      <c r="Y11" s="60">
        <v>-18364466</v>
      </c>
      <c r="Z11" s="140">
        <v>-33.89</v>
      </c>
      <c r="AA11" s="62">
        <v>54195202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-1033914323</v>
      </c>
      <c r="D14" s="155"/>
      <c r="E14" s="59">
        <v>-1057678828</v>
      </c>
      <c r="F14" s="60">
        <v>-1067679494</v>
      </c>
      <c r="G14" s="60">
        <v>-217935709</v>
      </c>
      <c r="H14" s="60">
        <v>-109962999</v>
      </c>
      <c r="I14" s="60">
        <v>-60384868</v>
      </c>
      <c r="J14" s="60">
        <v>-388283576</v>
      </c>
      <c r="K14" s="60">
        <v>-90587042</v>
      </c>
      <c r="L14" s="60">
        <v>-105571898</v>
      </c>
      <c r="M14" s="60">
        <v>-104368490</v>
      </c>
      <c r="N14" s="60">
        <v>-300527430</v>
      </c>
      <c r="O14" s="60">
        <v>-101958966</v>
      </c>
      <c r="P14" s="60">
        <v>-99044201</v>
      </c>
      <c r="Q14" s="60">
        <v>-98192487</v>
      </c>
      <c r="R14" s="60">
        <v>-299195654</v>
      </c>
      <c r="S14" s="60">
        <v>-61721068</v>
      </c>
      <c r="T14" s="60">
        <v>-139720770</v>
      </c>
      <c r="U14" s="60">
        <v>-55697561</v>
      </c>
      <c r="V14" s="60">
        <v>-257139399</v>
      </c>
      <c r="W14" s="60">
        <v>-1245146059</v>
      </c>
      <c r="X14" s="60">
        <v>-1067679494</v>
      </c>
      <c r="Y14" s="60">
        <v>-177466565</v>
      </c>
      <c r="Z14" s="140">
        <v>16.62</v>
      </c>
      <c r="AA14" s="62">
        <v>-1067679494</v>
      </c>
    </row>
    <row r="15" spans="1:27" ht="13.5">
      <c r="A15" s="249" t="s">
        <v>40</v>
      </c>
      <c r="B15" s="182"/>
      <c r="C15" s="155"/>
      <c r="D15" s="155"/>
      <c r="E15" s="59">
        <v>-9999996</v>
      </c>
      <c r="F15" s="60"/>
      <c r="G15" s="60"/>
      <c r="H15" s="60"/>
      <c r="I15" s="60"/>
      <c r="J15" s="60"/>
      <c r="K15" s="60"/>
      <c r="L15" s="60"/>
      <c r="M15" s="60"/>
      <c r="N15" s="60"/>
      <c r="O15" s="60">
        <v>-7321902</v>
      </c>
      <c r="P15" s="60">
        <v>-6613331</v>
      </c>
      <c r="Q15" s="60">
        <v>-7321902</v>
      </c>
      <c r="R15" s="60">
        <v>-21257135</v>
      </c>
      <c r="S15" s="60"/>
      <c r="T15" s="60">
        <v>-7085712</v>
      </c>
      <c r="U15" s="60"/>
      <c r="V15" s="60">
        <v>-7085712</v>
      </c>
      <c r="W15" s="60">
        <v>-28342847</v>
      </c>
      <c r="X15" s="60"/>
      <c r="Y15" s="60">
        <v>-28342847</v>
      </c>
      <c r="Z15" s="140"/>
      <c r="AA15" s="62"/>
    </row>
    <row r="16" spans="1:27" ht="13.5">
      <c r="A16" s="249" t="s">
        <v>42</v>
      </c>
      <c r="B16" s="182"/>
      <c r="C16" s="155"/>
      <c r="D16" s="155"/>
      <c r="E16" s="59">
        <v>-15000000</v>
      </c>
      <c r="F16" s="60">
        <v>-15000000</v>
      </c>
      <c r="G16" s="60"/>
      <c r="H16" s="60">
        <v>-4726</v>
      </c>
      <c r="I16" s="60"/>
      <c r="J16" s="60">
        <v>-4726</v>
      </c>
      <c r="K16" s="60"/>
      <c r="L16" s="60">
        <v>-1188838</v>
      </c>
      <c r="M16" s="60"/>
      <c r="N16" s="60">
        <v>-1188838</v>
      </c>
      <c r="O16" s="60">
        <v>-155564</v>
      </c>
      <c r="P16" s="60">
        <v>-1081326</v>
      </c>
      <c r="Q16" s="60">
        <v>-1583022</v>
      </c>
      <c r="R16" s="60">
        <v>-2819912</v>
      </c>
      <c r="S16" s="60">
        <v>-248633</v>
      </c>
      <c r="T16" s="60">
        <v>-498268</v>
      </c>
      <c r="U16" s="60">
        <v>-2130400</v>
      </c>
      <c r="V16" s="60">
        <v>-2877301</v>
      </c>
      <c r="W16" s="60">
        <v>-6890777</v>
      </c>
      <c r="X16" s="60">
        <v>-15000000</v>
      </c>
      <c r="Y16" s="60">
        <v>8109223</v>
      </c>
      <c r="Z16" s="140">
        <v>-54.06</v>
      </c>
      <c r="AA16" s="62">
        <v>-15000000</v>
      </c>
    </row>
    <row r="17" spans="1:27" ht="13.5">
      <c r="A17" s="250" t="s">
        <v>185</v>
      </c>
      <c r="B17" s="251"/>
      <c r="C17" s="168">
        <f aca="true" t="shared" si="0" ref="C17:Y17">SUM(C6:C16)</f>
        <v>157062634</v>
      </c>
      <c r="D17" s="168">
        <f t="shared" si="0"/>
        <v>0</v>
      </c>
      <c r="E17" s="72">
        <f t="shared" si="0"/>
        <v>316614408</v>
      </c>
      <c r="F17" s="73">
        <f t="shared" si="0"/>
        <v>337613733</v>
      </c>
      <c r="G17" s="73">
        <f t="shared" si="0"/>
        <v>59988481</v>
      </c>
      <c r="H17" s="73">
        <f t="shared" si="0"/>
        <v>-39056774</v>
      </c>
      <c r="I17" s="73">
        <f t="shared" si="0"/>
        <v>5098444</v>
      </c>
      <c r="J17" s="73">
        <f t="shared" si="0"/>
        <v>26030151</v>
      </c>
      <c r="K17" s="73">
        <f t="shared" si="0"/>
        <v>-1718432</v>
      </c>
      <c r="L17" s="73">
        <f t="shared" si="0"/>
        <v>86452961</v>
      </c>
      <c r="M17" s="73">
        <f t="shared" si="0"/>
        <v>-40203587</v>
      </c>
      <c r="N17" s="73">
        <f t="shared" si="0"/>
        <v>44530942</v>
      </c>
      <c r="O17" s="73">
        <f t="shared" si="0"/>
        <v>105722192</v>
      </c>
      <c r="P17" s="73">
        <f t="shared" si="0"/>
        <v>-10562054</v>
      </c>
      <c r="Q17" s="73">
        <f t="shared" si="0"/>
        <v>167972</v>
      </c>
      <c r="R17" s="73">
        <f t="shared" si="0"/>
        <v>95328110</v>
      </c>
      <c r="S17" s="73">
        <f t="shared" si="0"/>
        <v>1706983</v>
      </c>
      <c r="T17" s="73">
        <f t="shared" si="0"/>
        <v>63415361</v>
      </c>
      <c r="U17" s="73">
        <f t="shared" si="0"/>
        <v>3377627</v>
      </c>
      <c r="V17" s="73">
        <f t="shared" si="0"/>
        <v>68499971</v>
      </c>
      <c r="W17" s="73">
        <f t="shared" si="0"/>
        <v>234389174</v>
      </c>
      <c r="X17" s="73">
        <f t="shared" si="0"/>
        <v>337613733</v>
      </c>
      <c r="Y17" s="73">
        <f t="shared" si="0"/>
        <v>-103224559</v>
      </c>
      <c r="Z17" s="170">
        <f>+IF(X17&lt;&gt;0,+(Y17/X17)*100,0)</f>
        <v>-30.57475123501567</v>
      </c>
      <c r="AA17" s="74">
        <f>SUM(AA6:AA16)</f>
        <v>337613733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>
        <v>5280000</v>
      </c>
      <c r="F21" s="60">
        <v>5280000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5280000</v>
      </c>
      <c r="Y21" s="159">
        <v>-5280000</v>
      </c>
      <c r="Z21" s="141">
        <v>-100</v>
      </c>
      <c r="AA21" s="225">
        <v>5280000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>
        <v>12000000</v>
      </c>
      <c r="F24" s="60">
        <v>12000000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12000000</v>
      </c>
      <c r="Y24" s="60">
        <v>-12000000</v>
      </c>
      <c r="Z24" s="140">
        <v>-100</v>
      </c>
      <c r="AA24" s="62">
        <v>12000000</v>
      </c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-192858270</v>
      </c>
      <c r="D26" s="155"/>
      <c r="E26" s="59">
        <v>-265628000</v>
      </c>
      <c r="F26" s="60">
        <v>-265628000</v>
      </c>
      <c r="G26" s="60">
        <v>-4525260</v>
      </c>
      <c r="H26" s="60">
        <v>-3544007</v>
      </c>
      <c r="I26" s="60">
        <v>-10755809</v>
      </c>
      <c r="J26" s="60">
        <v>-18825076</v>
      </c>
      <c r="K26" s="60">
        <v>-11230606</v>
      </c>
      <c r="L26" s="60">
        <v>-13409655</v>
      </c>
      <c r="M26" s="60">
        <v>-18309413</v>
      </c>
      <c r="N26" s="60">
        <v>-42949674</v>
      </c>
      <c r="O26" s="60">
        <v>-21320890</v>
      </c>
      <c r="P26" s="60">
        <v>-35061432</v>
      </c>
      <c r="Q26" s="60">
        <v>-38205110</v>
      </c>
      <c r="R26" s="60">
        <v>-94587432</v>
      </c>
      <c r="S26" s="60">
        <v>-19234253</v>
      </c>
      <c r="T26" s="60">
        <v>-28489986</v>
      </c>
      <c r="U26" s="60">
        <v>-59698346</v>
      </c>
      <c r="V26" s="60">
        <v>-107422585</v>
      </c>
      <c r="W26" s="60">
        <v>-263784767</v>
      </c>
      <c r="X26" s="60">
        <v>-265628000</v>
      </c>
      <c r="Y26" s="60">
        <v>1843233</v>
      </c>
      <c r="Z26" s="140">
        <v>-0.69</v>
      </c>
      <c r="AA26" s="62">
        <v>-265628000</v>
      </c>
    </row>
    <row r="27" spans="1:27" ht="13.5">
      <c r="A27" s="250" t="s">
        <v>192</v>
      </c>
      <c r="B27" s="251"/>
      <c r="C27" s="168">
        <f aca="true" t="shared" si="1" ref="C27:Y27">SUM(C21:C26)</f>
        <v>-192858270</v>
      </c>
      <c r="D27" s="168">
        <f>SUM(D21:D26)</f>
        <v>0</v>
      </c>
      <c r="E27" s="72">
        <f t="shared" si="1"/>
        <v>-248348000</v>
      </c>
      <c r="F27" s="73">
        <f t="shared" si="1"/>
        <v>-248348000</v>
      </c>
      <c r="G27" s="73">
        <f t="shared" si="1"/>
        <v>-4525260</v>
      </c>
      <c r="H27" s="73">
        <f t="shared" si="1"/>
        <v>-3544007</v>
      </c>
      <c r="I27" s="73">
        <f t="shared" si="1"/>
        <v>-10755809</v>
      </c>
      <c r="J27" s="73">
        <f t="shared" si="1"/>
        <v>-18825076</v>
      </c>
      <c r="K27" s="73">
        <f t="shared" si="1"/>
        <v>-11230606</v>
      </c>
      <c r="L27" s="73">
        <f t="shared" si="1"/>
        <v>-13409655</v>
      </c>
      <c r="M27" s="73">
        <f t="shared" si="1"/>
        <v>-18309413</v>
      </c>
      <c r="N27" s="73">
        <f t="shared" si="1"/>
        <v>-42949674</v>
      </c>
      <c r="O27" s="73">
        <f t="shared" si="1"/>
        <v>-21320890</v>
      </c>
      <c r="P27" s="73">
        <f t="shared" si="1"/>
        <v>-35061432</v>
      </c>
      <c r="Q27" s="73">
        <f t="shared" si="1"/>
        <v>-38205110</v>
      </c>
      <c r="R27" s="73">
        <f t="shared" si="1"/>
        <v>-94587432</v>
      </c>
      <c r="S27" s="73">
        <f t="shared" si="1"/>
        <v>-19234253</v>
      </c>
      <c r="T27" s="73">
        <f t="shared" si="1"/>
        <v>-28489986</v>
      </c>
      <c r="U27" s="73">
        <f t="shared" si="1"/>
        <v>-59698346</v>
      </c>
      <c r="V27" s="73">
        <f t="shared" si="1"/>
        <v>-107422585</v>
      </c>
      <c r="W27" s="73">
        <f t="shared" si="1"/>
        <v>-263784767</v>
      </c>
      <c r="X27" s="73">
        <f t="shared" si="1"/>
        <v>-248348000</v>
      </c>
      <c r="Y27" s="73">
        <f t="shared" si="1"/>
        <v>-15436767</v>
      </c>
      <c r="Z27" s="170">
        <f>+IF(X27&lt;&gt;0,+(Y27/X27)*100,0)</f>
        <v>6.215780678725015</v>
      </c>
      <c r="AA27" s="74">
        <f>SUM(AA21:AA26)</f>
        <v>-248348000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69996</v>
      </c>
      <c r="F33" s="60">
        <v>70000</v>
      </c>
      <c r="G33" s="60"/>
      <c r="H33" s="159"/>
      <c r="I33" s="159"/>
      <c r="J33" s="159"/>
      <c r="K33" s="60"/>
      <c r="L33" s="60">
        <v>21544</v>
      </c>
      <c r="M33" s="60">
        <v>-3119</v>
      </c>
      <c r="N33" s="60">
        <v>18425</v>
      </c>
      <c r="O33" s="159"/>
      <c r="P33" s="159"/>
      <c r="Q33" s="159"/>
      <c r="R33" s="60"/>
      <c r="S33" s="60"/>
      <c r="T33" s="60"/>
      <c r="U33" s="60"/>
      <c r="V33" s="159"/>
      <c r="W33" s="159">
        <v>18425</v>
      </c>
      <c r="X33" s="159">
        <v>70000</v>
      </c>
      <c r="Y33" s="60">
        <v>-51575</v>
      </c>
      <c r="Z33" s="140">
        <v>-73.68</v>
      </c>
      <c r="AA33" s="62">
        <v>70000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-721685</v>
      </c>
      <c r="D35" s="155"/>
      <c r="E35" s="59">
        <v>-800000</v>
      </c>
      <c r="F35" s="60">
        <v>-800000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-800000</v>
      </c>
      <c r="Y35" s="60">
        <v>800000</v>
      </c>
      <c r="Z35" s="140">
        <v>-100</v>
      </c>
      <c r="AA35" s="62">
        <v>-800000</v>
      </c>
    </row>
    <row r="36" spans="1:27" ht="13.5">
      <c r="A36" s="250" t="s">
        <v>198</v>
      </c>
      <c r="B36" s="251"/>
      <c r="C36" s="168">
        <f aca="true" t="shared" si="2" ref="C36:Y36">SUM(C31:C35)</f>
        <v>-721685</v>
      </c>
      <c r="D36" s="168">
        <f>SUM(D31:D35)</f>
        <v>0</v>
      </c>
      <c r="E36" s="72">
        <f t="shared" si="2"/>
        <v>-730004</v>
      </c>
      <c r="F36" s="73">
        <f t="shared" si="2"/>
        <v>-730000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21544</v>
      </c>
      <c r="M36" s="73">
        <f t="shared" si="2"/>
        <v>-3119</v>
      </c>
      <c r="N36" s="73">
        <f t="shared" si="2"/>
        <v>18425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18425</v>
      </c>
      <c r="X36" s="73">
        <f t="shared" si="2"/>
        <v>-730000</v>
      </c>
      <c r="Y36" s="73">
        <f t="shared" si="2"/>
        <v>748425</v>
      </c>
      <c r="Z36" s="170">
        <f>+IF(X36&lt;&gt;0,+(Y36/X36)*100,0)</f>
        <v>-102.52397260273973</v>
      </c>
      <c r="AA36" s="74">
        <f>SUM(AA31:AA35)</f>
        <v>-730000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-36517321</v>
      </c>
      <c r="D38" s="153">
        <f>+D17+D27+D36</f>
        <v>0</v>
      </c>
      <c r="E38" s="99">
        <f t="shared" si="3"/>
        <v>67536404</v>
      </c>
      <c r="F38" s="100">
        <f t="shared" si="3"/>
        <v>88535733</v>
      </c>
      <c r="G38" s="100">
        <f t="shared" si="3"/>
        <v>55463221</v>
      </c>
      <c r="H38" s="100">
        <f t="shared" si="3"/>
        <v>-42600781</v>
      </c>
      <c r="I38" s="100">
        <f t="shared" si="3"/>
        <v>-5657365</v>
      </c>
      <c r="J38" s="100">
        <f t="shared" si="3"/>
        <v>7205075</v>
      </c>
      <c r="K38" s="100">
        <f t="shared" si="3"/>
        <v>-12949038</v>
      </c>
      <c r="L38" s="100">
        <f t="shared" si="3"/>
        <v>73064850</v>
      </c>
      <c r="M38" s="100">
        <f t="shared" si="3"/>
        <v>-58516119</v>
      </c>
      <c r="N38" s="100">
        <f t="shared" si="3"/>
        <v>1599693</v>
      </c>
      <c r="O38" s="100">
        <f t="shared" si="3"/>
        <v>84401302</v>
      </c>
      <c r="P38" s="100">
        <f t="shared" si="3"/>
        <v>-45623486</v>
      </c>
      <c r="Q38" s="100">
        <f t="shared" si="3"/>
        <v>-38037138</v>
      </c>
      <c r="R38" s="100">
        <f t="shared" si="3"/>
        <v>740678</v>
      </c>
      <c r="S38" s="100">
        <f t="shared" si="3"/>
        <v>-17527270</v>
      </c>
      <c r="T38" s="100">
        <f t="shared" si="3"/>
        <v>34925375</v>
      </c>
      <c r="U38" s="100">
        <f t="shared" si="3"/>
        <v>-56320719</v>
      </c>
      <c r="V38" s="100">
        <f t="shared" si="3"/>
        <v>-38922614</v>
      </c>
      <c r="W38" s="100">
        <f t="shared" si="3"/>
        <v>-29377168</v>
      </c>
      <c r="X38" s="100">
        <f t="shared" si="3"/>
        <v>88535733</v>
      </c>
      <c r="Y38" s="100">
        <f t="shared" si="3"/>
        <v>-117912901</v>
      </c>
      <c r="Z38" s="137">
        <f>+IF(X38&lt;&gt;0,+(Y38/X38)*100,0)</f>
        <v>-133.18114280479273</v>
      </c>
      <c r="AA38" s="102">
        <f>+AA17+AA27+AA36</f>
        <v>88535733</v>
      </c>
    </row>
    <row r="39" spans="1:27" ht="13.5">
      <c r="A39" s="249" t="s">
        <v>200</v>
      </c>
      <c r="B39" s="182"/>
      <c r="C39" s="153">
        <v>32663815</v>
      </c>
      <c r="D39" s="153"/>
      <c r="E39" s="99">
        <v>32096000</v>
      </c>
      <c r="F39" s="100">
        <v>32096000</v>
      </c>
      <c r="G39" s="100">
        <v>41857702</v>
      </c>
      <c r="H39" s="100">
        <v>97320923</v>
      </c>
      <c r="I39" s="100">
        <v>54720142</v>
      </c>
      <c r="J39" s="100">
        <v>41857702</v>
      </c>
      <c r="K39" s="100">
        <v>49062777</v>
      </c>
      <c r="L39" s="100">
        <v>36113739</v>
      </c>
      <c r="M39" s="100">
        <v>109178589</v>
      </c>
      <c r="N39" s="100">
        <v>49062777</v>
      </c>
      <c r="O39" s="100">
        <v>50662470</v>
      </c>
      <c r="P39" s="100">
        <v>135063772</v>
      </c>
      <c r="Q39" s="100">
        <v>89440286</v>
      </c>
      <c r="R39" s="100">
        <v>50662470</v>
      </c>
      <c r="S39" s="100">
        <v>51403148</v>
      </c>
      <c r="T39" s="100">
        <v>33875878</v>
      </c>
      <c r="U39" s="100">
        <v>68801253</v>
      </c>
      <c r="V39" s="100">
        <v>51403148</v>
      </c>
      <c r="W39" s="100">
        <v>41857702</v>
      </c>
      <c r="X39" s="100">
        <v>32096000</v>
      </c>
      <c r="Y39" s="100">
        <v>9761702</v>
      </c>
      <c r="Z39" s="137">
        <v>30.41</v>
      </c>
      <c r="AA39" s="102">
        <v>32096000</v>
      </c>
    </row>
    <row r="40" spans="1:27" ht="13.5">
      <c r="A40" s="269" t="s">
        <v>201</v>
      </c>
      <c r="B40" s="256"/>
      <c r="C40" s="257">
        <v>-3853506</v>
      </c>
      <c r="D40" s="257"/>
      <c r="E40" s="258">
        <v>99632403</v>
      </c>
      <c r="F40" s="259">
        <v>120631733</v>
      </c>
      <c r="G40" s="259">
        <v>97320923</v>
      </c>
      <c r="H40" s="259">
        <v>54720142</v>
      </c>
      <c r="I40" s="259">
        <v>49062777</v>
      </c>
      <c r="J40" s="259">
        <v>49062777</v>
      </c>
      <c r="K40" s="259">
        <v>36113739</v>
      </c>
      <c r="L40" s="259">
        <v>109178589</v>
      </c>
      <c r="M40" s="259">
        <v>50662470</v>
      </c>
      <c r="N40" s="259">
        <v>50662470</v>
      </c>
      <c r="O40" s="259">
        <v>135063772</v>
      </c>
      <c r="P40" s="259">
        <v>89440286</v>
      </c>
      <c r="Q40" s="259">
        <v>51403148</v>
      </c>
      <c r="R40" s="259">
        <v>135063772</v>
      </c>
      <c r="S40" s="259">
        <v>33875878</v>
      </c>
      <c r="T40" s="259">
        <v>68801253</v>
      </c>
      <c r="U40" s="259">
        <v>12480534</v>
      </c>
      <c r="V40" s="259">
        <v>12480534</v>
      </c>
      <c r="W40" s="259">
        <v>12480534</v>
      </c>
      <c r="X40" s="259">
        <v>120631733</v>
      </c>
      <c r="Y40" s="259">
        <v>-108151199</v>
      </c>
      <c r="Z40" s="260">
        <v>-89.65</v>
      </c>
      <c r="AA40" s="261">
        <v>120631733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232250130</v>
      </c>
      <c r="D5" s="200">
        <f t="shared" si="0"/>
        <v>0</v>
      </c>
      <c r="E5" s="106">
        <f t="shared" si="0"/>
        <v>265678000</v>
      </c>
      <c r="F5" s="106">
        <f t="shared" si="0"/>
        <v>275874528</v>
      </c>
      <c r="G5" s="106">
        <f t="shared" si="0"/>
        <v>4525259</v>
      </c>
      <c r="H5" s="106">
        <f t="shared" si="0"/>
        <v>3544009</v>
      </c>
      <c r="I5" s="106">
        <f t="shared" si="0"/>
        <v>10755810</v>
      </c>
      <c r="J5" s="106">
        <f t="shared" si="0"/>
        <v>18825078</v>
      </c>
      <c r="K5" s="106">
        <f t="shared" si="0"/>
        <v>11230606</v>
      </c>
      <c r="L5" s="106">
        <f t="shared" si="0"/>
        <v>15319971</v>
      </c>
      <c r="M5" s="106">
        <f t="shared" si="0"/>
        <v>18309415</v>
      </c>
      <c r="N5" s="106">
        <f t="shared" si="0"/>
        <v>44859992</v>
      </c>
      <c r="O5" s="106">
        <f t="shared" si="0"/>
        <v>21320890</v>
      </c>
      <c r="P5" s="106">
        <f t="shared" si="0"/>
        <v>34298950</v>
      </c>
      <c r="Q5" s="106">
        <f t="shared" si="0"/>
        <v>38205110</v>
      </c>
      <c r="R5" s="106">
        <f t="shared" si="0"/>
        <v>93824950</v>
      </c>
      <c r="S5" s="106">
        <f t="shared" si="0"/>
        <v>19234253</v>
      </c>
      <c r="T5" s="106">
        <f t="shared" si="0"/>
        <v>26822970</v>
      </c>
      <c r="U5" s="106">
        <f t="shared" si="0"/>
        <v>59698346</v>
      </c>
      <c r="V5" s="106">
        <f t="shared" si="0"/>
        <v>105755569</v>
      </c>
      <c r="W5" s="106">
        <f t="shared" si="0"/>
        <v>263265589</v>
      </c>
      <c r="X5" s="106">
        <f t="shared" si="0"/>
        <v>275874528</v>
      </c>
      <c r="Y5" s="106">
        <f t="shared" si="0"/>
        <v>-12608939</v>
      </c>
      <c r="Z5" s="201">
        <f>+IF(X5&lt;&gt;0,+(Y5/X5)*100,0)</f>
        <v>-4.570533963904054</v>
      </c>
      <c r="AA5" s="199">
        <f>SUM(AA11:AA18)</f>
        <v>275874528</v>
      </c>
    </row>
    <row r="6" spans="1:27" ht="13.5">
      <c r="A6" s="291" t="s">
        <v>205</v>
      </c>
      <c r="B6" s="142"/>
      <c r="C6" s="62">
        <v>72850968</v>
      </c>
      <c r="D6" s="156"/>
      <c r="E6" s="60">
        <v>84300000</v>
      </c>
      <c r="F6" s="60">
        <v>87234870</v>
      </c>
      <c r="G6" s="60">
        <v>1903520</v>
      </c>
      <c r="H6" s="60">
        <v>325713</v>
      </c>
      <c r="I6" s="60">
        <v>2448588</v>
      </c>
      <c r="J6" s="60">
        <v>4677821</v>
      </c>
      <c r="K6" s="60">
        <v>4320008</v>
      </c>
      <c r="L6" s="60">
        <v>4308578</v>
      </c>
      <c r="M6" s="60">
        <v>8898685</v>
      </c>
      <c r="N6" s="60">
        <v>17527271</v>
      </c>
      <c r="O6" s="60">
        <v>5085476</v>
      </c>
      <c r="P6" s="60">
        <v>14040325</v>
      </c>
      <c r="Q6" s="60">
        <v>10477432</v>
      </c>
      <c r="R6" s="60">
        <v>29603233</v>
      </c>
      <c r="S6" s="60">
        <v>5577776</v>
      </c>
      <c r="T6" s="60">
        <v>4813492</v>
      </c>
      <c r="U6" s="60">
        <v>21215675</v>
      </c>
      <c r="V6" s="60">
        <v>31606943</v>
      </c>
      <c r="W6" s="60">
        <v>83415268</v>
      </c>
      <c r="X6" s="60">
        <v>87234870</v>
      </c>
      <c r="Y6" s="60">
        <v>-3819602</v>
      </c>
      <c r="Z6" s="140">
        <v>-4.38</v>
      </c>
      <c r="AA6" s="155">
        <v>87234870</v>
      </c>
    </row>
    <row r="7" spans="1:27" ht="13.5">
      <c r="A7" s="291" t="s">
        <v>206</v>
      </c>
      <c r="B7" s="142"/>
      <c r="C7" s="62">
        <v>9328871</v>
      </c>
      <c r="D7" s="156"/>
      <c r="E7" s="60">
        <v>12000000</v>
      </c>
      <c r="F7" s="60">
        <v>12000000</v>
      </c>
      <c r="G7" s="60"/>
      <c r="H7" s="60"/>
      <c r="I7" s="60"/>
      <c r="J7" s="60"/>
      <c r="K7" s="60"/>
      <c r="L7" s="60">
        <v>238242</v>
      </c>
      <c r="M7" s="60"/>
      <c r="N7" s="60">
        <v>238242</v>
      </c>
      <c r="O7" s="60"/>
      <c r="P7" s="60">
        <v>1703463</v>
      </c>
      <c r="Q7" s="60">
        <v>3786214</v>
      </c>
      <c r="R7" s="60">
        <v>5489677</v>
      </c>
      <c r="S7" s="60"/>
      <c r="T7" s="60"/>
      <c r="U7" s="60">
        <v>3684122</v>
      </c>
      <c r="V7" s="60">
        <v>3684122</v>
      </c>
      <c r="W7" s="60">
        <v>9412041</v>
      </c>
      <c r="X7" s="60">
        <v>12000000</v>
      </c>
      <c r="Y7" s="60">
        <v>-2587959</v>
      </c>
      <c r="Z7" s="140">
        <v>-21.57</v>
      </c>
      <c r="AA7" s="155">
        <v>12000000</v>
      </c>
    </row>
    <row r="8" spans="1:27" ht="13.5">
      <c r="A8" s="291" t="s">
        <v>207</v>
      </c>
      <c r="B8" s="142"/>
      <c r="C8" s="62">
        <v>80540764</v>
      </c>
      <c r="D8" s="156"/>
      <c r="E8" s="60">
        <v>88178000</v>
      </c>
      <c r="F8" s="60">
        <v>59100000</v>
      </c>
      <c r="G8" s="60"/>
      <c r="H8" s="60">
        <v>1855709</v>
      </c>
      <c r="I8" s="60">
        <v>1382414</v>
      </c>
      <c r="J8" s="60">
        <v>3238123</v>
      </c>
      <c r="K8" s="60">
        <v>1086632</v>
      </c>
      <c r="L8" s="60">
        <v>1864415</v>
      </c>
      <c r="M8" s="60">
        <v>4403022</v>
      </c>
      <c r="N8" s="60">
        <v>7354069</v>
      </c>
      <c r="O8" s="60">
        <v>10855649</v>
      </c>
      <c r="P8" s="60">
        <v>2098438</v>
      </c>
      <c r="Q8" s="60">
        <v>11489679</v>
      </c>
      <c r="R8" s="60">
        <v>24443766</v>
      </c>
      <c r="S8" s="60">
        <v>6418730</v>
      </c>
      <c r="T8" s="60">
        <v>12700348</v>
      </c>
      <c r="U8" s="60">
        <v>16997320</v>
      </c>
      <c r="V8" s="60">
        <v>36116398</v>
      </c>
      <c r="W8" s="60">
        <v>71152356</v>
      </c>
      <c r="X8" s="60">
        <v>59100000</v>
      </c>
      <c r="Y8" s="60">
        <v>12052356</v>
      </c>
      <c r="Z8" s="140">
        <v>20.39</v>
      </c>
      <c r="AA8" s="155">
        <v>59100000</v>
      </c>
    </row>
    <row r="9" spans="1:27" ht="13.5">
      <c r="A9" s="291" t="s">
        <v>208</v>
      </c>
      <c r="B9" s="142"/>
      <c r="C9" s="62">
        <v>18200476</v>
      </c>
      <c r="D9" s="156"/>
      <c r="E9" s="60">
        <v>51800000</v>
      </c>
      <c r="F9" s="60">
        <v>38683876</v>
      </c>
      <c r="G9" s="60">
        <v>2621739</v>
      </c>
      <c r="H9" s="60">
        <v>1268955</v>
      </c>
      <c r="I9" s="60">
        <v>2349398</v>
      </c>
      <c r="J9" s="60">
        <v>6240092</v>
      </c>
      <c r="K9" s="60">
        <v>1554844</v>
      </c>
      <c r="L9" s="60">
        <v>2612377</v>
      </c>
      <c r="M9" s="60">
        <v>599222</v>
      </c>
      <c r="N9" s="60">
        <v>4766443</v>
      </c>
      <c r="O9" s="60">
        <v>3793025</v>
      </c>
      <c r="P9" s="60">
        <v>10398751</v>
      </c>
      <c r="Q9" s="60">
        <v>8077611</v>
      </c>
      <c r="R9" s="60">
        <v>22269387</v>
      </c>
      <c r="S9" s="60">
        <v>623024</v>
      </c>
      <c r="T9" s="60">
        <v>5883981</v>
      </c>
      <c r="U9" s="60">
        <v>5906210</v>
      </c>
      <c r="V9" s="60">
        <v>12413215</v>
      </c>
      <c r="W9" s="60">
        <v>45689137</v>
      </c>
      <c r="X9" s="60">
        <v>38683876</v>
      </c>
      <c r="Y9" s="60">
        <v>7005261</v>
      </c>
      <c r="Z9" s="140">
        <v>18.11</v>
      </c>
      <c r="AA9" s="155">
        <v>38683876</v>
      </c>
    </row>
    <row r="10" spans="1:27" ht="13.5">
      <c r="A10" s="291" t="s">
        <v>209</v>
      </c>
      <c r="B10" s="142"/>
      <c r="C10" s="62">
        <v>16303846</v>
      </c>
      <c r="D10" s="156"/>
      <c r="E10" s="60">
        <v>14000000</v>
      </c>
      <c r="F10" s="60">
        <v>10000000</v>
      </c>
      <c r="G10" s="60"/>
      <c r="H10" s="60"/>
      <c r="I10" s="60">
        <v>280015</v>
      </c>
      <c r="J10" s="60">
        <v>280015</v>
      </c>
      <c r="K10" s="60">
        <v>303918</v>
      </c>
      <c r="L10" s="60">
        <v>1043415</v>
      </c>
      <c r="M10" s="60">
        <v>503693</v>
      </c>
      <c r="N10" s="60">
        <v>1851026</v>
      </c>
      <c r="O10" s="60">
        <v>27681</v>
      </c>
      <c r="P10" s="60">
        <v>443394</v>
      </c>
      <c r="Q10" s="60">
        <v>495498</v>
      </c>
      <c r="R10" s="60">
        <v>966573</v>
      </c>
      <c r="S10" s="60">
        <v>3614793</v>
      </c>
      <c r="T10" s="60">
        <v>878988</v>
      </c>
      <c r="U10" s="60">
        <v>746372</v>
      </c>
      <c r="V10" s="60">
        <v>5240153</v>
      </c>
      <c r="W10" s="60">
        <v>8337767</v>
      </c>
      <c r="X10" s="60">
        <v>10000000</v>
      </c>
      <c r="Y10" s="60">
        <v>-1662233</v>
      </c>
      <c r="Z10" s="140">
        <v>-16.62</v>
      </c>
      <c r="AA10" s="155">
        <v>10000000</v>
      </c>
    </row>
    <row r="11" spans="1:27" ht="13.5">
      <c r="A11" s="292" t="s">
        <v>210</v>
      </c>
      <c r="B11" s="142"/>
      <c r="C11" s="293">
        <f aca="true" t="shared" si="1" ref="C11:Y11">SUM(C6:C10)</f>
        <v>197224925</v>
      </c>
      <c r="D11" s="294">
        <f t="shared" si="1"/>
        <v>0</v>
      </c>
      <c r="E11" s="295">
        <f t="shared" si="1"/>
        <v>250278000</v>
      </c>
      <c r="F11" s="295">
        <f t="shared" si="1"/>
        <v>207018746</v>
      </c>
      <c r="G11" s="295">
        <f t="shared" si="1"/>
        <v>4525259</v>
      </c>
      <c r="H11" s="295">
        <f t="shared" si="1"/>
        <v>3450377</v>
      </c>
      <c r="I11" s="295">
        <f t="shared" si="1"/>
        <v>6460415</v>
      </c>
      <c r="J11" s="295">
        <f t="shared" si="1"/>
        <v>14436051</v>
      </c>
      <c r="K11" s="295">
        <f t="shared" si="1"/>
        <v>7265402</v>
      </c>
      <c r="L11" s="295">
        <f t="shared" si="1"/>
        <v>10067027</v>
      </c>
      <c r="M11" s="295">
        <f t="shared" si="1"/>
        <v>14404622</v>
      </c>
      <c r="N11" s="295">
        <f t="shared" si="1"/>
        <v>31737051</v>
      </c>
      <c r="O11" s="295">
        <f t="shared" si="1"/>
        <v>19761831</v>
      </c>
      <c r="P11" s="295">
        <f t="shared" si="1"/>
        <v>28684371</v>
      </c>
      <c r="Q11" s="295">
        <f t="shared" si="1"/>
        <v>34326434</v>
      </c>
      <c r="R11" s="295">
        <f t="shared" si="1"/>
        <v>82772636</v>
      </c>
      <c r="S11" s="295">
        <f t="shared" si="1"/>
        <v>16234323</v>
      </c>
      <c r="T11" s="295">
        <f t="shared" si="1"/>
        <v>24276809</v>
      </c>
      <c r="U11" s="295">
        <f t="shared" si="1"/>
        <v>48549699</v>
      </c>
      <c r="V11" s="295">
        <f t="shared" si="1"/>
        <v>89060831</v>
      </c>
      <c r="W11" s="295">
        <f t="shared" si="1"/>
        <v>218006569</v>
      </c>
      <c r="X11" s="295">
        <f t="shared" si="1"/>
        <v>207018746</v>
      </c>
      <c r="Y11" s="295">
        <f t="shared" si="1"/>
        <v>10987823</v>
      </c>
      <c r="Z11" s="296">
        <f>+IF(X11&lt;&gt;0,+(Y11/X11)*100,0)</f>
        <v>5.307646390631697</v>
      </c>
      <c r="AA11" s="297">
        <f>SUM(AA6:AA10)</f>
        <v>207018746</v>
      </c>
    </row>
    <row r="12" spans="1:27" ht="13.5">
      <c r="A12" s="298" t="s">
        <v>211</v>
      </c>
      <c r="B12" s="136"/>
      <c r="C12" s="62">
        <v>30000957</v>
      </c>
      <c r="D12" s="156"/>
      <c r="E12" s="60">
        <v>5900000</v>
      </c>
      <c r="F12" s="60">
        <v>37609025</v>
      </c>
      <c r="G12" s="60"/>
      <c r="H12" s="60"/>
      <c r="I12" s="60">
        <v>3873763</v>
      </c>
      <c r="J12" s="60">
        <v>3873763</v>
      </c>
      <c r="K12" s="60">
        <v>1810920</v>
      </c>
      <c r="L12" s="60">
        <v>3788891</v>
      </c>
      <c r="M12" s="60">
        <v>2645228</v>
      </c>
      <c r="N12" s="60">
        <v>8245039</v>
      </c>
      <c r="O12" s="60">
        <v>1559059</v>
      </c>
      <c r="P12" s="60">
        <v>2430426</v>
      </c>
      <c r="Q12" s="60">
        <v>3878676</v>
      </c>
      <c r="R12" s="60">
        <v>7868161</v>
      </c>
      <c r="S12" s="60">
        <v>2544735</v>
      </c>
      <c r="T12" s="60">
        <v>2092180</v>
      </c>
      <c r="U12" s="60">
        <v>7390922</v>
      </c>
      <c r="V12" s="60">
        <v>12027837</v>
      </c>
      <c r="W12" s="60">
        <v>32014800</v>
      </c>
      <c r="X12" s="60">
        <v>37609025</v>
      </c>
      <c r="Y12" s="60">
        <v>-5594225</v>
      </c>
      <c r="Z12" s="140">
        <v>-14.87</v>
      </c>
      <c r="AA12" s="155">
        <v>37609025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5024248</v>
      </c>
      <c r="D15" s="156"/>
      <c r="E15" s="60">
        <v>9500000</v>
      </c>
      <c r="F15" s="60">
        <v>31246757</v>
      </c>
      <c r="G15" s="60"/>
      <c r="H15" s="60">
        <v>93632</v>
      </c>
      <c r="I15" s="60">
        <v>421632</v>
      </c>
      <c r="J15" s="60">
        <v>515264</v>
      </c>
      <c r="K15" s="60">
        <v>2154284</v>
      </c>
      <c r="L15" s="60">
        <v>1464053</v>
      </c>
      <c r="M15" s="60">
        <v>1259565</v>
      </c>
      <c r="N15" s="60">
        <v>4877902</v>
      </c>
      <c r="O15" s="60"/>
      <c r="P15" s="60">
        <v>3184153</v>
      </c>
      <c r="Q15" s="60"/>
      <c r="R15" s="60">
        <v>3184153</v>
      </c>
      <c r="S15" s="60">
        <v>455195</v>
      </c>
      <c r="T15" s="60">
        <v>453981</v>
      </c>
      <c r="U15" s="60">
        <v>3757725</v>
      </c>
      <c r="V15" s="60">
        <v>4666901</v>
      </c>
      <c r="W15" s="60">
        <v>13244220</v>
      </c>
      <c r="X15" s="60">
        <v>31246757</v>
      </c>
      <c r="Y15" s="60">
        <v>-18002537</v>
      </c>
      <c r="Z15" s="140">
        <v>-57.61</v>
      </c>
      <c r="AA15" s="155">
        <v>31246757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72850968</v>
      </c>
      <c r="D36" s="156">
        <f t="shared" si="4"/>
        <v>0</v>
      </c>
      <c r="E36" s="60">
        <f t="shared" si="4"/>
        <v>84300000</v>
      </c>
      <c r="F36" s="60">
        <f t="shared" si="4"/>
        <v>87234870</v>
      </c>
      <c r="G36" s="60">
        <f t="shared" si="4"/>
        <v>1903520</v>
      </c>
      <c r="H36" s="60">
        <f t="shared" si="4"/>
        <v>325713</v>
      </c>
      <c r="I36" s="60">
        <f t="shared" si="4"/>
        <v>2448588</v>
      </c>
      <c r="J36" s="60">
        <f t="shared" si="4"/>
        <v>4677821</v>
      </c>
      <c r="K36" s="60">
        <f t="shared" si="4"/>
        <v>4320008</v>
      </c>
      <c r="L36" s="60">
        <f t="shared" si="4"/>
        <v>4308578</v>
      </c>
      <c r="M36" s="60">
        <f t="shared" si="4"/>
        <v>8898685</v>
      </c>
      <c r="N36" s="60">
        <f t="shared" si="4"/>
        <v>17527271</v>
      </c>
      <c r="O36" s="60">
        <f t="shared" si="4"/>
        <v>5085476</v>
      </c>
      <c r="P36" s="60">
        <f t="shared" si="4"/>
        <v>14040325</v>
      </c>
      <c r="Q36" s="60">
        <f t="shared" si="4"/>
        <v>10477432</v>
      </c>
      <c r="R36" s="60">
        <f t="shared" si="4"/>
        <v>29603233</v>
      </c>
      <c r="S36" s="60">
        <f t="shared" si="4"/>
        <v>5577776</v>
      </c>
      <c r="T36" s="60">
        <f t="shared" si="4"/>
        <v>4813492</v>
      </c>
      <c r="U36" s="60">
        <f t="shared" si="4"/>
        <v>21215675</v>
      </c>
      <c r="V36" s="60">
        <f t="shared" si="4"/>
        <v>31606943</v>
      </c>
      <c r="W36" s="60">
        <f t="shared" si="4"/>
        <v>83415268</v>
      </c>
      <c r="X36" s="60">
        <f t="shared" si="4"/>
        <v>87234870</v>
      </c>
      <c r="Y36" s="60">
        <f t="shared" si="4"/>
        <v>-3819602</v>
      </c>
      <c r="Z36" s="140">
        <f aca="true" t="shared" si="5" ref="Z36:Z49">+IF(X36&lt;&gt;0,+(Y36/X36)*100,0)</f>
        <v>-4.378526614414626</v>
      </c>
      <c r="AA36" s="155">
        <f>AA6+AA21</f>
        <v>87234870</v>
      </c>
    </row>
    <row r="37" spans="1:27" ht="13.5">
      <c r="A37" s="291" t="s">
        <v>206</v>
      </c>
      <c r="B37" s="142"/>
      <c r="C37" s="62">
        <f t="shared" si="4"/>
        <v>9328871</v>
      </c>
      <c r="D37" s="156">
        <f t="shared" si="4"/>
        <v>0</v>
      </c>
      <c r="E37" s="60">
        <f t="shared" si="4"/>
        <v>12000000</v>
      </c>
      <c r="F37" s="60">
        <f t="shared" si="4"/>
        <v>12000000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238242</v>
      </c>
      <c r="M37" s="60">
        <f t="shared" si="4"/>
        <v>0</v>
      </c>
      <c r="N37" s="60">
        <f t="shared" si="4"/>
        <v>238242</v>
      </c>
      <c r="O37" s="60">
        <f t="shared" si="4"/>
        <v>0</v>
      </c>
      <c r="P37" s="60">
        <f t="shared" si="4"/>
        <v>1703463</v>
      </c>
      <c r="Q37" s="60">
        <f t="shared" si="4"/>
        <v>3786214</v>
      </c>
      <c r="R37" s="60">
        <f t="shared" si="4"/>
        <v>5489677</v>
      </c>
      <c r="S37" s="60">
        <f t="shared" si="4"/>
        <v>0</v>
      </c>
      <c r="T37" s="60">
        <f t="shared" si="4"/>
        <v>0</v>
      </c>
      <c r="U37" s="60">
        <f t="shared" si="4"/>
        <v>3684122</v>
      </c>
      <c r="V37" s="60">
        <f t="shared" si="4"/>
        <v>3684122</v>
      </c>
      <c r="W37" s="60">
        <f t="shared" si="4"/>
        <v>9412041</v>
      </c>
      <c r="X37" s="60">
        <f t="shared" si="4"/>
        <v>12000000</v>
      </c>
      <c r="Y37" s="60">
        <f t="shared" si="4"/>
        <v>-2587959</v>
      </c>
      <c r="Z37" s="140">
        <f t="shared" si="5"/>
        <v>-21.566325</v>
      </c>
      <c r="AA37" s="155">
        <f>AA7+AA22</f>
        <v>12000000</v>
      </c>
    </row>
    <row r="38" spans="1:27" ht="13.5">
      <c r="A38" s="291" t="s">
        <v>207</v>
      </c>
      <c r="B38" s="142"/>
      <c r="C38" s="62">
        <f t="shared" si="4"/>
        <v>80540764</v>
      </c>
      <c r="D38" s="156">
        <f t="shared" si="4"/>
        <v>0</v>
      </c>
      <c r="E38" s="60">
        <f t="shared" si="4"/>
        <v>88178000</v>
      </c>
      <c r="F38" s="60">
        <f t="shared" si="4"/>
        <v>59100000</v>
      </c>
      <c r="G38" s="60">
        <f t="shared" si="4"/>
        <v>0</v>
      </c>
      <c r="H38" s="60">
        <f t="shared" si="4"/>
        <v>1855709</v>
      </c>
      <c r="I38" s="60">
        <f t="shared" si="4"/>
        <v>1382414</v>
      </c>
      <c r="J38" s="60">
        <f t="shared" si="4"/>
        <v>3238123</v>
      </c>
      <c r="K38" s="60">
        <f t="shared" si="4"/>
        <v>1086632</v>
      </c>
      <c r="L38" s="60">
        <f t="shared" si="4"/>
        <v>1864415</v>
      </c>
      <c r="M38" s="60">
        <f t="shared" si="4"/>
        <v>4403022</v>
      </c>
      <c r="N38" s="60">
        <f t="shared" si="4"/>
        <v>7354069</v>
      </c>
      <c r="O38" s="60">
        <f t="shared" si="4"/>
        <v>10855649</v>
      </c>
      <c r="P38" s="60">
        <f t="shared" si="4"/>
        <v>2098438</v>
      </c>
      <c r="Q38" s="60">
        <f t="shared" si="4"/>
        <v>11489679</v>
      </c>
      <c r="R38" s="60">
        <f t="shared" si="4"/>
        <v>24443766</v>
      </c>
      <c r="S38" s="60">
        <f t="shared" si="4"/>
        <v>6418730</v>
      </c>
      <c r="T38" s="60">
        <f t="shared" si="4"/>
        <v>12700348</v>
      </c>
      <c r="U38" s="60">
        <f t="shared" si="4"/>
        <v>16997320</v>
      </c>
      <c r="V38" s="60">
        <f t="shared" si="4"/>
        <v>36116398</v>
      </c>
      <c r="W38" s="60">
        <f t="shared" si="4"/>
        <v>71152356</v>
      </c>
      <c r="X38" s="60">
        <f t="shared" si="4"/>
        <v>59100000</v>
      </c>
      <c r="Y38" s="60">
        <f t="shared" si="4"/>
        <v>12052356</v>
      </c>
      <c r="Z38" s="140">
        <f t="shared" si="5"/>
        <v>20.393157360406093</v>
      </c>
      <c r="AA38" s="155">
        <f>AA8+AA23</f>
        <v>59100000</v>
      </c>
    </row>
    <row r="39" spans="1:27" ht="13.5">
      <c r="A39" s="291" t="s">
        <v>208</v>
      </c>
      <c r="B39" s="142"/>
      <c r="C39" s="62">
        <f t="shared" si="4"/>
        <v>18200476</v>
      </c>
      <c r="D39" s="156">
        <f t="shared" si="4"/>
        <v>0</v>
      </c>
      <c r="E39" s="60">
        <f t="shared" si="4"/>
        <v>51800000</v>
      </c>
      <c r="F39" s="60">
        <f t="shared" si="4"/>
        <v>38683876</v>
      </c>
      <c r="G39" s="60">
        <f t="shared" si="4"/>
        <v>2621739</v>
      </c>
      <c r="H39" s="60">
        <f t="shared" si="4"/>
        <v>1268955</v>
      </c>
      <c r="I39" s="60">
        <f t="shared" si="4"/>
        <v>2349398</v>
      </c>
      <c r="J39" s="60">
        <f t="shared" si="4"/>
        <v>6240092</v>
      </c>
      <c r="K39" s="60">
        <f t="shared" si="4"/>
        <v>1554844</v>
      </c>
      <c r="L39" s="60">
        <f t="shared" si="4"/>
        <v>2612377</v>
      </c>
      <c r="M39" s="60">
        <f t="shared" si="4"/>
        <v>599222</v>
      </c>
      <c r="N39" s="60">
        <f t="shared" si="4"/>
        <v>4766443</v>
      </c>
      <c r="O39" s="60">
        <f t="shared" si="4"/>
        <v>3793025</v>
      </c>
      <c r="P39" s="60">
        <f t="shared" si="4"/>
        <v>10398751</v>
      </c>
      <c r="Q39" s="60">
        <f t="shared" si="4"/>
        <v>8077611</v>
      </c>
      <c r="R39" s="60">
        <f t="shared" si="4"/>
        <v>22269387</v>
      </c>
      <c r="S39" s="60">
        <f t="shared" si="4"/>
        <v>623024</v>
      </c>
      <c r="T39" s="60">
        <f t="shared" si="4"/>
        <v>5883981</v>
      </c>
      <c r="U39" s="60">
        <f t="shared" si="4"/>
        <v>5906210</v>
      </c>
      <c r="V39" s="60">
        <f t="shared" si="4"/>
        <v>12413215</v>
      </c>
      <c r="W39" s="60">
        <f t="shared" si="4"/>
        <v>45689137</v>
      </c>
      <c r="X39" s="60">
        <f t="shared" si="4"/>
        <v>38683876</v>
      </c>
      <c r="Y39" s="60">
        <f t="shared" si="4"/>
        <v>7005261</v>
      </c>
      <c r="Z39" s="140">
        <f t="shared" si="5"/>
        <v>18.108994558869952</v>
      </c>
      <c r="AA39" s="155">
        <f>AA9+AA24</f>
        <v>38683876</v>
      </c>
    </row>
    <row r="40" spans="1:27" ht="13.5">
      <c r="A40" s="291" t="s">
        <v>209</v>
      </c>
      <c r="B40" s="142"/>
      <c r="C40" s="62">
        <f t="shared" si="4"/>
        <v>16303846</v>
      </c>
      <c r="D40" s="156">
        <f t="shared" si="4"/>
        <v>0</v>
      </c>
      <c r="E40" s="60">
        <f t="shared" si="4"/>
        <v>14000000</v>
      </c>
      <c r="F40" s="60">
        <f t="shared" si="4"/>
        <v>10000000</v>
      </c>
      <c r="G40" s="60">
        <f t="shared" si="4"/>
        <v>0</v>
      </c>
      <c r="H40" s="60">
        <f t="shared" si="4"/>
        <v>0</v>
      </c>
      <c r="I40" s="60">
        <f t="shared" si="4"/>
        <v>280015</v>
      </c>
      <c r="J40" s="60">
        <f t="shared" si="4"/>
        <v>280015</v>
      </c>
      <c r="K40" s="60">
        <f t="shared" si="4"/>
        <v>303918</v>
      </c>
      <c r="L40" s="60">
        <f t="shared" si="4"/>
        <v>1043415</v>
      </c>
      <c r="M40" s="60">
        <f t="shared" si="4"/>
        <v>503693</v>
      </c>
      <c r="N40" s="60">
        <f t="shared" si="4"/>
        <v>1851026</v>
      </c>
      <c r="O40" s="60">
        <f t="shared" si="4"/>
        <v>27681</v>
      </c>
      <c r="P40" s="60">
        <f t="shared" si="4"/>
        <v>443394</v>
      </c>
      <c r="Q40" s="60">
        <f t="shared" si="4"/>
        <v>495498</v>
      </c>
      <c r="R40" s="60">
        <f t="shared" si="4"/>
        <v>966573</v>
      </c>
      <c r="S40" s="60">
        <f t="shared" si="4"/>
        <v>3614793</v>
      </c>
      <c r="T40" s="60">
        <f t="shared" si="4"/>
        <v>878988</v>
      </c>
      <c r="U40" s="60">
        <f t="shared" si="4"/>
        <v>746372</v>
      </c>
      <c r="V40" s="60">
        <f t="shared" si="4"/>
        <v>5240153</v>
      </c>
      <c r="W40" s="60">
        <f t="shared" si="4"/>
        <v>8337767</v>
      </c>
      <c r="X40" s="60">
        <f t="shared" si="4"/>
        <v>10000000</v>
      </c>
      <c r="Y40" s="60">
        <f t="shared" si="4"/>
        <v>-1662233</v>
      </c>
      <c r="Z40" s="140">
        <f t="shared" si="5"/>
        <v>-16.622329999999998</v>
      </c>
      <c r="AA40" s="155">
        <f>AA10+AA25</f>
        <v>10000000</v>
      </c>
    </row>
    <row r="41" spans="1:27" ht="13.5">
      <c r="A41" s="292" t="s">
        <v>210</v>
      </c>
      <c r="B41" s="142"/>
      <c r="C41" s="293">
        <f aca="true" t="shared" si="6" ref="C41:Y41">SUM(C36:C40)</f>
        <v>197224925</v>
      </c>
      <c r="D41" s="294">
        <f t="shared" si="6"/>
        <v>0</v>
      </c>
      <c r="E41" s="295">
        <f t="shared" si="6"/>
        <v>250278000</v>
      </c>
      <c r="F41" s="295">
        <f t="shared" si="6"/>
        <v>207018746</v>
      </c>
      <c r="G41" s="295">
        <f t="shared" si="6"/>
        <v>4525259</v>
      </c>
      <c r="H41" s="295">
        <f t="shared" si="6"/>
        <v>3450377</v>
      </c>
      <c r="I41" s="295">
        <f t="shared" si="6"/>
        <v>6460415</v>
      </c>
      <c r="J41" s="295">
        <f t="shared" si="6"/>
        <v>14436051</v>
      </c>
      <c r="K41" s="295">
        <f t="shared" si="6"/>
        <v>7265402</v>
      </c>
      <c r="L41" s="295">
        <f t="shared" si="6"/>
        <v>10067027</v>
      </c>
      <c r="M41" s="295">
        <f t="shared" si="6"/>
        <v>14404622</v>
      </c>
      <c r="N41" s="295">
        <f t="shared" si="6"/>
        <v>31737051</v>
      </c>
      <c r="O41" s="295">
        <f t="shared" si="6"/>
        <v>19761831</v>
      </c>
      <c r="P41" s="295">
        <f t="shared" si="6"/>
        <v>28684371</v>
      </c>
      <c r="Q41" s="295">
        <f t="shared" si="6"/>
        <v>34326434</v>
      </c>
      <c r="R41" s="295">
        <f t="shared" si="6"/>
        <v>82772636</v>
      </c>
      <c r="S41" s="295">
        <f t="shared" si="6"/>
        <v>16234323</v>
      </c>
      <c r="T41" s="295">
        <f t="shared" si="6"/>
        <v>24276809</v>
      </c>
      <c r="U41" s="295">
        <f t="shared" si="6"/>
        <v>48549699</v>
      </c>
      <c r="V41" s="295">
        <f t="shared" si="6"/>
        <v>89060831</v>
      </c>
      <c r="W41" s="295">
        <f t="shared" si="6"/>
        <v>218006569</v>
      </c>
      <c r="X41" s="295">
        <f t="shared" si="6"/>
        <v>207018746</v>
      </c>
      <c r="Y41" s="295">
        <f t="shared" si="6"/>
        <v>10987823</v>
      </c>
      <c r="Z41" s="296">
        <f t="shared" si="5"/>
        <v>5.307646390631697</v>
      </c>
      <c r="AA41" s="297">
        <f>SUM(AA36:AA40)</f>
        <v>207018746</v>
      </c>
    </row>
    <row r="42" spans="1:27" ht="13.5">
      <c r="A42" s="298" t="s">
        <v>211</v>
      </c>
      <c r="B42" s="136"/>
      <c r="C42" s="95">
        <f aca="true" t="shared" si="7" ref="C42:Y48">C12+C27</f>
        <v>30000957</v>
      </c>
      <c r="D42" s="129">
        <f t="shared" si="7"/>
        <v>0</v>
      </c>
      <c r="E42" s="54">
        <f t="shared" si="7"/>
        <v>5900000</v>
      </c>
      <c r="F42" s="54">
        <f t="shared" si="7"/>
        <v>37609025</v>
      </c>
      <c r="G42" s="54">
        <f t="shared" si="7"/>
        <v>0</v>
      </c>
      <c r="H42" s="54">
        <f t="shared" si="7"/>
        <v>0</v>
      </c>
      <c r="I42" s="54">
        <f t="shared" si="7"/>
        <v>3873763</v>
      </c>
      <c r="J42" s="54">
        <f t="shared" si="7"/>
        <v>3873763</v>
      </c>
      <c r="K42" s="54">
        <f t="shared" si="7"/>
        <v>1810920</v>
      </c>
      <c r="L42" s="54">
        <f t="shared" si="7"/>
        <v>3788891</v>
      </c>
      <c r="M42" s="54">
        <f t="shared" si="7"/>
        <v>2645228</v>
      </c>
      <c r="N42" s="54">
        <f t="shared" si="7"/>
        <v>8245039</v>
      </c>
      <c r="O42" s="54">
        <f t="shared" si="7"/>
        <v>1559059</v>
      </c>
      <c r="P42" s="54">
        <f t="shared" si="7"/>
        <v>2430426</v>
      </c>
      <c r="Q42" s="54">
        <f t="shared" si="7"/>
        <v>3878676</v>
      </c>
      <c r="R42" s="54">
        <f t="shared" si="7"/>
        <v>7868161</v>
      </c>
      <c r="S42" s="54">
        <f t="shared" si="7"/>
        <v>2544735</v>
      </c>
      <c r="T42" s="54">
        <f t="shared" si="7"/>
        <v>2092180</v>
      </c>
      <c r="U42" s="54">
        <f t="shared" si="7"/>
        <v>7390922</v>
      </c>
      <c r="V42" s="54">
        <f t="shared" si="7"/>
        <v>12027837</v>
      </c>
      <c r="W42" s="54">
        <f t="shared" si="7"/>
        <v>32014800</v>
      </c>
      <c r="X42" s="54">
        <f t="shared" si="7"/>
        <v>37609025</v>
      </c>
      <c r="Y42" s="54">
        <f t="shared" si="7"/>
        <v>-5594225</v>
      </c>
      <c r="Z42" s="184">
        <f t="shared" si="5"/>
        <v>-14.87468765808207</v>
      </c>
      <c r="AA42" s="130">
        <f aca="true" t="shared" si="8" ref="AA42:AA48">AA12+AA27</f>
        <v>37609025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5024248</v>
      </c>
      <c r="D45" s="129">
        <f t="shared" si="7"/>
        <v>0</v>
      </c>
      <c r="E45" s="54">
        <f t="shared" si="7"/>
        <v>9500000</v>
      </c>
      <c r="F45" s="54">
        <f t="shared" si="7"/>
        <v>31246757</v>
      </c>
      <c r="G45" s="54">
        <f t="shared" si="7"/>
        <v>0</v>
      </c>
      <c r="H45" s="54">
        <f t="shared" si="7"/>
        <v>93632</v>
      </c>
      <c r="I45" s="54">
        <f t="shared" si="7"/>
        <v>421632</v>
      </c>
      <c r="J45" s="54">
        <f t="shared" si="7"/>
        <v>515264</v>
      </c>
      <c r="K45" s="54">
        <f t="shared" si="7"/>
        <v>2154284</v>
      </c>
      <c r="L45" s="54">
        <f t="shared" si="7"/>
        <v>1464053</v>
      </c>
      <c r="M45" s="54">
        <f t="shared" si="7"/>
        <v>1259565</v>
      </c>
      <c r="N45" s="54">
        <f t="shared" si="7"/>
        <v>4877902</v>
      </c>
      <c r="O45" s="54">
        <f t="shared" si="7"/>
        <v>0</v>
      </c>
      <c r="P45" s="54">
        <f t="shared" si="7"/>
        <v>3184153</v>
      </c>
      <c r="Q45" s="54">
        <f t="shared" si="7"/>
        <v>0</v>
      </c>
      <c r="R45" s="54">
        <f t="shared" si="7"/>
        <v>3184153</v>
      </c>
      <c r="S45" s="54">
        <f t="shared" si="7"/>
        <v>455195</v>
      </c>
      <c r="T45" s="54">
        <f t="shared" si="7"/>
        <v>453981</v>
      </c>
      <c r="U45" s="54">
        <f t="shared" si="7"/>
        <v>3757725</v>
      </c>
      <c r="V45" s="54">
        <f t="shared" si="7"/>
        <v>4666901</v>
      </c>
      <c r="W45" s="54">
        <f t="shared" si="7"/>
        <v>13244220</v>
      </c>
      <c r="X45" s="54">
        <f t="shared" si="7"/>
        <v>31246757</v>
      </c>
      <c r="Y45" s="54">
        <f t="shared" si="7"/>
        <v>-18002537</v>
      </c>
      <c r="Z45" s="184">
        <f t="shared" si="5"/>
        <v>-57.6140973605677</v>
      </c>
      <c r="AA45" s="130">
        <f t="shared" si="8"/>
        <v>31246757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232250130</v>
      </c>
      <c r="D49" s="218">
        <f t="shared" si="9"/>
        <v>0</v>
      </c>
      <c r="E49" s="220">
        <f t="shared" si="9"/>
        <v>265678000</v>
      </c>
      <c r="F49" s="220">
        <f t="shared" si="9"/>
        <v>275874528</v>
      </c>
      <c r="G49" s="220">
        <f t="shared" si="9"/>
        <v>4525259</v>
      </c>
      <c r="H49" s="220">
        <f t="shared" si="9"/>
        <v>3544009</v>
      </c>
      <c r="I49" s="220">
        <f t="shared" si="9"/>
        <v>10755810</v>
      </c>
      <c r="J49" s="220">
        <f t="shared" si="9"/>
        <v>18825078</v>
      </c>
      <c r="K49" s="220">
        <f t="shared" si="9"/>
        <v>11230606</v>
      </c>
      <c r="L49" s="220">
        <f t="shared" si="9"/>
        <v>15319971</v>
      </c>
      <c r="M49" s="220">
        <f t="shared" si="9"/>
        <v>18309415</v>
      </c>
      <c r="N49" s="220">
        <f t="shared" si="9"/>
        <v>44859992</v>
      </c>
      <c r="O49" s="220">
        <f t="shared" si="9"/>
        <v>21320890</v>
      </c>
      <c r="P49" s="220">
        <f t="shared" si="9"/>
        <v>34298950</v>
      </c>
      <c r="Q49" s="220">
        <f t="shared" si="9"/>
        <v>38205110</v>
      </c>
      <c r="R49" s="220">
        <f t="shared" si="9"/>
        <v>93824950</v>
      </c>
      <c r="S49" s="220">
        <f t="shared" si="9"/>
        <v>19234253</v>
      </c>
      <c r="T49" s="220">
        <f t="shared" si="9"/>
        <v>26822970</v>
      </c>
      <c r="U49" s="220">
        <f t="shared" si="9"/>
        <v>59698346</v>
      </c>
      <c r="V49" s="220">
        <f t="shared" si="9"/>
        <v>105755569</v>
      </c>
      <c r="W49" s="220">
        <f t="shared" si="9"/>
        <v>263265589</v>
      </c>
      <c r="X49" s="220">
        <f t="shared" si="9"/>
        <v>275874528</v>
      </c>
      <c r="Y49" s="220">
        <f t="shared" si="9"/>
        <v>-12608939</v>
      </c>
      <c r="Z49" s="221">
        <f t="shared" si="5"/>
        <v>-4.570533963904054</v>
      </c>
      <c r="AA49" s="222">
        <f>SUM(AA41:AA48)</f>
        <v>275874528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44905000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7790000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19800000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6510000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3400000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440000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37940000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2035000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4930000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7388246</v>
      </c>
      <c r="H65" s="60">
        <v>5804973</v>
      </c>
      <c r="I65" s="60">
        <v>5921994</v>
      </c>
      <c r="J65" s="60">
        <v>19115213</v>
      </c>
      <c r="K65" s="60">
        <v>7537884</v>
      </c>
      <c r="L65" s="60">
        <v>7380285</v>
      </c>
      <c r="M65" s="60">
        <v>9979292</v>
      </c>
      <c r="N65" s="60">
        <v>24897461</v>
      </c>
      <c r="O65" s="60">
        <v>7747436</v>
      </c>
      <c r="P65" s="60">
        <v>7496280</v>
      </c>
      <c r="Q65" s="60"/>
      <c r="R65" s="60">
        <v>15243716</v>
      </c>
      <c r="S65" s="60">
        <v>7087219</v>
      </c>
      <c r="T65" s="60">
        <v>7329113</v>
      </c>
      <c r="U65" s="60">
        <v>7851070</v>
      </c>
      <c r="V65" s="60">
        <v>22267402</v>
      </c>
      <c r="W65" s="60">
        <v>81523792</v>
      </c>
      <c r="X65" s="60"/>
      <c r="Y65" s="60">
        <v>81523792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132632</v>
      </c>
      <c r="H66" s="275">
        <v>2716835</v>
      </c>
      <c r="I66" s="275">
        <v>2760667</v>
      </c>
      <c r="J66" s="275">
        <v>5610134</v>
      </c>
      <c r="K66" s="275">
        <v>1850516</v>
      </c>
      <c r="L66" s="275">
        <v>4107993</v>
      </c>
      <c r="M66" s="275">
        <v>4335510</v>
      </c>
      <c r="N66" s="275">
        <v>10294019</v>
      </c>
      <c r="O66" s="275">
        <v>1423202</v>
      </c>
      <c r="P66" s="275">
        <v>3762890</v>
      </c>
      <c r="Q66" s="275"/>
      <c r="R66" s="275">
        <v>5186092</v>
      </c>
      <c r="S66" s="275">
        <v>2705328</v>
      </c>
      <c r="T66" s="275">
        <v>1108251</v>
      </c>
      <c r="U66" s="275">
        <v>5582588</v>
      </c>
      <c r="V66" s="275">
        <v>9396167</v>
      </c>
      <c r="W66" s="275">
        <v>30486412</v>
      </c>
      <c r="X66" s="275"/>
      <c r="Y66" s="275">
        <v>30486412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2164184</v>
      </c>
      <c r="H67" s="60">
        <v>4964759</v>
      </c>
      <c r="I67" s="60">
        <v>5593636</v>
      </c>
      <c r="J67" s="60">
        <v>12722579</v>
      </c>
      <c r="K67" s="60">
        <v>6212629</v>
      </c>
      <c r="L67" s="60">
        <v>3139913</v>
      </c>
      <c r="M67" s="60">
        <v>1709817</v>
      </c>
      <c r="N67" s="60">
        <v>11062359</v>
      </c>
      <c r="O67" s="60">
        <v>2848723</v>
      </c>
      <c r="P67" s="60">
        <v>4609959</v>
      </c>
      <c r="Q67" s="60"/>
      <c r="R67" s="60">
        <v>7458682</v>
      </c>
      <c r="S67" s="60">
        <v>2595344</v>
      </c>
      <c r="T67" s="60">
        <v>7661485</v>
      </c>
      <c r="U67" s="60">
        <v>6580670</v>
      </c>
      <c r="V67" s="60">
        <v>16837499</v>
      </c>
      <c r="W67" s="60">
        <v>48081119</v>
      </c>
      <c r="X67" s="60"/>
      <c r="Y67" s="60">
        <v>48081119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551995</v>
      </c>
      <c r="H68" s="60">
        <v>1144721</v>
      </c>
      <c r="I68" s="60">
        <v>1786019</v>
      </c>
      <c r="J68" s="60">
        <v>3482735</v>
      </c>
      <c r="K68" s="60">
        <v>4026980</v>
      </c>
      <c r="L68" s="60">
        <v>1954983</v>
      </c>
      <c r="M68" s="60">
        <v>4159515</v>
      </c>
      <c r="N68" s="60">
        <v>10141478</v>
      </c>
      <c r="O68" s="60">
        <v>1690141</v>
      </c>
      <c r="P68" s="60">
        <v>4495986</v>
      </c>
      <c r="Q68" s="60"/>
      <c r="R68" s="60">
        <v>6186127</v>
      </c>
      <c r="S68" s="60">
        <v>1059830</v>
      </c>
      <c r="T68" s="60">
        <v>2146302</v>
      </c>
      <c r="U68" s="60">
        <v>5126220</v>
      </c>
      <c r="V68" s="60">
        <v>8332352</v>
      </c>
      <c r="W68" s="60">
        <v>28142692</v>
      </c>
      <c r="X68" s="60"/>
      <c r="Y68" s="60">
        <v>28142692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10237057</v>
      </c>
      <c r="H69" s="220">
        <f t="shared" si="12"/>
        <v>14631288</v>
      </c>
      <c r="I69" s="220">
        <f t="shared" si="12"/>
        <v>16062316</v>
      </c>
      <c r="J69" s="220">
        <f t="shared" si="12"/>
        <v>40930661</v>
      </c>
      <c r="K69" s="220">
        <f t="shared" si="12"/>
        <v>19628009</v>
      </c>
      <c r="L69" s="220">
        <f t="shared" si="12"/>
        <v>16583174</v>
      </c>
      <c r="M69" s="220">
        <f t="shared" si="12"/>
        <v>20184134</v>
      </c>
      <c r="N69" s="220">
        <f t="shared" si="12"/>
        <v>56395317</v>
      </c>
      <c r="O69" s="220">
        <f t="shared" si="12"/>
        <v>13709502</v>
      </c>
      <c r="P69" s="220">
        <f t="shared" si="12"/>
        <v>20365115</v>
      </c>
      <c r="Q69" s="220">
        <f t="shared" si="12"/>
        <v>0</v>
      </c>
      <c r="R69" s="220">
        <f t="shared" si="12"/>
        <v>34074617</v>
      </c>
      <c r="S69" s="220">
        <f t="shared" si="12"/>
        <v>13447721</v>
      </c>
      <c r="T69" s="220">
        <f t="shared" si="12"/>
        <v>18245151</v>
      </c>
      <c r="U69" s="220">
        <f t="shared" si="12"/>
        <v>25140548</v>
      </c>
      <c r="V69" s="220">
        <f t="shared" si="12"/>
        <v>56833420</v>
      </c>
      <c r="W69" s="220">
        <f t="shared" si="12"/>
        <v>188234015</v>
      </c>
      <c r="X69" s="220">
        <f t="shared" si="12"/>
        <v>0</v>
      </c>
      <c r="Y69" s="220">
        <f t="shared" si="12"/>
        <v>188234015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197224925</v>
      </c>
      <c r="D5" s="344">
        <f t="shared" si="0"/>
        <v>0</v>
      </c>
      <c r="E5" s="343">
        <f t="shared" si="0"/>
        <v>250278000</v>
      </c>
      <c r="F5" s="345">
        <f t="shared" si="0"/>
        <v>207018746</v>
      </c>
      <c r="G5" s="345">
        <f t="shared" si="0"/>
        <v>4525259</v>
      </c>
      <c r="H5" s="343">
        <f t="shared" si="0"/>
        <v>3450377</v>
      </c>
      <c r="I5" s="343">
        <f t="shared" si="0"/>
        <v>6460415</v>
      </c>
      <c r="J5" s="345">
        <f t="shared" si="0"/>
        <v>14436051</v>
      </c>
      <c r="K5" s="345">
        <f t="shared" si="0"/>
        <v>7265402</v>
      </c>
      <c r="L5" s="343">
        <f t="shared" si="0"/>
        <v>10067027</v>
      </c>
      <c r="M5" s="343">
        <f t="shared" si="0"/>
        <v>14404622</v>
      </c>
      <c r="N5" s="345">
        <f t="shared" si="0"/>
        <v>31737051</v>
      </c>
      <c r="O5" s="345">
        <f t="shared" si="0"/>
        <v>19761831</v>
      </c>
      <c r="P5" s="343">
        <f t="shared" si="0"/>
        <v>28684371</v>
      </c>
      <c r="Q5" s="343">
        <f t="shared" si="0"/>
        <v>34326434</v>
      </c>
      <c r="R5" s="345">
        <f t="shared" si="0"/>
        <v>82772636</v>
      </c>
      <c r="S5" s="345">
        <f t="shared" si="0"/>
        <v>16234323</v>
      </c>
      <c r="T5" s="343">
        <f t="shared" si="0"/>
        <v>24276809</v>
      </c>
      <c r="U5" s="343">
        <f t="shared" si="0"/>
        <v>48549699</v>
      </c>
      <c r="V5" s="345">
        <f t="shared" si="0"/>
        <v>89060831</v>
      </c>
      <c r="W5" s="345">
        <f t="shared" si="0"/>
        <v>218006569</v>
      </c>
      <c r="X5" s="343">
        <f t="shared" si="0"/>
        <v>207018746</v>
      </c>
      <c r="Y5" s="345">
        <f t="shared" si="0"/>
        <v>10987823</v>
      </c>
      <c r="Z5" s="346">
        <f>+IF(X5&lt;&gt;0,+(Y5/X5)*100,0)</f>
        <v>5.307646390631697</v>
      </c>
      <c r="AA5" s="347">
        <f>+AA6+AA8+AA11+AA13+AA15</f>
        <v>207018746</v>
      </c>
    </row>
    <row r="6" spans="1:27" ht="13.5">
      <c r="A6" s="348" t="s">
        <v>205</v>
      </c>
      <c r="B6" s="142"/>
      <c r="C6" s="60">
        <f>+C7</f>
        <v>72850968</v>
      </c>
      <c r="D6" s="327">
        <f aca="true" t="shared" si="1" ref="D6:AA6">+D7</f>
        <v>0</v>
      </c>
      <c r="E6" s="60">
        <f t="shared" si="1"/>
        <v>84300000</v>
      </c>
      <c r="F6" s="59">
        <f t="shared" si="1"/>
        <v>87234870</v>
      </c>
      <c r="G6" s="59">
        <f t="shared" si="1"/>
        <v>1903520</v>
      </c>
      <c r="H6" s="60">
        <f t="shared" si="1"/>
        <v>325713</v>
      </c>
      <c r="I6" s="60">
        <f t="shared" si="1"/>
        <v>2448588</v>
      </c>
      <c r="J6" s="59">
        <f t="shared" si="1"/>
        <v>4677821</v>
      </c>
      <c r="K6" s="59">
        <f t="shared" si="1"/>
        <v>4320008</v>
      </c>
      <c r="L6" s="60">
        <f t="shared" si="1"/>
        <v>4308578</v>
      </c>
      <c r="M6" s="60">
        <f t="shared" si="1"/>
        <v>8898685</v>
      </c>
      <c r="N6" s="59">
        <f t="shared" si="1"/>
        <v>17527271</v>
      </c>
      <c r="O6" s="59">
        <f t="shared" si="1"/>
        <v>5085476</v>
      </c>
      <c r="P6" s="60">
        <f t="shared" si="1"/>
        <v>14040325</v>
      </c>
      <c r="Q6" s="60">
        <f t="shared" si="1"/>
        <v>10477432</v>
      </c>
      <c r="R6" s="59">
        <f t="shared" si="1"/>
        <v>29603233</v>
      </c>
      <c r="S6" s="59">
        <f t="shared" si="1"/>
        <v>5577776</v>
      </c>
      <c r="T6" s="60">
        <f t="shared" si="1"/>
        <v>4813492</v>
      </c>
      <c r="U6" s="60">
        <f t="shared" si="1"/>
        <v>21215675</v>
      </c>
      <c r="V6" s="59">
        <f t="shared" si="1"/>
        <v>31606943</v>
      </c>
      <c r="W6" s="59">
        <f t="shared" si="1"/>
        <v>83415268</v>
      </c>
      <c r="X6" s="60">
        <f t="shared" si="1"/>
        <v>87234870</v>
      </c>
      <c r="Y6" s="59">
        <f t="shared" si="1"/>
        <v>-3819602</v>
      </c>
      <c r="Z6" s="61">
        <f>+IF(X6&lt;&gt;0,+(Y6/X6)*100,0)</f>
        <v>-4.378526614414626</v>
      </c>
      <c r="AA6" s="62">
        <f t="shared" si="1"/>
        <v>87234870</v>
      </c>
    </row>
    <row r="7" spans="1:27" ht="13.5">
      <c r="A7" s="291" t="s">
        <v>229</v>
      </c>
      <c r="B7" s="142"/>
      <c r="C7" s="60">
        <v>72850968</v>
      </c>
      <c r="D7" s="327"/>
      <c r="E7" s="60">
        <v>84300000</v>
      </c>
      <c r="F7" s="59">
        <v>87234870</v>
      </c>
      <c r="G7" s="59">
        <v>1903520</v>
      </c>
      <c r="H7" s="60">
        <v>325713</v>
      </c>
      <c r="I7" s="60">
        <v>2448588</v>
      </c>
      <c r="J7" s="59">
        <v>4677821</v>
      </c>
      <c r="K7" s="59">
        <v>4320008</v>
      </c>
      <c r="L7" s="60">
        <v>4308578</v>
      </c>
      <c r="M7" s="60">
        <v>8898685</v>
      </c>
      <c r="N7" s="59">
        <v>17527271</v>
      </c>
      <c r="O7" s="59">
        <v>5085476</v>
      </c>
      <c r="P7" s="60">
        <v>14040325</v>
      </c>
      <c r="Q7" s="60">
        <v>10477432</v>
      </c>
      <c r="R7" s="59">
        <v>29603233</v>
      </c>
      <c r="S7" s="59">
        <v>5577776</v>
      </c>
      <c r="T7" s="60">
        <v>4813492</v>
      </c>
      <c r="U7" s="60">
        <v>21215675</v>
      </c>
      <c r="V7" s="59">
        <v>31606943</v>
      </c>
      <c r="W7" s="59">
        <v>83415268</v>
      </c>
      <c r="X7" s="60">
        <v>87234870</v>
      </c>
      <c r="Y7" s="59">
        <v>-3819602</v>
      </c>
      <c r="Z7" s="61">
        <v>-4.38</v>
      </c>
      <c r="AA7" s="62">
        <v>87234870</v>
      </c>
    </row>
    <row r="8" spans="1:27" ht="13.5">
      <c r="A8" s="348" t="s">
        <v>206</v>
      </c>
      <c r="B8" s="142"/>
      <c r="C8" s="60">
        <f aca="true" t="shared" si="2" ref="C8:Y8">SUM(C9:C10)</f>
        <v>9328871</v>
      </c>
      <c r="D8" s="327">
        <f t="shared" si="2"/>
        <v>0</v>
      </c>
      <c r="E8" s="60">
        <f t="shared" si="2"/>
        <v>12000000</v>
      </c>
      <c r="F8" s="59">
        <f t="shared" si="2"/>
        <v>12000000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238242</v>
      </c>
      <c r="M8" s="60">
        <f t="shared" si="2"/>
        <v>0</v>
      </c>
      <c r="N8" s="59">
        <f t="shared" si="2"/>
        <v>238242</v>
      </c>
      <c r="O8" s="59">
        <f t="shared" si="2"/>
        <v>0</v>
      </c>
      <c r="P8" s="60">
        <f t="shared" si="2"/>
        <v>1703463</v>
      </c>
      <c r="Q8" s="60">
        <f t="shared" si="2"/>
        <v>3786214</v>
      </c>
      <c r="R8" s="59">
        <f t="shared" si="2"/>
        <v>5489677</v>
      </c>
      <c r="S8" s="59">
        <f t="shared" si="2"/>
        <v>0</v>
      </c>
      <c r="T8" s="60">
        <f t="shared" si="2"/>
        <v>0</v>
      </c>
      <c r="U8" s="60">
        <f t="shared" si="2"/>
        <v>3684122</v>
      </c>
      <c r="V8" s="59">
        <f t="shared" si="2"/>
        <v>3684122</v>
      </c>
      <c r="W8" s="59">
        <f t="shared" si="2"/>
        <v>9412041</v>
      </c>
      <c r="X8" s="60">
        <f t="shared" si="2"/>
        <v>12000000</v>
      </c>
      <c r="Y8" s="59">
        <f t="shared" si="2"/>
        <v>-2587959</v>
      </c>
      <c r="Z8" s="61">
        <f>+IF(X8&lt;&gt;0,+(Y8/X8)*100,0)</f>
        <v>-21.566325</v>
      </c>
      <c r="AA8" s="62">
        <f>SUM(AA9:AA10)</f>
        <v>12000000</v>
      </c>
    </row>
    <row r="9" spans="1:27" ht="13.5">
      <c r="A9" s="291" t="s">
        <v>230</v>
      </c>
      <c r="B9" s="142"/>
      <c r="C9" s="60">
        <v>8591699</v>
      </c>
      <c r="D9" s="327"/>
      <c r="E9" s="60">
        <v>12000000</v>
      </c>
      <c r="F9" s="59">
        <v>12000000</v>
      </c>
      <c r="G9" s="59"/>
      <c r="H9" s="60"/>
      <c r="I9" s="60"/>
      <c r="J9" s="59"/>
      <c r="K9" s="59"/>
      <c r="L9" s="60">
        <v>238242</v>
      </c>
      <c r="M9" s="60"/>
      <c r="N9" s="59">
        <v>238242</v>
      </c>
      <c r="O9" s="59"/>
      <c r="P9" s="60"/>
      <c r="Q9" s="60">
        <v>3786214</v>
      </c>
      <c r="R9" s="59">
        <v>3786214</v>
      </c>
      <c r="S9" s="59"/>
      <c r="T9" s="60"/>
      <c r="U9" s="60">
        <v>3675398</v>
      </c>
      <c r="V9" s="59">
        <v>3675398</v>
      </c>
      <c r="W9" s="59">
        <v>7699854</v>
      </c>
      <c r="X9" s="60">
        <v>12000000</v>
      </c>
      <c r="Y9" s="59">
        <v>-4300146</v>
      </c>
      <c r="Z9" s="61">
        <v>-35.83</v>
      </c>
      <c r="AA9" s="62">
        <v>12000000</v>
      </c>
    </row>
    <row r="10" spans="1:27" ht="13.5">
      <c r="A10" s="291" t="s">
        <v>231</v>
      </c>
      <c r="B10" s="142"/>
      <c r="C10" s="60">
        <v>737172</v>
      </c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1703463</v>
      </c>
      <c r="Q10" s="60"/>
      <c r="R10" s="59">
        <v>1703463</v>
      </c>
      <c r="S10" s="59"/>
      <c r="T10" s="60"/>
      <c r="U10" s="60">
        <v>8724</v>
      </c>
      <c r="V10" s="59">
        <v>8724</v>
      </c>
      <c r="W10" s="59">
        <v>1712187</v>
      </c>
      <c r="X10" s="60"/>
      <c r="Y10" s="59">
        <v>1712187</v>
      </c>
      <c r="Z10" s="61"/>
      <c r="AA10" s="62"/>
    </row>
    <row r="11" spans="1:27" ht="13.5">
      <c r="A11" s="348" t="s">
        <v>207</v>
      </c>
      <c r="B11" s="142"/>
      <c r="C11" s="349">
        <f>+C12</f>
        <v>80540764</v>
      </c>
      <c r="D11" s="350">
        <f aca="true" t="shared" si="3" ref="D11:AA11">+D12</f>
        <v>0</v>
      </c>
      <c r="E11" s="349">
        <f t="shared" si="3"/>
        <v>88178000</v>
      </c>
      <c r="F11" s="351">
        <f t="shared" si="3"/>
        <v>59100000</v>
      </c>
      <c r="G11" s="351">
        <f t="shared" si="3"/>
        <v>0</v>
      </c>
      <c r="H11" s="349">
        <f t="shared" si="3"/>
        <v>1855709</v>
      </c>
      <c r="I11" s="349">
        <f t="shared" si="3"/>
        <v>1382414</v>
      </c>
      <c r="J11" s="351">
        <f t="shared" si="3"/>
        <v>3238123</v>
      </c>
      <c r="K11" s="351">
        <f t="shared" si="3"/>
        <v>1086632</v>
      </c>
      <c r="L11" s="349">
        <f t="shared" si="3"/>
        <v>1864415</v>
      </c>
      <c r="M11" s="349">
        <f t="shared" si="3"/>
        <v>4403022</v>
      </c>
      <c r="N11" s="351">
        <f t="shared" si="3"/>
        <v>7354069</v>
      </c>
      <c r="O11" s="351">
        <f t="shared" si="3"/>
        <v>10855649</v>
      </c>
      <c r="P11" s="349">
        <f t="shared" si="3"/>
        <v>2098438</v>
      </c>
      <c r="Q11" s="349">
        <f t="shared" si="3"/>
        <v>11489679</v>
      </c>
      <c r="R11" s="351">
        <f t="shared" si="3"/>
        <v>24443766</v>
      </c>
      <c r="S11" s="351">
        <f t="shared" si="3"/>
        <v>6418730</v>
      </c>
      <c r="T11" s="349">
        <f t="shared" si="3"/>
        <v>12700348</v>
      </c>
      <c r="U11" s="349">
        <f t="shared" si="3"/>
        <v>16997320</v>
      </c>
      <c r="V11" s="351">
        <f t="shared" si="3"/>
        <v>36116398</v>
      </c>
      <c r="W11" s="351">
        <f t="shared" si="3"/>
        <v>71152356</v>
      </c>
      <c r="X11" s="349">
        <f t="shared" si="3"/>
        <v>59100000</v>
      </c>
      <c r="Y11" s="351">
        <f t="shared" si="3"/>
        <v>12052356</v>
      </c>
      <c r="Z11" s="352">
        <f>+IF(X11&lt;&gt;0,+(Y11/X11)*100,0)</f>
        <v>20.393157360406093</v>
      </c>
      <c r="AA11" s="353">
        <f t="shared" si="3"/>
        <v>59100000</v>
      </c>
    </row>
    <row r="12" spans="1:27" ht="13.5">
      <c r="A12" s="291" t="s">
        <v>232</v>
      </c>
      <c r="B12" s="136"/>
      <c r="C12" s="60">
        <v>80540764</v>
      </c>
      <c r="D12" s="327"/>
      <c r="E12" s="60">
        <v>88178000</v>
      </c>
      <c r="F12" s="59">
        <v>59100000</v>
      </c>
      <c r="G12" s="59"/>
      <c r="H12" s="60">
        <v>1855709</v>
      </c>
      <c r="I12" s="60">
        <v>1382414</v>
      </c>
      <c r="J12" s="59">
        <v>3238123</v>
      </c>
      <c r="K12" s="59">
        <v>1086632</v>
      </c>
      <c r="L12" s="60">
        <v>1864415</v>
      </c>
      <c r="M12" s="60">
        <v>4403022</v>
      </c>
      <c r="N12" s="59">
        <v>7354069</v>
      </c>
      <c r="O12" s="59">
        <v>10855649</v>
      </c>
      <c r="P12" s="60">
        <v>2098438</v>
      </c>
      <c r="Q12" s="60">
        <v>11489679</v>
      </c>
      <c r="R12" s="59">
        <v>24443766</v>
      </c>
      <c r="S12" s="59">
        <v>6418730</v>
      </c>
      <c r="T12" s="60">
        <v>12700348</v>
      </c>
      <c r="U12" s="60">
        <v>16997320</v>
      </c>
      <c r="V12" s="59">
        <v>36116398</v>
      </c>
      <c r="W12" s="59">
        <v>71152356</v>
      </c>
      <c r="X12" s="60">
        <v>59100000</v>
      </c>
      <c r="Y12" s="59">
        <v>12052356</v>
      </c>
      <c r="Z12" s="61">
        <v>20.39</v>
      </c>
      <c r="AA12" s="62">
        <v>59100000</v>
      </c>
    </row>
    <row r="13" spans="1:27" ht="13.5">
      <c r="A13" s="348" t="s">
        <v>208</v>
      </c>
      <c r="B13" s="136"/>
      <c r="C13" s="275">
        <f>+C14</f>
        <v>18200476</v>
      </c>
      <c r="D13" s="328">
        <f aca="true" t="shared" si="4" ref="D13:AA13">+D14</f>
        <v>0</v>
      </c>
      <c r="E13" s="275">
        <f t="shared" si="4"/>
        <v>51800000</v>
      </c>
      <c r="F13" s="329">
        <f t="shared" si="4"/>
        <v>38683876</v>
      </c>
      <c r="G13" s="329">
        <f t="shared" si="4"/>
        <v>2621739</v>
      </c>
      <c r="H13" s="275">
        <f t="shared" si="4"/>
        <v>1268955</v>
      </c>
      <c r="I13" s="275">
        <f t="shared" si="4"/>
        <v>2349398</v>
      </c>
      <c r="J13" s="329">
        <f t="shared" si="4"/>
        <v>6240092</v>
      </c>
      <c r="K13" s="329">
        <f t="shared" si="4"/>
        <v>1554844</v>
      </c>
      <c r="L13" s="275">
        <f t="shared" si="4"/>
        <v>2612377</v>
      </c>
      <c r="M13" s="275">
        <f t="shared" si="4"/>
        <v>599222</v>
      </c>
      <c r="N13" s="329">
        <f t="shared" si="4"/>
        <v>4766443</v>
      </c>
      <c r="O13" s="329">
        <f t="shared" si="4"/>
        <v>3793025</v>
      </c>
      <c r="P13" s="275">
        <f t="shared" si="4"/>
        <v>10398751</v>
      </c>
      <c r="Q13" s="275">
        <f t="shared" si="4"/>
        <v>8077611</v>
      </c>
      <c r="R13" s="329">
        <f t="shared" si="4"/>
        <v>22269387</v>
      </c>
      <c r="S13" s="329">
        <f t="shared" si="4"/>
        <v>623024</v>
      </c>
      <c r="T13" s="275">
        <f t="shared" si="4"/>
        <v>5883981</v>
      </c>
      <c r="U13" s="275">
        <f t="shared" si="4"/>
        <v>5906210</v>
      </c>
      <c r="V13" s="329">
        <f t="shared" si="4"/>
        <v>12413215</v>
      </c>
      <c r="W13" s="329">
        <f t="shared" si="4"/>
        <v>45689137</v>
      </c>
      <c r="X13" s="275">
        <f t="shared" si="4"/>
        <v>38683876</v>
      </c>
      <c r="Y13" s="329">
        <f t="shared" si="4"/>
        <v>7005261</v>
      </c>
      <c r="Z13" s="322">
        <f>+IF(X13&lt;&gt;0,+(Y13/X13)*100,0)</f>
        <v>18.108994558869952</v>
      </c>
      <c r="AA13" s="273">
        <f t="shared" si="4"/>
        <v>38683876</v>
      </c>
    </row>
    <row r="14" spans="1:27" ht="13.5">
      <c r="A14" s="291" t="s">
        <v>233</v>
      </c>
      <c r="B14" s="136"/>
      <c r="C14" s="60">
        <v>18200476</v>
      </c>
      <c r="D14" s="327"/>
      <c r="E14" s="60">
        <v>51800000</v>
      </c>
      <c r="F14" s="59">
        <v>38683876</v>
      </c>
      <c r="G14" s="59">
        <v>2621739</v>
      </c>
      <c r="H14" s="60">
        <v>1268955</v>
      </c>
      <c r="I14" s="60">
        <v>2349398</v>
      </c>
      <c r="J14" s="59">
        <v>6240092</v>
      </c>
      <c r="K14" s="59">
        <v>1554844</v>
      </c>
      <c r="L14" s="60">
        <v>2612377</v>
      </c>
      <c r="M14" s="60">
        <v>599222</v>
      </c>
      <c r="N14" s="59">
        <v>4766443</v>
      </c>
      <c r="O14" s="59">
        <v>3793025</v>
      </c>
      <c r="P14" s="60">
        <v>10398751</v>
      </c>
      <c r="Q14" s="60">
        <v>8077611</v>
      </c>
      <c r="R14" s="59">
        <v>22269387</v>
      </c>
      <c r="S14" s="59">
        <v>623024</v>
      </c>
      <c r="T14" s="60">
        <v>5883981</v>
      </c>
      <c r="U14" s="60">
        <v>5906210</v>
      </c>
      <c r="V14" s="59">
        <v>12413215</v>
      </c>
      <c r="W14" s="59">
        <v>45689137</v>
      </c>
      <c r="X14" s="60">
        <v>38683876</v>
      </c>
      <c r="Y14" s="59">
        <v>7005261</v>
      </c>
      <c r="Z14" s="61">
        <v>18.11</v>
      </c>
      <c r="AA14" s="62">
        <v>38683876</v>
      </c>
    </row>
    <row r="15" spans="1:27" ht="13.5">
      <c r="A15" s="348" t="s">
        <v>209</v>
      </c>
      <c r="B15" s="136"/>
      <c r="C15" s="60">
        <f aca="true" t="shared" si="5" ref="C15:Y15">SUM(C16:C20)</f>
        <v>16303846</v>
      </c>
      <c r="D15" s="327">
        <f t="shared" si="5"/>
        <v>0</v>
      </c>
      <c r="E15" s="60">
        <f t="shared" si="5"/>
        <v>14000000</v>
      </c>
      <c r="F15" s="59">
        <f t="shared" si="5"/>
        <v>10000000</v>
      </c>
      <c r="G15" s="59">
        <f t="shared" si="5"/>
        <v>0</v>
      </c>
      <c r="H15" s="60">
        <f t="shared" si="5"/>
        <v>0</v>
      </c>
      <c r="I15" s="60">
        <f t="shared" si="5"/>
        <v>280015</v>
      </c>
      <c r="J15" s="59">
        <f t="shared" si="5"/>
        <v>280015</v>
      </c>
      <c r="K15" s="59">
        <f t="shared" si="5"/>
        <v>303918</v>
      </c>
      <c r="L15" s="60">
        <f t="shared" si="5"/>
        <v>1043415</v>
      </c>
      <c r="M15" s="60">
        <f t="shared" si="5"/>
        <v>503693</v>
      </c>
      <c r="N15" s="59">
        <f t="shared" si="5"/>
        <v>1851026</v>
      </c>
      <c r="O15" s="59">
        <f t="shared" si="5"/>
        <v>27681</v>
      </c>
      <c r="P15" s="60">
        <f t="shared" si="5"/>
        <v>443394</v>
      </c>
      <c r="Q15" s="60">
        <f t="shared" si="5"/>
        <v>495498</v>
      </c>
      <c r="R15" s="59">
        <f t="shared" si="5"/>
        <v>966573</v>
      </c>
      <c r="S15" s="59">
        <f t="shared" si="5"/>
        <v>3614793</v>
      </c>
      <c r="T15" s="60">
        <f t="shared" si="5"/>
        <v>878988</v>
      </c>
      <c r="U15" s="60">
        <f t="shared" si="5"/>
        <v>746372</v>
      </c>
      <c r="V15" s="59">
        <f t="shared" si="5"/>
        <v>5240153</v>
      </c>
      <c r="W15" s="59">
        <f t="shared" si="5"/>
        <v>8337767</v>
      </c>
      <c r="X15" s="60">
        <f t="shared" si="5"/>
        <v>10000000</v>
      </c>
      <c r="Y15" s="59">
        <f t="shared" si="5"/>
        <v>-1662233</v>
      </c>
      <c r="Z15" s="61">
        <f>+IF(X15&lt;&gt;0,+(Y15/X15)*100,0)</f>
        <v>-16.622329999999998</v>
      </c>
      <c r="AA15" s="62">
        <f>SUM(AA16:AA20)</f>
        <v>10000000</v>
      </c>
    </row>
    <row r="16" spans="1:27" ht="13.5">
      <c r="A16" s="291" t="s">
        <v>234</v>
      </c>
      <c r="B16" s="300"/>
      <c r="C16" s="60">
        <v>1390984</v>
      </c>
      <c r="D16" s="327"/>
      <c r="E16" s="60">
        <v>14000000</v>
      </c>
      <c r="F16" s="59">
        <v>10000000</v>
      </c>
      <c r="G16" s="59"/>
      <c r="H16" s="60"/>
      <c r="I16" s="60">
        <v>280015</v>
      </c>
      <c r="J16" s="59">
        <v>280015</v>
      </c>
      <c r="K16" s="59">
        <v>303918</v>
      </c>
      <c r="L16" s="60">
        <v>1043415</v>
      </c>
      <c r="M16" s="60">
        <v>503693</v>
      </c>
      <c r="N16" s="59">
        <v>1851026</v>
      </c>
      <c r="O16" s="59">
        <v>27681</v>
      </c>
      <c r="P16" s="60">
        <v>443394</v>
      </c>
      <c r="Q16" s="60">
        <v>495498</v>
      </c>
      <c r="R16" s="59">
        <v>966573</v>
      </c>
      <c r="S16" s="59">
        <v>3614793</v>
      </c>
      <c r="T16" s="60">
        <v>878988</v>
      </c>
      <c r="U16" s="60">
        <v>746372</v>
      </c>
      <c r="V16" s="59">
        <v>5240153</v>
      </c>
      <c r="W16" s="59">
        <v>8337767</v>
      </c>
      <c r="X16" s="60">
        <v>10000000</v>
      </c>
      <c r="Y16" s="59">
        <v>-1662233</v>
      </c>
      <c r="Z16" s="61">
        <v>-16.62</v>
      </c>
      <c r="AA16" s="62">
        <v>10000000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14912862</v>
      </c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30000957</v>
      </c>
      <c r="D22" s="331">
        <f t="shared" si="6"/>
        <v>0</v>
      </c>
      <c r="E22" s="330">
        <f t="shared" si="6"/>
        <v>5900000</v>
      </c>
      <c r="F22" s="332">
        <f t="shared" si="6"/>
        <v>37609025</v>
      </c>
      <c r="G22" s="332">
        <f t="shared" si="6"/>
        <v>0</v>
      </c>
      <c r="H22" s="330">
        <f t="shared" si="6"/>
        <v>0</v>
      </c>
      <c r="I22" s="330">
        <f t="shared" si="6"/>
        <v>3873763</v>
      </c>
      <c r="J22" s="332">
        <f t="shared" si="6"/>
        <v>3873763</v>
      </c>
      <c r="K22" s="332">
        <f t="shared" si="6"/>
        <v>1810920</v>
      </c>
      <c r="L22" s="330">
        <f t="shared" si="6"/>
        <v>3788891</v>
      </c>
      <c r="M22" s="330">
        <f t="shared" si="6"/>
        <v>2645228</v>
      </c>
      <c r="N22" s="332">
        <f t="shared" si="6"/>
        <v>8245039</v>
      </c>
      <c r="O22" s="332">
        <f t="shared" si="6"/>
        <v>1559059</v>
      </c>
      <c r="P22" s="330">
        <f t="shared" si="6"/>
        <v>2430426</v>
      </c>
      <c r="Q22" s="330">
        <f t="shared" si="6"/>
        <v>3878676</v>
      </c>
      <c r="R22" s="332">
        <f t="shared" si="6"/>
        <v>7868161</v>
      </c>
      <c r="S22" s="332">
        <f t="shared" si="6"/>
        <v>2544735</v>
      </c>
      <c r="T22" s="330">
        <f t="shared" si="6"/>
        <v>2092180</v>
      </c>
      <c r="U22" s="330">
        <f t="shared" si="6"/>
        <v>7390922</v>
      </c>
      <c r="V22" s="332">
        <f t="shared" si="6"/>
        <v>12027837</v>
      </c>
      <c r="W22" s="332">
        <f t="shared" si="6"/>
        <v>32014800</v>
      </c>
      <c r="X22" s="330">
        <f t="shared" si="6"/>
        <v>37609025</v>
      </c>
      <c r="Y22" s="332">
        <f t="shared" si="6"/>
        <v>-5594225</v>
      </c>
      <c r="Z22" s="323">
        <f>+IF(X22&lt;&gt;0,+(Y22/X22)*100,0)</f>
        <v>-14.87468765808207</v>
      </c>
      <c r="AA22" s="337">
        <f>SUM(AA23:AA32)</f>
        <v>37609025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>
        <v>625556</v>
      </c>
      <c r="J24" s="59">
        <v>625556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26531</v>
      </c>
      <c r="V24" s="59">
        <v>26531</v>
      </c>
      <c r="W24" s="59">
        <v>652087</v>
      </c>
      <c r="X24" s="60"/>
      <c r="Y24" s="59">
        <v>652087</v>
      </c>
      <c r="Z24" s="61"/>
      <c r="AA24" s="62"/>
    </row>
    <row r="25" spans="1:27" ht="13.5">
      <c r="A25" s="348" t="s">
        <v>239</v>
      </c>
      <c r="B25" s="142"/>
      <c r="C25" s="60">
        <v>8869780</v>
      </c>
      <c r="D25" s="327"/>
      <c r="E25" s="60"/>
      <c r="F25" s="59">
        <v>16769725</v>
      </c>
      <c r="G25" s="59"/>
      <c r="H25" s="60"/>
      <c r="I25" s="60">
        <v>620179</v>
      </c>
      <c r="J25" s="59">
        <v>620179</v>
      </c>
      <c r="K25" s="59">
        <v>522444</v>
      </c>
      <c r="L25" s="60">
        <v>601320</v>
      </c>
      <c r="M25" s="60">
        <v>649468</v>
      </c>
      <c r="N25" s="59">
        <v>1773232</v>
      </c>
      <c r="O25" s="59">
        <v>763993</v>
      </c>
      <c r="P25" s="60">
        <v>1231576</v>
      </c>
      <c r="Q25" s="60">
        <v>1215607</v>
      </c>
      <c r="R25" s="59">
        <v>3211176</v>
      </c>
      <c r="S25" s="59">
        <v>701990</v>
      </c>
      <c r="T25" s="60">
        <v>909746</v>
      </c>
      <c r="U25" s="60">
        <v>1408730</v>
      </c>
      <c r="V25" s="59">
        <v>3020466</v>
      </c>
      <c r="W25" s="59">
        <v>8625053</v>
      </c>
      <c r="X25" s="60">
        <v>16769725</v>
      </c>
      <c r="Y25" s="59">
        <v>-8144672</v>
      </c>
      <c r="Z25" s="61">
        <v>-48.57</v>
      </c>
      <c r="AA25" s="62">
        <v>16769725</v>
      </c>
    </row>
    <row r="26" spans="1:27" ht="13.5">
      <c r="A26" s="348" t="s">
        <v>240</v>
      </c>
      <c r="B26" s="302"/>
      <c r="C26" s="349">
        <v>1264865</v>
      </c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>
        <v>14759733</v>
      </c>
      <c r="D27" s="327"/>
      <c r="E27" s="60">
        <v>4700000</v>
      </c>
      <c r="F27" s="59">
        <v>20839300</v>
      </c>
      <c r="G27" s="59"/>
      <c r="H27" s="60"/>
      <c r="I27" s="60">
        <v>1927673</v>
      </c>
      <c r="J27" s="59">
        <v>1927673</v>
      </c>
      <c r="K27" s="59">
        <v>990573</v>
      </c>
      <c r="L27" s="60"/>
      <c r="M27" s="60">
        <v>1099937</v>
      </c>
      <c r="N27" s="59">
        <v>2090510</v>
      </c>
      <c r="O27" s="59">
        <v>233340</v>
      </c>
      <c r="P27" s="60">
        <v>443477</v>
      </c>
      <c r="Q27" s="60">
        <v>2184788</v>
      </c>
      <c r="R27" s="59">
        <v>2861605</v>
      </c>
      <c r="S27" s="59">
        <v>993839</v>
      </c>
      <c r="T27" s="60">
        <v>968940</v>
      </c>
      <c r="U27" s="60">
        <v>2017551</v>
      </c>
      <c r="V27" s="59">
        <v>3980330</v>
      </c>
      <c r="W27" s="59">
        <v>10860118</v>
      </c>
      <c r="X27" s="60">
        <v>20839300</v>
      </c>
      <c r="Y27" s="59">
        <v>-9979182</v>
      </c>
      <c r="Z27" s="61">
        <v>-47.89</v>
      </c>
      <c r="AA27" s="62">
        <v>20839300</v>
      </c>
    </row>
    <row r="28" spans="1:27" ht="13.5">
      <c r="A28" s="348" t="s">
        <v>242</v>
      </c>
      <c r="B28" s="147"/>
      <c r="C28" s="275">
        <v>2</v>
      </c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5106577</v>
      </c>
      <c r="D32" s="327"/>
      <c r="E32" s="60">
        <v>1200000</v>
      </c>
      <c r="F32" s="59"/>
      <c r="G32" s="59"/>
      <c r="H32" s="60"/>
      <c r="I32" s="60">
        <v>700355</v>
      </c>
      <c r="J32" s="59">
        <v>700355</v>
      </c>
      <c r="K32" s="59">
        <v>297903</v>
      </c>
      <c r="L32" s="60">
        <v>3187571</v>
      </c>
      <c r="M32" s="60">
        <v>895823</v>
      </c>
      <c r="N32" s="59">
        <v>4381297</v>
      </c>
      <c r="O32" s="59">
        <v>561726</v>
      </c>
      <c r="P32" s="60">
        <v>755373</v>
      </c>
      <c r="Q32" s="60">
        <v>478281</v>
      </c>
      <c r="R32" s="59">
        <v>1795380</v>
      </c>
      <c r="S32" s="59">
        <v>848906</v>
      </c>
      <c r="T32" s="60">
        <v>213494</v>
      </c>
      <c r="U32" s="60">
        <v>3938110</v>
      </c>
      <c r="V32" s="59">
        <v>5000510</v>
      </c>
      <c r="W32" s="59">
        <v>11877542</v>
      </c>
      <c r="X32" s="60"/>
      <c r="Y32" s="59">
        <v>11877542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5024248</v>
      </c>
      <c r="D40" s="331">
        <f t="shared" si="9"/>
        <v>0</v>
      </c>
      <c r="E40" s="330">
        <f t="shared" si="9"/>
        <v>9500000</v>
      </c>
      <c r="F40" s="332">
        <f t="shared" si="9"/>
        <v>31246757</v>
      </c>
      <c r="G40" s="332">
        <f t="shared" si="9"/>
        <v>0</v>
      </c>
      <c r="H40" s="330">
        <f t="shared" si="9"/>
        <v>93632</v>
      </c>
      <c r="I40" s="330">
        <f t="shared" si="9"/>
        <v>421632</v>
      </c>
      <c r="J40" s="332">
        <f t="shared" si="9"/>
        <v>515264</v>
      </c>
      <c r="K40" s="332">
        <f t="shared" si="9"/>
        <v>2154284</v>
      </c>
      <c r="L40" s="330">
        <f t="shared" si="9"/>
        <v>1464053</v>
      </c>
      <c r="M40" s="330">
        <f t="shared" si="9"/>
        <v>1259565</v>
      </c>
      <c r="N40" s="332">
        <f t="shared" si="9"/>
        <v>4877902</v>
      </c>
      <c r="O40" s="332">
        <f t="shared" si="9"/>
        <v>0</v>
      </c>
      <c r="P40" s="330">
        <f t="shared" si="9"/>
        <v>3184153</v>
      </c>
      <c r="Q40" s="330">
        <f t="shared" si="9"/>
        <v>0</v>
      </c>
      <c r="R40" s="332">
        <f t="shared" si="9"/>
        <v>3184153</v>
      </c>
      <c r="S40" s="332">
        <f t="shared" si="9"/>
        <v>455195</v>
      </c>
      <c r="T40" s="330">
        <f t="shared" si="9"/>
        <v>453981</v>
      </c>
      <c r="U40" s="330">
        <f t="shared" si="9"/>
        <v>3757725</v>
      </c>
      <c r="V40" s="332">
        <f t="shared" si="9"/>
        <v>4666901</v>
      </c>
      <c r="W40" s="332">
        <f t="shared" si="9"/>
        <v>13244220</v>
      </c>
      <c r="X40" s="330">
        <f t="shared" si="9"/>
        <v>31246757</v>
      </c>
      <c r="Y40" s="332">
        <f t="shared" si="9"/>
        <v>-18002537</v>
      </c>
      <c r="Z40" s="323">
        <f>+IF(X40&lt;&gt;0,+(Y40/X40)*100,0)</f>
        <v>-57.6140973605677</v>
      </c>
      <c r="AA40" s="337">
        <f>SUM(AA41:AA49)</f>
        <v>31246757</v>
      </c>
    </row>
    <row r="41" spans="1:27" ht="13.5">
      <c r="A41" s="348" t="s">
        <v>248</v>
      </c>
      <c r="B41" s="142"/>
      <c r="C41" s="349">
        <v>2853822</v>
      </c>
      <c r="D41" s="350"/>
      <c r="E41" s="349"/>
      <c r="F41" s="351"/>
      <c r="G41" s="351"/>
      <c r="H41" s="349"/>
      <c r="I41" s="349"/>
      <c r="J41" s="351"/>
      <c r="K41" s="351">
        <v>2091274</v>
      </c>
      <c r="L41" s="349"/>
      <c r="M41" s="349"/>
      <c r="N41" s="351">
        <v>2091274</v>
      </c>
      <c r="O41" s="351"/>
      <c r="P41" s="349">
        <v>1511084</v>
      </c>
      <c r="Q41" s="349"/>
      <c r="R41" s="351">
        <v>1511084</v>
      </c>
      <c r="S41" s="351"/>
      <c r="T41" s="349"/>
      <c r="U41" s="349"/>
      <c r="V41" s="351"/>
      <c r="W41" s="351">
        <v>3602358</v>
      </c>
      <c r="X41" s="349"/>
      <c r="Y41" s="351">
        <v>3602358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2113439</v>
      </c>
      <c r="D44" s="355"/>
      <c r="E44" s="54">
        <v>6000000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>
        <v>7695</v>
      </c>
      <c r="T44" s="54"/>
      <c r="U44" s="54"/>
      <c r="V44" s="53">
        <v>7695</v>
      </c>
      <c r="W44" s="53">
        <v>7695</v>
      </c>
      <c r="X44" s="54"/>
      <c r="Y44" s="53">
        <v>7695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56987</v>
      </c>
      <c r="D47" s="355"/>
      <c r="E47" s="54">
        <v>3500000</v>
      </c>
      <c r="F47" s="53">
        <v>3178957</v>
      </c>
      <c r="G47" s="53"/>
      <c r="H47" s="54"/>
      <c r="I47" s="54"/>
      <c r="J47" s="53"/>
      <c r="K47" s="53"/>
      <c r="L47" s="54"/>
      <c r="M47" s="54">
        <v>1150830</v>
      </c>
      <c r="N47" s="53">
        <v>1150830</v>
      </c>
      <c r="O47" s="53"/>
      <c r="P47" s="54">
        <v>1656330</v>
      </c>
      <c r="Q47" s="54"/>
      <c r="R47" s="53">
        <v>1656330</v>
      </c>
      <c r="S47" s="53">
        <v>447500</v>
      </c>
      <c r="T47" s="54">
        <v>-384230</v>
      </c>
      <c r="U47" s="54"/>
      <c r="V47" s="53">
        <v>63270</v>
      </c>
      <c r="W47" s="53">
        <v>2870430</v>
      </c>
      <c r="X47" s="54">
        <v>3178957</v>
      </c>
      <c r="Y47" s="53">
        <v>-308527</v>
      </c>
      <c r="Z47" s="94">
        <v>-9.71</v>
      </c>
      <c r="AA47" s="95">
        <v>3178957</v>
      </c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>
        <v>28067800</v>
      </c>
      <c r="G49" s="53"/>
      <c r="H49" s="54">
        <v>93632</v>
      </c>
      <c r="I49" s="54">
        <v>421632</v>
      </c>
      <c r="J49" s="53">
        <v>515264</v>
      </c>
      <c r="K49" s="53">
        <v>63010</v>
      </c>
      <c r="L49" s="54">
        <v>1464053</v>
      </c>
      <c r="M49" s="54">
        <v>108735</v>
      </c>
      <c r="N49" s="53">
        <v>1635798</v>
      </c>
      <c r="O49" s="53"/>
      <c r="P49" s="54">
        <v>16739</v>
      </c>
      <c r="Q49" s="54"/>
      <c r="R49" s="53">
        <v>16739</v>
      </c>
      <c r="S49" s="53"/>
      <c r="T49" s="54">
        <v>838211</v>
      </c>
      <c r="U49" s="54">
        <v>3757725</v>
      </c>
      <c r="V49" s="53">
        <v>4595936</v>
      </c>
      <c r="W49" s="53">
        <v>6763737</v>
      </c>
      <c r="X49" s="54">
        <v>28067800</v>
      </c>
      <c r="Y49" s="53">
        <v>-21304063</v>
      </c>
      <c r="Z49" s="94">
        <v>-75.9</v>
      </c>
      <c r="AA49" s="95">
        <v>28067800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232250130</v>
      </c>
      <c r="D60" s="333">
        <f t="shared" si="14"/>
        <v>0</v>
      </c>
      <c r="E60" s="219">
        <f t="shared" si="14"/>
        <v>265678000</v>
      </c>
      <c r="F60" s="264">
        <f t="shared" si="14"/>
        <v>275874528</v>
      </c>
      <c r="G60" s="264">
        <f t="shared" si="14"/>
        <v>4525259</v>
      </c>
      <c r="H60" s="219">
        <f t="shared" si="14"/>
        <v>3544009</v>
      </c>
      <c r="I60" s="219">
        <f t="shared" si="14"/>
        <v>10755810</v>
      </c>
      <c r="J60" s="264">
        <f t="shared" si="14"/>
        <v>18825078</v>
      </c>
      <c r="K60" s="264">
        <f t="shared" si="14"/>
        <v>11230606</v>
      </c>
      <c r="L60" s="219">
        <f t="shared" si="14"/>
        <v>15319971</v>
      </c>
      <c r="M60" s="219">
        <f t="shared" si="14"/>
        <v>18309415</v>
      </c>
      <c r="N60" s="264">
        <f t="shared" si="14"/>
        <v>44859992</v>
      </c>
      <c r="O60" s="264">
        <f t="shared" si="14"/>
        <v>21320890</v>
      </c>
      <c r="P60" s="219">
        <f t="shared" si="14"/>
        <v>34298950</v>
      </c>
      <c r="Q60" s="219">
        <f t="shared" si="14"/>
        <v>38205110</v>
      </c>
      <c r="R60" s="264">
        <f t="shared" si="14"/>
        <v>93824950</v>
      </c>
      <c r="S60" s="264">
        <f t="shared" si="14"/>
        <v>19234253</v>
      </c>
      <c r="T60" s="219">
        <f t="shared" si="14"/>
        <v>26822970</v>
      </c>
      <c r="U60" s="219">
        <f t="shared" si="14"/>
        <v>59698346</v>
      </c>
      <c r="V60" s="264">
        <f t="shared" si="14"/>
        <v>105755569</v>
      </c>
      <c r="W60" s="264">
        <f t="shared" si="14"/>
        <v>263265589</v>
      </c>
      <c r="X60" s="219">
        <f t="shared" si="14"/>
        <v>275874528</v>
      </c>
      <c r="Y60" s="264">
        <f t="shared" si="14"/>
        <v>-12608939</v>
      </c>
      <c r="Z60" s="324">
        <f>+IF(X60&lt;&gt;0,+(Y60/X60)*100,0)</f>
        <v>-4.570533963904054</v>
      </c>
      <c r="AA60" s="232">
        <f>+AA57+AA54+AA51+AA40+AA37+AA34+AA22+AA5</f>
        <v>275874528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2015-08-06T08:35:36Z</dcterms:created>
  <dcterms:modified xsi:type="dcterms:W3CDTF">2015-08-06T08:38:58Z</dcterms:modified>
  <cp:category/>
  <cp:version/>
  <cp:contentType/>
  <cp:contentStatus/>
</cp:coreProperties>
</file>