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<sst xmlns="http://schemas.openxmlformats.org/spreadsheetml/2006/main" count="857" uniqueCount="303">
  <si>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Moses Kotane(NW375)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</si>
  <si>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</si>
  <si>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</si>
  <si>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</si>
  <si>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</si>
  <si>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</si>
  <si>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</si>
  <si>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</si>
  <si>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</si>
  <si>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</si>
  <si>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</si>
  <si>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</si>
  <si>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</si>
  <si>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</si>
  <si>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</si>
  <si>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</si>
  <si>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</si>
  <si>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</si>
  <si>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</si>
  <si>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</si>
  <si>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</si>
  <si>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</si>
  <si>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</si>
  <si>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</si>
  <si>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</si>
  <si>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</si>
  <si>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</si>
  <si>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</si>
  <si>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</si>
  <si>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</si>
  <si>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</si>
  <si>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</si>
  <si>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</si>
  <si>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</si>
  <si>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</si>
  <si>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</si>
  <si>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</si>
  <si>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</si>
  <si>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</si>
  <si>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</si>
  <si>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</si>
  <si>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</si>
  <si>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</si>
  <si>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</si>
  <si>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</si>
  <si>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</si>
  <si>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</si>
  <si>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</si>
  <si>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</si>
  <si>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</si>
  <si>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</si>
  <si>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</si>
  <si>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</si>
  <si>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</si>
  <si>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</si>
  <si>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</si>
  <si>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</si>
  <si>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</si>
  <si>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</si>
  <si>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</si>
  <si>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</si>
  <si>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</si>
  <si>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</si>
  <si>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</si>
  <si>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</si>
  <si>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</si>
  <si>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</si>
  <si>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</si>
  <si>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</si>
  <si>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</si>
  <si>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Moses Kotane(NW375)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</si>
  <si>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</si>
  <si>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</si>
  <si>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</si>
  <si>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</si>
  <si>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</si>
  <si>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</si>
  <si>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</si>
  <si>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</si>
  <si>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</si>
  <si>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</si>
  <si>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</si>
  <si>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</si>
  <si>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</si>
  <si>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</si>
  <si>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</si>
  <si>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</si>
  <si>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</si>
  <si>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</si>
  <si>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</si>
  <si>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</si>
  <si>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</si>
  <si>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</si>
  <si>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</si>
  <si>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</si>
  <si>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</si>
  <si>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</si>
  <si>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</si>
  <si>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</si>
  <si>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</si>
  <si>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Moses Kotane(NW375)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</si>
  <si>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</si>
  <si>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</si>
  <si>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</si>
  <si>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</si>
  <si>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</si>
  <si>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</si>
  <si>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</si>
  <si>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</si>
  <si>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</si>
  <si>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</si>
  <si>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</si>
  <si>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</si>
  <si>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</si>
  <si>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</si>
  <si>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</si>
  <si>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</si>
  <si>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</si>
  <si>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</si>
  <si>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</si>
  <si>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</si>
  <si>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</si>
  <si>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</si>
  <si>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</si>
  <si>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</si>
  <si>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</si>
  <si>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</si>
  <si>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</si>
  <si>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</si>
  <si>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Moses Kotane(NW375)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</si>
  <si>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</si>
  <si>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</si>
  <si>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</si>
  <si>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</si>
  <si>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</si>
  <si>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</si>
  <si>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</si>
  <si>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</si>
  <si>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</si>
  <si>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</si>
  <si>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Moses Kotane(NW375)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</si>
  <si>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</si>
  <si>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</si>
  <si>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</si>
  <si>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</si>
  <si>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</si>
  <si>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</si>
  <si>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</si>
  <si>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</si>
  <si>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</si>
  <si>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</si>
  <si>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</si>
  <si>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</si>
  <si>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</si>
  <si>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</si>
  <si>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</si>
  <si>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</si>
  <si>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</si>
  <si>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</si>
  <si>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</si>
  <si>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</si>
  <si>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</si>
  <si>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</si>
  <si>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</si>
  <si>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</si>
  <si>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</si>
  <si>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</si>
  <si>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</si>
  <si>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</si>
  <si>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</si>
  <si>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</si>
  <si>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</si>
  <si>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</si>
  <si>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</si>
  <si>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Moses Kotane(NW375)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</si>
  <si>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</si>
  <si>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</si>
  <si>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</si>
  <si>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</si>
  <si>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</si>
  <si>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</si>
  <si>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</si>
  <si>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</si>
  <si>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</si>
  <si>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</si>
  <si>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</si>
  <si>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</si>
  <si>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</si>
  <si>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</si>
  <si>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</si>
  <si>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</si>
  <si>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</si>
  <si>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</si>
  <si>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</si>
  <si>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</si>
  <si>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</si>
  <si>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</si>
  <si>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</si>
  <si>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</si>
  <si>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</si>
  <si>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</si>
  <si>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</si>
  <si>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Moses Kotane(NW375)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</si>
  <si>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</si>
  <si>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</si>
  <si>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</si>
  <si>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</si>
  <si>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</si>
  <si>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</si>
  <si>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</si>
  <si>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</si>
  <si>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</si>
  <si>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</si>
  <si>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</si>
  <si>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</si>
  <si>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</si>
  <si>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</si>
  <si>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</si>
  <si>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</si>
  <si>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</si>
  <si>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</si>
  <si>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</si>
  <si>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</si>
  <si>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</si>
  <si>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</si>
  <si>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</si>
  <si>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</si>
  <si>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Moses Kotane(NW375)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</si>
  <si>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</si>
  <si>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</si>
  <si>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</si>
  <si>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</si>
  <si>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</si>
  <si>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</si>
  <si>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</si>
  <si>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</si>
  <si>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</si>
  <si>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</si>
  <si>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</si>
  <si>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</si>
  <si>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</si>
  <si>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</si>
  <si>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</si>
  <si>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</si>
  <si>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</si>
  <si>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</si>
  <si>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</si>
  <si>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</si>
  <si>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</si>
  <si>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</si>
  <si>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</si>
  <si>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</si>
  <si>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</si>
  <si>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</si>
  <si>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</si>
  <si>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</si>
  <si>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</si>
  <si>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</si>
  <si>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</si>
  <si>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</si>
  <si>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</si>
  <si>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</si>
  <si>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</si>
  <si>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Moses Kotane(NW375)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</si>
  <si>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</si>
  <si>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</si>
  <si>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 West: Moses Kotane(NW375)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</si>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</sst>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45723106</v>
      </c>
      <c r="E5" s="60">
        <v>66373946</v>
      </c>
      <c r="F5" s="60">
        <v>3299978</v>
      </c>
      <c r="G5" s="60">
        <v>3345395</v>
      </c>
      <c r="H5" s="60">
        <v>3345976</v>
      </c>
      <c r="I5" s="60">
        <v>9991349</v>
      </c>
      <c r="J5" s="60">
        <v>3337541</v>
      </c>
      <c r="K5" s="60">
        <v>3411989</v>
      </c>
      <c r="L5" s="60">
        <v>3371094</v>
      </c>
      <c r="M5" s="60">
        <v>10120624</v>
      </c>
      <c r="N5" s="60">
        <v>3378164</v>
      </c>
      <c r="O5" s="60">
        <v>3372871</v>
      </c>
      <c r="P5" s="60">
        <v>3432129</v>
      </c>
      <c r="Q5" s="60">
        <v>10183164</v>
      </c>
      <c r="R5" s="60">
        <v>3379192</v>
      </c>
      <c r="S5" s="60">
        <v>3379192</v>
      </c>
      <c r="T5" s="60">
        <v>29392274</v>
      </c>
      <c r="U5" s="60">
        <v>36150658</v>
      </c>
      <c r="V5" s="60">
        <v>66445795</v>
      </c>
      <c r="W5" s="60">
        <v>45723106</v>
      </c>
      <c r="X5" s="60">
        <v>20722689</v>
      </c>
      <c r="Y5" s="61">
        <v>45.32</v>
      </c>
      <c r="Z5" s="62">
        <v>66373946</v>
      </c>
    </row>
    <row r="6" spans="1:26" ht="13.5">
      <c r="A6" s="58" t="s">
        <v>32</v>
      </c>
      <c r="B6" s="19">
        <v>0</v>
      </c>
      <c r="C6" s="19">
        <v>0</v>
      </c>
      <c r="D6" s="59">
        <v>133656431</v>
      </c>
      <c r="E6" s="60">
        <v>123076431</v>
      </c>
      <c r="F6" s="60">
        <v>5654126</v>
      </c>
      <c r="G6" s="60">
        <v>7956327</v>
      </c>
      <c r="H6" s="60">
        <v>7284169</v>
      </c>
      <c r="I6" s="60">
        <v>20894622</v>
      </c>
      <c r="J6" s="60">
        <v>8610696</v>
      </c>
      <c r="K6" s="60">
        <v>7910559</v>
      </c>
      <c r="L6" s="60">
        <v>6915872</v>
      </c>
      <c r="M6" s="60">
        <v>23437127</v>
      </c>
      <c r="N6" s="60">
        <v>8725353</v>
      </c>
      <c r="O6" s="60">
        <v>5386602</v>
      </c>
      <c r="P6" s="60">
        <v>6003318</v>
      </c>
      <c r="Q6" s="60">
        <v>20115273</v>
      </c>
      <c r="R6" s="60">
        <v>6935333</v>
      </c>
      <c r="S6" s="60">
        <v>8413973</v>
      </c>
      <c r="T6" s="60">
        <v>10291799</v>
      </c>
      <c r="U6" s="60">
        <v>25641105</v>
      </c>
      <c r="V6" s="60">
        <v>90088127</v>
      </c>
      <c r="W6" s="60">
        <v>133656694</v>
      </c>
      <c r="X6" s="60">
        <v>-43568567</v>
      </c>
      <c r="Y6" s="61">
        <v>-32.6</v>
      </c>
      <c r="Z6" s="62">
        <v>123076431</v>
      </c>
    </row>
    <row r="7" spans="1:26" ht="13.5">
      <c r="A7" s="58" t="s">
        <v>33</v>
      </c>
      <c r="B7" s="19">
        <v>0</v>
      </c>
      <c r="C7" s="19">
        <v>0</v>
      </c>
      <c r="D7" s="59">
        <v>9300000</v>
      </c>
      <c r="E7" s="60">
        <v>9500000</v>
      </c>
      <c r="F7" s="60">
        <v>730456</v>
      </c>
      <c r="G7" s="60">
        <v>961253</v>
      </c>
      <c r="H7" s="60">
        <v>932413</v>
      </c>
      <c r="I7" s="60">
        <v>2624122</v>
      </c>
      <c r="J7" s="60">
        <v>735320</v>
      </c>
      <c r="K7" s="60">
        <v>615433</v>
      </c>
      <c r="L7" s="60">
        <v>726978</v>
      </c>
      <c r="M7" s="60">
        <v>2077731</v>
      </c>
      <c r="N7" s="60">
        <v>822062</v>
      </c>
      <c r="O7" s="60">
        <v>724847</v>
      </c>
      <c r="P7" s="60">
        <v>490545</v>
      </c>
      <c r="Q7" s="60">
        <v>2037454</v>
      </c>
      <c r="R7" s="60">
        <v>730064</v>
      </c>
      <c r="S7" s="60">
        <v>762335</v>
      </c>
      <c r="T7" s="60">
        <v>610897</v>
      </c>
      <c r="U7" s="60">
        <v>2103296</v>
      </c>
      <c r="V7" s="60">
        <v>8842603</v>
      </c>
      <c r="W7" s="60">
        <v>9300000</v>
      </c>
      <c r="X7" s="60">
        <v>-457397</v>
      </c>
      <c r="Y7" s="61">
        <v>-4.92</v>
      </c>
      <c r="Z7" s="62">
        <v>9500000</v>
      </c>
    </row>
    <row r="8" spans="1:26" ht="13.5">
      <c r="A8" s="58" t="s">
        <v>34</v>
      </c>
      <c r="B8" s="19">
        <v>0</v>
      </c>
      <c r="C8" s="19">
        <v>0</v>
      </c>
      <c r="D8" s="59">
        <v>291260848</v>
      </c>
      <c r="E8" s="60">
        <v>291260848</v>
      </c>
      <c r="F8" s="60">
        <v>109136000</v>
      </c>
      <c r="G8" s="60">
        <v>0</v>
      </c>
      <c r="H8" s="60">
        <v>0</v>
      </c>
      <c r="I8" s="60">
        <v>109136000</v>
      </c>
      <c r="J8" s="60">
        <v>0</v>
      </c>
      <c r="K8" s="60">
        <v>68646000</v>
      </c>
      <c r="L8" s="60">
        <v>26678605</v>
      </c>
      <c r="M8" s="60">
        <v>95324605</v>
      </c>
      <c r="N8" s="60">
        <v>0</v>
      </c>
      <c r="O8" s="60">
        <v>553000</v>
      </c>
      <c r="P8" s="60">
        <v>74673000</v>
      </c>
      <c r="Q8" s="60">
        <v>75226000</v>
      </c>
      <c r="R8" s="60">
        <v>0</v>
      </c>
      <c r="S8" s="60">
        <v>0</v>
      </c>
      <c r="T8" s="60">
        <v>0</v>
      </c>
      <c r="U8" s="60">
        <v>0</v>
      </c>
      <c r="V8" s="60">
        <v>279686605</v>
      </c>
      <c r="W8" s="60">
        <v>291260000</v>
      </c>
      <c r="X8" s="60">
        <v>-11573395</v>
      </c>
      <c r="Y8" s="61">
        <v>-3.97</v>
      </c>
      <c r="Z8" s="62">
        <v>291260848</v>
      </c>
    </row>
    <row r="9" spans="1:26" ht="13.5">
      <c r="A9" s="58" t="s">
        <v>35</v>
      </c>
      <c r="B9" s="19">
        <v>0</v>
      </c>
      <c r="C9" s="19">
        <v>0</v>
      </c>
      <c r="D9" s="59">
        <v>22364600</v>
      </c>
      <c r="E9" s="60">
        <v>27656775</v>
      </c>
      <c r="F9" s="60">
        <v>1931582</v>
      </c>
      <c r="G9" s="60">
        <v>1838237</v>
      </c>
      <c r="H9" s="60">
        <v>1891308</v>
      </c>
      <c r="I9" s="60">
        <v>5661127</v>
      </c>
      <c r="J9" s="60">
        <v>2015155</v>
      </c>
      <c r="K9" s="60">
        <v>2116250</v>
      </c>
      <c r="L9" s="60">
        <v>2075150</v>
      </c>
      <c r="M9" s="60">
        <v>6206555</v>
      </c>
      <c r="N9" s="60">
        <v>2393661</v>
      </c>
      <c r="O9" s="60">
        <v>139504</v>
      </c>
      <c r="P9" s="60">
        <v>2327928</v>
      </c>
      <c r="Q9" s="60">
        <v>4861093</v>
      </c>
      <c r="R9" s="60">
        <v>2300352</v>
      </c>
      <c r="S9" s="60">
        <v>2405064</v>
      </c>
      <c r="T9" s="60">
        <v>2684238</v>
      </c>
      <c r="U9" s="60">
        <v>7389654</v>
      </c>
      <c r="V9" s="60">
        <v>24118429</v>
      </c>
      <c r="W9" s="60">
        <v>22364000</v>
      </c>
      <c r="X9" s="60">
        <v>1754429</v>
      </c>
      <c r="Y9" s="61">
        <v>7.84</v>
      </c>
      <c r="Z9" s="62">
        <v>27656775</v>
      </c>
    </row>
    <row r="10" spans="1:26" ht="25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502304985</v>
      </c>
      <c r="E10" s="66">
        <f t="shared" si="0"/>
        <v>517868000</v>
      </c>
      <c r="F10" s="66">
        <f t="shared" si="0"/>
        <v>120752142</v>
      </c>
      <c r="G10" s="66">
        <f t="shared" si="0"/>
        <v>14101212</v>
      </c>
      <c r="H10" s="66">
        <f t="shared" si="0"/>
        <v>13453866</v>
      </c>
      <c r="I10" s="66">
        <f t="shared" si="0"/>
        <v>148307220</v>
      </c>
      <c r="J10" s="66">
        <f t="shared" si="0"/>
        <v>14698712</v>
      </c>
      <c r="K10" s="66">
        <f t="shared" si="0"/>
        <v>82700231</v>
      </c>
      <c r="L10" s="66">
        <f t="shared" si="0"/>
        <v>39767699</v>
      </c>
      <c r="M10" s="66">
        <f t="shared" si="0"/>
        <v>137166642</v>
      </c>
      <c r="N10" s="66">
        <f t="shared" si="0"/>
        <v>15319240</v>
      </c>
      <c r="O10" s="66">
        <f t="shared" si="0"/>
        <v>10176824</v>
      </c>
      <c r="P10" s="66">
        <f t="shared" si="0"/>
        <v>86926920</v>
      </c>
      <c r="Q10" s="66">
        <f t="shared" si="0"/>
        <v>112422984</v>
      </c>
      <c r="R10" s="66">
        <f t="shared" si="0"/>
        <v>13344941</v>
      </c>
      <c r="S10" s="66">
        <f t="shared" si="0"/>
        <v>14960564</v>
      </c>
      <c r="T10" s="66">
        <f t="shared" si="0"/>
        <v>42979208</v>
      </c>
      <c r="U10" s="66">
        <f t="shared" si="0"/>
        <v>71284713</v>
      </c>
      <c r="V10" s="66">
        <f t="shared" si="0"/>
        <v>469181559</v>
      </c>
      <c r="W10" s="66">
        <f t="shared" si="0"/>
        <v>502303800</v>
      </c>
      <c r="X10" s="66">
        <f t="shared" si="0"/>
        <v>-33122241</v>
      </c>
      <c r="Y10" s="67">
        <f>+IF(W10&lt;&gt;0,(X10/W10)*100,0)</f>
        <v>-6.594065384335138</v>
      </c>
      <c r="Z10" s="68">
        <f t="shared" si="0"/>
        <v>517868000</v>
      </c>
    </row>
    <row r="11" spans="1:26" ht="13.5">
      <c r="A11" s="58" t="s">
        <v>37</v>
      </c>
      <c r="B11" s="19">
        <v>0</v>
      </c>
      <c r="C11" s="19">
        <v>0</v>
      </c>
      <c r="D11" s="59">
        <v>152935091</v>
      </c>
      <c r="E11" s="60">
        <v>132577000</v>
      </c>
      <c r="F11" s="60">
        <v>10166863</v>
      </c>
      <c r="G11" s="60">
        <v>10005405</v>
      </c>
      <c r="H11" s="60">
        <v>10178014</v>
      </c>
      <c r="I11" s="60">
        <v>30350282</v>
      </c>
      <c r="J11" s="60">
        <v>10015430</v>
      </c>
      <c r="K11" s="60">
        <v>10182332</v>
      </c>
      <c r="L11" s="60">
        <v>11694495</v>
      </c>
      <c r="M11" s="60">
        <v>31892257</v>
      </c>
      <c r="N11" s="60">
        <v>10085219</v>
      </c>
      <c r="O11" s="60">
        <v>11493352</v>
      </c>
      <c r="P11" s="60">
        <v>10110149</v>
      </c>
      <c r="Q11" s="60">
        <v>31688720</v>
      </c>
      <c r="R11" s="60">
        <v>12951501</v>
      </c>
      <c r="S11" s="60">
        <v>11262623</v>
      </c>
      <c r="T11" s="60">
        <v>12064556</v>
      </c>
      <c r="U11" s="60">
        <v>36278680</v>
      </c>
      <c r="V11" s="60">
        <v>130209939</v>
      </c>
      <c r="W11" s="60">
        <v>152935292</v>
      </c>
      <c r="X11" s="60">
        <v>-22725353</v>
      </c>
      <c r="Y11" s="61">
        <v>-14.86</v>
      </c>
      <c r="Z11" s="62">
        <v>132577000</v>
      </c>
    </row>
    <row r="12" spans="1:26" ht="13.5">
      <c r="A12" s="58" t="s">
        <v>38</v>
      </c>
      <c r="B12" s="19">
        <v>0</v>
      </c>
      <c r="C12" s="19">
        <v>0</v>
      </c>
      <c r="D12" s="59">
        <v>19515206</v>
      </c>
      <c r="E12" s="60">
        <v>19005000</v>
      </c>
      <c r="F12" s="60">
        <v>1475469</v>
      </c>
      <c r="G12" s="60">
        <v>1487750</v>
      </c>
      <c r="H12" s="60">
        <v>1499217</v>
      </c>
      <c r="I12" s="60">
        <v>4462436</v>
      </c>
      <c r="J12" s="60">
        <v>1500588</v>
      </c>
      <c r="K12" s="60">
        <v>1500588</v>
      </c>
      <c r="L12" s="60">
        <v>1500588</v>
      </c>
      <c r="M12" s="60">
        <v>4501764</v>
      </c>
      <c r="N12" s="60">
        <v>1564176</v>
      </c>
      <c r="O12" s="60">
        <v>1519252</v>
      </c>
      <c r="P12" s="60">
        <v>1518866</v>
      </c>
      <c r="Q12" s="60">
        <v>4602294</v>
      </c>
      <c r="R12" s="60">
        <v>2358088</v>
      </c>
      <c r="S12" s="60">
        <v>1603280</v>
      </c>
      <c r="T12" s="60">
        <v>1603580</v>
      </c>
      <c r="U12" s="60">
        <v>5564948</v>
      </c>
      <c r="V12" s="60">
        <v>19131442</v>
      </c>
      <c r="W12" s="60">
        <v>19515206</v>
      </c>
      <c r="X12" s="60">
        <v>-383764</v>
      </c>
      <c r="Y12" s="61">
        <v>-1.97</v>
      </c>
      <c r="Z12" s="62">
        <v>19005000</v>
      </c>
    </row>
    <row r="13" spans="1:26" ht="13.5">
      <c r="A13" s="58" t="s">
        <v>279</v>
      </c>
      <c r="B13" s="19">
        <v>0</v>
      </c>
      <c r="C13" s="19">
        <v>0</v>
      </c>
      <c r="D13" s="59">
        <v>95467528</v>
      </c>
      <c r="E13" s="60">
        <v>95467529</v>
      </c>
      <c r="F13" s="60">
        <v>7955628</v>
      </c>
      <c r="G13" s="60">
        <v>7955628</v>
      </c>
      <c r="H13" s="60">
        <v>7955628</v>
      </c>
      <c r="I13" s="60">
        <v>23866884</v>
      </c>
      <c r="J13" s="60">
        <v>7955628</v>
      </c>
      <c r="K13" s="60">
        <v>7955628</v>
      </c>
      <c r="L13" s="60">
        <v>7955628</v>
      </c>
      <c r="M13" s="60">
        <v>23866884</v>
      </c>
      <c r="N13" s="60">
        <v>7955626</v>
      </c>
      <c r="O13" s="60">
        <v>7955628</v>
      </c>
      <c r="P13" s="60">
        <v>7955628</v>
      </c>
      <c r="Q13" s="60">
        <v>23866882</v>
      </c>
      <c r="R13" s="60">
        <v>7955628</v>
      </c>
      <c r="S13" s="60">
        <v>7955628</v>
      </c>
      <c r="T13" s="60">
        <v>7955628</v>
      </c>
      <c r="U13" s="60">
        <v>23866884</v>
      </c>
      <c r="V13" s="60">
        <v>95467534</v>
      </c>
      <c r="W13" s="60">
        <v>95468000</v>
      </c>
      <c r="X13" s="60">
        <v>-466</v>
      </c>
      <c r="Y13" s="61">
        <v>0</v>
      </c>
      <c r="Z13" s="62">
        <v>95467529</v>
      </c>
    </row>
    <row r="14" spans="1:26" ht="13.5">
      <c r="A14" s="58" t="s">
        <v>40</v>
      </c>
      <c r="B14" s="19">
        <v>0</v>
      </c>
      <c r="C14" s="19">
        <v>0</v>
      </c>
      <c r="D14" s="59">
        <v>9997842</v>
      </c>
      <c r="E14" s="60">
        <v>8997842</v>
      </c>
      <c r="F14" s="60">
        <v>0</v>
      </c>
      <c r="G14" s="60">
        <v>0</v>
      </c>
      <c r="H14" s="60">
        <v>178051</v>
      </c>
      <c r="I14" s="60">
        <v>178051</v>
      </c>
      <c r="J14" s="60">
        <v>0</v>
      </c>
      <c r="K14" s="60">
        <v>0</v>
      </c>
      <c r="L14" s="60">
        <v>3331977</v>
      </c>
      <c r="M14" s="60">
        <v>3331977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4859773</v>
      </c>
      <c r="U14" s="60">
        <v>4859773</v>
      </c>
      <c r="V14" s="60">
        <v>8369801</v>
      </c>
      <c r="W14" s="60">
        <v>9997842</v>
      </c>
      <c r="X14" s="60">
        <v>-1628041</v>
      </c>
      <c r="Y14" s="61">
        <v>-16.28</v>
      </c>
      <c r="Z14" s="62">
        <v>8997842</v>
      </c>
    </row>
    <row r="15" spans="1:26" ht="13.5">
      <c r="A15" s="58" t="s">
        <v>41</v>
      </c>
      <c r="B15" s="19">
        <v>0</v>
      </c>
      <c r="C15" s="19">
        <v>0</v>
      </c>
      <c r="D15" s="59">
        <v>76647800</v>
      </c>
      <c r="E15" s="60">
        <v>90605800</v>
      </c>
      <c r="F15" s="60">
        <v>226299</v>
      </c>
      <c r="G15" s="60">
        <v>4670918</v>
      </c>
      <c r="H15" s="60">
        <v>7512129</v>
      </c>
      <c r="I15" s="60">
        <v>12409346</v>
      </c>
      <c r="J15" s="60">
        <v>9955179</v>
      </c>
      <c r="K15" s="60">
        <v>7580345</v>
      </c>
      <c r="L15" s="60">
        <v>6730901</v>
      </c>
      <c r="M15" s="60">
        <v>24266425</v>
      </c>
      <c r="N15" s="60">
        <v>7199474</v>
      </c>
      <c r="O15" s="60">
        <v>6215468</v>
      </c>
      <c r="P15" s="60">
        <v>8429315</v>
      </c>
      <c r="Q15" s="60">
        <v>21844257</v>
      </c>
      <c r="R15" s="60">
        <v>3648061</v>
      </c>
      <c r="S15" s="60">
        <v>10525457</v>
      </c>
      <c r="T15" s="60">
        <v>9798033</v>
      </c>
      <c r="U15" s="60">
        <v>23971551</v>
      </c>
      <c r="V15" s="60">
        <v>82491579</v>
      </c>
      <c r="W15" s="60">
        <v>76648000</v>
      </c>
      <c r="X15" s="60">
        <v>5843579</v>
      </c>
      <c r="Y15" s="61">
        <v>7.62</v>
      </c>
      <c r="Z15" s="62">
        <v>90605800</v>
      </c>
    </row>
    <row r="16" spans="1:26" ht="13.5">
      <c r="A16" s="69" t="s">
        <v>42</v>
      </c>
      <c r="B16" s="19">
        <v>0</v>
      </c>
      <c r="C16" s="19">
        <v>0</v>
      </c>
      <c r="D16" s="59">
        <v>38926000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38925700</v>
      </c>
      <c r="X16" s="60">
        <v>-38925700</v>
      </c>
      <c r="Y16" s="61">
        <v>-100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188056273</v>
      </c>
      <c r="E17" s="60">
        <v>250769570</v>
      </c>
      <c r="F17" s="60">
        <v>10149360</v>
      </c>
      <c r="G17" s="60">
        <v>18121890</v>
      </c>
      <c r="H17" s="60">
        <v>18413698</v>
      </c>
      <c r="I17" s="60">
        <v>46684948</v>
      </c>
      <c r="J17" s="60">
        <v>14953281</v>
      </c>
      <c r="K17" s="60">
        <v>11522036</v>
      </c>
      <c r="L17" s="60">
        <v>19995978</v>
      </c>
      <c r="M17" s="60">
        <v>46471295</v>
      </c>
      <c r="N17" s="60">
        <v>8951745</v>
      </c>
      <c r="O17" s="60">
        <v>13154188</v>
      </c>
      <c r="P17" s="60">
        <v>11227505</v>
      </c>
      <c r="Q17" s="60">
        <v>33333438</v>
      </c>
      <c r="R17" s="60">
        <v>16137598</v>
      </c>
      <c r="S17" s="60">
        <v>12689015</v>
      </c>
      <c r="T17" s="60">
        <v>30879754</v>
      </c>
      <c r="U17" s="60">
        <v>59706367</v>
      </c>
      <c r="V17" s="60">
        <v>186196048</v>
      </c>
      <c r="W17" s="60">
        <v>188055359</v>
      </c>
      <c r="X17" s="60">
        <v>-1859311</v>
      </c>
      <c r="Y17" s="61">
        <v>-0.99</v>
      </c>
      <c r="Z17" s="62">
        <v>250769570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581545740</v>
      </c>
      <c r="E18" s="73">
        <f t="shared" si="1"/>
        <v>597422741</v>
      </c>
      <c r="F18" s="73">
        <f t="shared" si="1"/>
        <v>29973619</v>
      </c>
      <c r="G18" s="73">
        <f t="shared" si="1"/>
        <v>42241591</v>
      </c>
      <c r="H18" s="73">
        <f t="shared" si="1"/>
        <v>45736737</v>
      </c>
      <c r="I18" s="73">
        <f t="shared" si="1"/>
        <v>117951947</v>
      </c>
      <c r="J18" s="73">
        <f t="shared" si="1"/>
        <v>44380106</v>
      </c>
      <c r="K18" s="73">
        <f t="shared" si="1"/>
        <v>38740929</v>
      </c>
      <c r="L18" s="73">
        <f t="shared" si="1"/>
        <v>51209567</v>
      </c>
      <c r="M18" s="73">
        <f t="shared" si="1"/>
        <v>134330602</v>
      </c>
      <c r="N18" s="73">
        <f t="shared" si="1"/>
        <v>35756240</v>
      </c>
      <c r="O18" s="73">
        <f t="shared" si="1"/>
        <v>40337888</v>
      </c>
      <c r="P18" s="73">
        <f t="shared" si="1"/>
        <v>39241463</v>
      </c>
      <c r="Q18" s="73">
        <f t="shared" si="1"/>
        <v>115335591</v>
      </c>
      <c r="R18" s="73">
        <f t="shared" si="1"/>
        <v>43050876</v>
      </c>
      <c r="S18" s="73">
        <f t="shared" si="1"/>
        <v>44036003</v>
      </c>
      <c r="T18" s="73">
        <f t="shared" si="1"/>
        <v>67161324</v>
      </c>
      <c r="U18" s="73">
        <f t="shared" si="1"/>
        <v>154248203</v>
      </c>
      <c r="V18" s="73">
        <f t="shared" si="1"/>
        <v>521866343</v>
      </c>
      <c r="W18" s="73">
        <f t="shared" si="1"/>
        <v>581545399</v>
      </c>
      <c r="X18" s="73">
        <f t="shared" si="1"/>
        <v>-59679056</v>
      </c>
      <c r="Y18" s="67">
        <f>+IF(W18&lt;&gt;0,(X18/W18)*100,0)</f>
        <v>-10.26214911211085</v>
      </c>
      <c r="Z18" s="74">
        <f t="shared" si="1"/>
        <v>597422741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-79240755</v>
      </c>
      <c r="E19" s="77">
        <f t="shared" si="2"/>
        <v>-79554741</v>
      </c>
      <c r="F19" s="77">
        <f t="shared" si="2"/>
        <v>90778523</v>
      </c>
      <c r="G19" s="77">
        <f t="shared" si="2"/>
        <v>-28140379</v>
      </c>
      <c r="H19" s="77">
        <f t="shared" si="2"/>
        <v>-32282871</v>
      </c>
      <c r="I19" s="77">
        <f t="shared" si="2"/>
        <v>30355273</v>
      </c>
      <c r="J19" s="77">
        <f t="shared" si="2"/>
        <v>-29681394</v>
      </c>
      <c r="K19" s="77">
        <f t="shared" si="2"/>
        <v>43959302</v>
      </c>
      <c r="L19" s="77">
        <f t="shared" si="2"/>
        <v>-11441868</v>
      </c>
      <c r="M19" s="77">
        <f t="shared" si="2"/>
        <v>2836040</v>
      </c>
      <c r="N19" s="77">
        <f t="shared" si="2"/>
        <v>-20437000</v>
      </c>
      <c r="O19" s="77">
        <f t="shared" si="2"/>
        <v>-30161064</v>
      </c>
      <c r="P19" s="77">
        <f t="shared" si="2"/>
        <v>47685457</v>
      </c>
      <c r="Q19" s="77">
        <f t="shared" si="2"/>
        <v>-2912607</v>
      </c>
      <c r="R19" s="77">
        <f t="shared" si="2"/>
        <v>-29705935</v>
      </c>
      <c r="S19" s="77">
        <f t="shared" si="2"/>
        <v>-29075439</v>
      </c>
      <c r="T19" s="77">
        <f t="shared" si="2"/>
        <v>-24182116</v>
      </c>
      <c r="U19" s="77">
        <f t="shared" si="2"/>
        <v>-82963490</v>
      </c>
      <c r="V19" s="77">
        <f t="shared" si="2"/>
        <v>-52684784</v>
      </c>
      <c r="W19" s="77">
        <f>IF(E10=E18,0,W10-W18)</f>
        <v>-79241599</v>
      </c>
      <c r="X19" s="77">
        <f t="shared" si="2"/>
        <v>26556815</v>
      </c>
      <c r="Y19" s="78">
        <f>+IF(W19&lt;&gt;0,(X19/W19)*100,0)</f>
        <v>-33.51372932290273</v>
      </c>
      <c r="Z19" s="79">
        <f t="shared" si="2"/>
        <v>-79554741</v>
      </c>
    </row>
    <row r="20" spans="1:26" ht="13.5">
      <c r="A20" s="58" t="s">
        <v>46</v>
      </c>
      <c r="B20" s="19">
        <v>0</v>
      </c>
      <c r="C20" s="19">
        <v>0</v>
      </c>
      <c r="D20" s="59">
        <v>131568861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131569000</v>
      </c>
      <c r="X20" s="60">
        <v>-131569000</v>
      </c>
      <c r="Y20" s="61">
        <v>-100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-131568861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-131569000</v>
      </c>
      <c r="X21" s="82">
        <v>131569000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-79240755</v>
      </c>
      <c r="E22" s="88">
        <f t="shared" si="3"/>
        <v>-79554741</v>
      </c>
      <c r="F22" s="88">
        <f t="shared" si="3"/>
        <v>90778523</v>
      </c>
      <c r="G22" s="88">
        <f t="shared" si="3"/>
        <v>-28140379</v>
      </c>
      <c r="H22" s="88">
        <f t="shared" si="3"/>
        <v>-32282871</v>
      </c>
      <c r="I22" s="88">
        <f t="shared" si="3"/>
        <v>30355273</v>
      </c>
      <c r="J22" s="88">
        <f t="shared" si="3"/>
        <v>-29681394</v>
      </c>
      <c r="K22" s="88">
        <f t="shared" si="3"/>
        <v>43959302</v>
      </c>
      <c r="L22" s="88">
        <f t="shared" si="3"/>
        <v>-11441868</v>
      </c>
      <c r="M22" s="88">
        <f t="shared" si="3"/>
        <v>2836040</v>
      </c>
      <c r="N22" s="88">
        <f t="shared" si="3"/>
        <v>-20437000</v>
      </c>
      <c r="O22" s="88">
        <f t="shared" si="3"/>
        <v>-30161064</v>
      </c>
      <c r="P22" s="88">
        <f t="shared" si="3"/>
        <v>47685457</v>
      </c>
      <c r="Q22" s="88">
        <f t="shared" si="3"/>
        <v>-2912607</v>
      </c>
      <c r="R22" s="88">
        <f t="shared" si="3"/>
        <v>-29705935</v>
      </c>
      <c r="S22" s="88">
        <f t="shared" si="3"/>
        <v>-29075439</v>
      </c>
      <c r="T22" s="88">
        <f t="shared" si="3"/>
        <v>-24182116</v>
      </c>
      <c r="U22" s="88">
        <f t="shared" si="3"/>
        <v>-82963490</v>
      </c>
      <c r="V22" s="88">
        <f t="shared" si="3"/>
        <v>-52684784</v>
      </c>
      <c r="W22" s="88">
        <f t="shared" si="3"/>
        <v>-79241599</v>
      </c>
      <c r="X22" s="88">
        <f t="shared" si="3"/>
        <v>26556815</v>
      </c>
      <c r="Y22" s="89">
        <f>+IF(W22&lt;&gt;0,(X22/W22)*100,0)</f>
        <v>-33.51372932290273</v>
      </c>
      <c r="Z22" s="90">
        <f t="shared" si="3"/>
        <v>-79554741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-79240755</v>
      </c>
      <c r="E24" s="77">
        <f t="shared" si="4"/>
        <v>-79554741</v>
      </c>
      <c r="F24" s="77">
        <f t="shared" si="4"/>
        <v>90778523</v>
      </c>
      <c r="G24" s="77">
        <f t="shared" si="4"/>
        <v>-28140379</v>
      </c>
      <c r="H24" s="77">
        <f t="shared" si="4"/>
        <v>-32282871</v>
      </c>
      <c r="I24" s="77">
        <f t="shared" si="4"/>
        <v>30355273</v>
      </c>
      <c r="J24" s="77">
        <f t="shared" si="4"/>
        <v>-29681394</v>
      </c>
      <c r="K24" s="77">
        <f t="shared" si="4"/>
        <v>43959302</v>
      </c>
      <c r="L24" s="77">
        <f t="shared" si="4"/>
        <v>-11441868</v>
      </c>
      <c r="M24" s="77">
        <f t="shared" si="4"/>
        <v>2836040</v>
      </c>
      <c r="N24" s="77">
        <f t="shared" si="4"/>
        <v>-20437000</v>
      </c>
      <c r="O24" s="77">
        <f t="shared" si="4"/>
        <v>-30161064</v>
      </c>
      <c r="P24" s="77">
        <f t="shared" si="4"/>
        <v>47685457</v>
      </c>
      <c r="Q24" s="77">
        <f t="shared" si="4"/>
        <v>-2912607</v>
      </c>
      <c r="R24" s="77">
        <f t="shared" si="4"/>
        <v>-29705935</v>
      </c>
      <c r="S24" s="77">
        <f t="shared" si="4"/>
        <v>-29075439</v>
      </c>
      <c r="T24" s="77">
        <f t="shared" si="4"/>
        <v>-24182116</v>
      </c>
      <c r="U24" s="77">
        <f t="shared" si="4"/>
        <v>-82963490</v>
      </c>
      <c r="V24" s="77">
        <f t="shared" si="4"/>
        <v>-52684784</v>
      </c>
      <c r="W24" s="77">
        <f t="shared" si="4"/>
        <v>-79241599</v>
      </c>
      <c r="X24" s="77">
        <f t="shared" si="4"/>
        <v>26556815</v>
      </c>
      <c r="Y24" s="78">
        <f>+IF(W24&lt;&gt;0,(X24/W24)*100,0)</f>
        <v>-33.51372932290273</v>
      </c>
      <c r="Z24" s="79">
        <f t="shared" si="4"/>
        <v>-79554741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183547738</v>
      </c>
      <c r="E27" s="100">
        <v>201006903</v>
      </c>
      <c r="F27" s="100">
        <v>3469313</v>
      </c>
      <c r="G27" s="100">
        <v>8910838</v>
      </c>
      <c r="H27" s="100">
        <v>11822938</v>
      </c>
      <c r="I27" s="100">
        <v>24203089</v>
      </c>
      <c r="J27" s="100">
        <v>9021395</v>
      </c>
      <c r="K27" s="100">
        <v>2998235</v>
      </c>
      <c r="L27" s="100">
        <v>5121607</v>
      </c>
      <c r="M27" s="100">
        <v>17141237</v>
      </c>
      <c r="N27" s="100">
        <v>1624066</v>
      </c>
      <c r="O27" s="100">
        <v>8893171</v>
      </c>
      <c r="P27" s="100">
        <v>23398408</v>
      </c>
      <c r="Q27" s="100">
        <v>33915645</v>
      </c>
      <c r="R27" s="100">
        <v>33600897</v>
      </c>
      <c r="S27" s="100">
        <v>17706757</v>
      </c>
      <c r="T27" s="100">
        <v>31630046</v>
      </c>
      <c r="U27" s="100">
        <v>82937700</v>
      </c>
      <c r="V27" s="100">
        <v>158197671</v>
      </c>
      <c r="W27" s="100">
        <v>201006903</v>
      </c>
      <c r="X27" s="100">
        <v>-42809232</v>
      </c>
      <c r="Y27" s="101">
        <v>-21.3</v>
      </c>
      <c r="Z27" s="102">
        <v>201006903</v>
      </c>
    </row>
    <row r="28" spans="1:26" ht="13.5">
      <c r="A28" s="103" t="s">
        <v>46</v>
      </c>
      <c r="B28" s="19">
        <v>0</v>
      </c>
      <c r="C28" s="19">
        <v>0</v>
      </c>
      <c r="D28" s="59">
        <v>131569150</v>
      </c>
      <c r="E28" s="60">
        <v>121083824</v>
      </c>
      <c r="F28" s="60">
        <v>3411347</v>
      </c>
      <c r="G28" s="60">
        <v>8803092</v>
      </c>
      <c r="H28" s="60">
        <v>9752133</v>
      </c>
      <c r="I28" s="60">
        <v>21966572</v>
      </c>
      <c r="J28" s="60">
        <v>9004946</v>
      </c>
      <c r="K28" s="60">
        <v>2040576</v>
      </c>
      <c r="L28" s="60">
        <v>5121607</v>
      </c>
      <c r="M28" s="60">
        <v>16167129</v>
      </c>
      <c r="N28" s="60">
        <v>1541566</v>
      </c>
      <c r="O28" s="60">
        <v>8842657</v>
      </c>
      <c r="P28" s="60">
        <v>9303823</v>
      </c>
      <c r="Q28" s="60">
        <v>19688046</v>
      </c>
      <c r="R28" s="60">
        <v>28982266</v>
      </c>
      <c r="S28" s="60">
        <v>13951586</v>
      </c>
      <c r="T28" s="60">
        <v>21543640</v>
      </c>
      <c r="U28" s="60">
        <v>64477492</v>
      </c>
      <c r="V28" s="60">
        <v>122299239</v>
      </c>
      <c r="W28" s="60">
        <v>121083824</v>
      </c>
      <c r="X28" s="60">
        <v>1215415</v>
      </c>
      <c r="Y28" s="61">
        <v>1</v>
      </c>
      <c r="Z28" s="62">
        <v>121083824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14491491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14491491</v>
      </c>
      <c r="X29" s="60">
        <v>-14491491</v>
      </c>
      <c r="Y29" s="61">
        <v>-100</v>
      </c>
      <c r="Z29" s="62">
        <v>14491491</v>
      </c>
    </row>
    <row r="30" spans="1:26" ht="13.5">
      <c r="A30" s="58" t="s">
        <v>52</v>
      </c>
      <c r="B30" s="19">
        <v>0</v>
      </c>
      <c r="C30" s="19">
        <v>0</v>
      </c>
      <c r="D30" s="59">
        <v>9000000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951355</v>
      </c>
      <c r="L30" s="60">
        <v>0</v>
      </c>
      <c r="M30" s="60">
        <v>951355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951355</v>
      </c>
      <c r="W30" s="60"/>
      <c r="X30" s="60">
        <v>951355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42978588</v>
      </c>
      <c r="E31" s="60">
        <v>65431588</v>
      </c>
      <c r="F31" s="60">
        <v>57966</v>
      </c>
      <c r="G31" s="60">
        <v>107746</v>
      </c>
      <c r="H31" s="60">
        <v>2070805</v>
      </c>
      <c r="I31" s="60">
        <v>2236517</v>
      </c>
      <c r="J31" s="60">
        <v>16449</v>
      </c>
      <c r="K31" s="60">
        <v>6304</v>
      </c>
      <c r="L31" s="60">
        <v>0</v>
      </c>
      <c r="M31" s="60">
        <v>22753</v>
      </c>
      <c r="N31" s="60">
        <v>82500</v>
      </c>
      <c r="O31" s="60">
        <v>50514</v>
      </c>
      <c r="P31" s="60">
        <v>14094585</v>
      </c>
      <c r="Q31" s="60">
        <v>14227599</v>
      </c>
      <c r="R31" s="60">
        <v>4618631</v>
      </c>
      <c r="S31" s="60">
        <v>3755171</v>
      </c>
      <c r="T31" s="60">
        <v>10086406</v>
      </c>
      <c r="U31" s="60">
        <v>18460208</v>
      </c>
      <c r="V31" s="60">
        <v>34947077</v>
      </c>
      <c r="W31" s="60">
        <v>65431588</v>
      </c>
      <c r="X31" s="60">
        <v>-30484511</v>
      </c>
      <c r="Y31" s="61">
        <v>-46.59</v>
      </c>
      <c r="Z31" s="62">
        <v>65431588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183547738</v>
      </c>
      <c r="E32" s="100">
        <f t="shared" si="5"/>
        <v>201006903</v>
      </c>
      <c r="F32" s="100">
        <f t="shared" si="5"/>
        <v>3469313</v>
      </c>
      <c r="G32" s="100">
        <f t="shared" si="5"/>
        <v>8910838</v>
      </c>
      <c r="H32" s="100">
        <f t="shared" si="5"/>
        <v>11822938</v>
      </c>
      <c r="I32" s="100">
        <f t="shared" si="5"/>
        <v>24203089</v>
      </c>
      <c r="J32" s="100">
        <f t="shared" si="5"/>
        <v>9021395</v>
      </c>
      <c r="K32" s="100">
        <f t="shared" si="5"/>
        <v>2998235</v>
      </c>
      <c r="L32" s="100">
        <f t="shared" si="5"/>
        <v>5121607</v>
      </c>
      <c r="M32" s="100">
        <f t="shared" si="5"/>
        <v>17141237</v>
      </c>
      <c r="N32" s="100">
        <f t="shared" si="5"/>
        <v>1624066</v>
      </c>
      <c r="O32" s="100">
        <f t="shared" si="5"/>
        <v>8893171</v>
      </c>
      <c r="P32" s="100">
        <f t="shared" si="5"/>
        <v>23398408</v>
      </c>
      <c r="Q32" s="100">
        <f t="shared" si="5"/>
        <v>33915645</v>
      </c>
      <c r="R32" s="100">
        <f t="shared" si="5"/>
        <v>33600897</v>
      </c>
      <c r="S32" s="100">
        <f t="shared" si="5"/>
        <v>17706757</v>
      </c>
      <c r="T32" s="100">
        <f t="shared" si="5"/>
        <v>31630046</v>
      </c>
      <c r="U32" s="100">
        <f t="shared" si="5"/>
        <v>82937700</v>
      </c>
      <c r="V32" s="100">
        <f t="shared" si="5"/>
        <v>158197671</v>
      </c>
      <c r="W32" s="100">
        <f t="shared" si="5"/>
        <v>201006903</v>
      </c>
      <c r="X32" s="100">
        <f t="shared" si="5"/>
        <v>-42809232</v>
      </c>
      <c r="Y32" s="101">
        <f>+IF(W32&lt;&gt;0,(X32/W32)*100,0)</f>
        <v>-21.29739395069432</v>
      </c>
      <c r="Z32" s="102">
        <f t="shared" si="5"/>
        <v>201006903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239146712</v>
      </c>
      <c r="E35" s="60">
        <v>208695000</v>
      </c>
      <c r="F35" s="60">
        <v>378413644</v>
      </c>
      <c r="G35" s="60">
        <v>342416272</v>
      </c>
      <c r="H35" s="60">
        <v>322583118</v>
      </c>
      <c r="I35" s="60">
        <v>322583118</v>
      </c>
      <c r="J35" s="60">
        <v>311880893</v>
      </c>
      <c r="K35" s="60">
        <v>411696833</v>
      </c>
      <c r="L35" s="60">
        <v>374720104</v>
      </c>
      <c r="M35" s="60">
        <v>374720104</v>
      </c>
      <c r="N35" s="60">
        <v>356331939</v>
      </c>
      <c r="O35" s="60">
        <v>318401128</v>
      </c>
      <c r="P35" s="60">
        <v>424700364</v>
      </c>
      <c r="Q35" s="60">
        <v>424700364</v>
      </c>
      <c r="R35" s="60">
        <v>369312751</v>
      </c>
      <c r="S35" s="60">
        <v>330486646</v>
      </c>
      <c r="T35" s="60">
        <v>338659536</v>
      </c>
      <c r="U35" s="60">
        <v>338659536</v>
      </c>
      <c r="V35" s="60">
        <v>338659536</v>
      </c>
      <c r="W35" s="60">
        <v>208695000</v>
      </c>
      <c r="X35" s="60">
        <v>129964536</v>
      </c>
      <c r="Y35" s="61">
        <v>62.27</v>
      </c>
      <c r="Z35" s="62">
        <v>208695000</v>
      </c>
    </row>
    <row r="36" spans="1:26" ht="13.5">
      <c r="A36" s="58" t="s">
        <v>57</v>
      </c>
      <c r="B36" s="19">
        <v>0</v>
      </c>
      <c r="C36" s="19">
        <v>0</v>
      </c>
      <c r="D36" s="59">
        <v>1060449000</v>
      </c>
      <c r="E36" s="60">
        <v>1094708000</v>
      </c>
      <c r="F36" s="60">
        <v>880054058</v>
      </c>
      <c r="G36" s="60">
        <v>957727667</v>
      </c>
      <c r="H36" s="60">
        <v>960385828</v>
      </c>
      <c r="I36" s="60">
        <v>960385828</v>
      </c>
      <c r="J36" s="60">
        <v>970478653</v>
      </c>
      <c r="K36" s="60">
        <v>970660544</v>
      </c>
      <c r="L36" s="60">
        <v>972491164</v>
      </c>
      <c r="M36" s="60">
        <v>972491164</v>
      </c>
      <c r="N36" s="60">
        <v>965249366</v>
      </c>
      <c r="O36" s="60">
        <v>961881048</v>
      </c>
      <c r="P36" s="60">
        <v>968287839</v>
      </c>
      <c r="Q36" s="60">
        <v>968287839</v>
      </c>
      <c r="R36" s="60">
        <v>986272451</v>
      </c>
      <c r="S36" s="60">
        <v>994047620</v>
      </c>
      <c r="T36" s="60">
        <v>1028982545</v>
      </c>
      <c r="U36" s="60">
        <v>1028982545</v>
      </c>
      <c r="V36" s="60">
        <v>1028982545</v>
      </c>
      <c r="W36" s="60">
        <v>1094708000</v>
      </c>
      <c r="X36" s="60">
        <v>-65725455</v>
      </c>
      <c r="Y36" s="61">
        <v>-6</v>
      </c>
      <c r="Z36" s="62">
        <v>1094708000</v>
      </c>
    </row>
    <row r="37" spans="1:26" ht="13.5">
      <c r="A37" s="58" t="s">
        <v>58</v>
      </c>
      <c r="B37" s="19">
        <v>0</v>
      </c>
      <c r="C37" s="19">
        <v>0</v>
      </c>
      <c r="D37" s="59">
        <v>69936665</v>
      </c>
      <c r="E37" s="60">
        <v>93196000</v>
      </c>
      <c r="F37" s="60">
        <v>223960730</v>
      </c>
      <c r="G37" s="60">
        <v>118668003</v>
      </c>
      <c r="H37" s="60">
        <v>100272825</v>
      </c>
      <c r="I37" s="60">
        <v>100272825</v>
      </c>
      <c r="J37" s="60">
        <v>129648812</v>
      </c>
      <c r="K37" s="60">
        <v>178823355</v>
      </c>
      <c r="L37" s="60">
        <v>164839611</v>
      </c>
      <c r="M37" s="60">
        <v>164839611</v>
      </c>
      <c r="N37" s="60">
        <v>159752142</v>
      </c>
      <c r="O37" s="60">
        <v>153656181</v>
      </c>
      <c r="P37" s="60">
        <v>219977170</v>
      </c>
      <c r="Q37" s="60">
        <v>219977170</v>
      </c>
      <c r="R37" s="60">
        <v>214302490</v>
      </c>
      <c r="S37" s="60">
        <v>212432492</v>
      </c>
      <c r="T37" s="60">
        <v>206766399</v>
      </c>
      <c r="U37" s="60">
        <v>206766399</v>
      </c>
      <c r="V37" s="60">
        <v>206766399</v>
      </c>
      <c r="W37" s="60">
        <v>93196000</v>
      </c>
      <c r="X37" s="60">
        <v>113570399</v>
      </c>
      <c r="Y37" s="61">
        <v>121.86</v>
      </c>
      <c r="Z37" s="62">
        <v>93196000</v>
      </c>
    </row>
    <row r="38" spans="1:26" ht="13.5">
      <c r="A38" s="58" t="s">
        <v>59</v>
      </c>
      <c r="B38" s="19">
        <v>0</v>
      </c>
      <c r="C38" s="19">
        <v>0</v>
      </c>
      <c r="D38" s="59">
        <v>111709791</v>
      </c>
      <c r="E38" s="60">
        <v>37623800</v>
      </c>
      <c r="F38" s="60">
        <v>80010155</v>
      </c>
      <c r="G38" s="60">
        <v>88200653</v>
      </c>
      <c r="H38" s="60">
        <v>101025476</v>
      </c>
      <c r="I38" s="60">
        <v>101025476</v>
      </c>
      <c r="J38" s="60">
        <v>100919986</v>
      </c>
      <c r="K38" s="60">
        <v>100814496</v>
      </c>
      <c r="L38" s="60">
        <v>98189875</v>
      </c>
      <c r="M38" s="60">
        <v>98189875</v>
      </c>
      <c r="N38" s="60">
        <v>98084385</v>
      </c>
      <c r="O38" s="60">
        <v>97450088</v>
      </c>
      <c r="P38" s="60">
        <v>96107616</v>
      </c>
      <c r="Q38" s="60">
        <v>96107616</v>
      </c>
      <c r="R38" s="60">
        <v>96002120</v>
      </c>
      <c r="S38" s="60">
        <v>95896625</v>
      </c>
      <c r="T38" s="60">
        <v>94850964</v>
      </c>
      <c r="U38" s="60">
        <v>94850964</v>
      </c>
      <c r="V38" s="60">
        <v>94850964</v>
      </c>
      <c r="W38" s="60">
        <v>37623800</v>
      </c>
      <c r="X38" s="60">
        <v>57227164</v>
      </c>
      <c r="Y38" s="61">
        <v>152.1</v>
      </c>
      <c r="Z38" s="62">
        <v>37623800</v>
      </c>
    </row>
    <row r="39" spans="1:26" ht="13.5">
      <c r="A39" s="58" t="s">
        <v>60</v>
      </c>
      <c r="B39" s="19">
        <v>0</v>
      </c>
      <c r="C39" s="19">
        <v>0</v>
      </c>
      <c r="D39" s="59">
        <v>1117949256</v>
      </c>
      <c r="E39" s="60">
        <v>1172583200</v>
      </c>
      <c r="F39" s="60">
        <v>954496817</v>
      </c>
      <c r="G39" s="60">
        <v>1093275283</v>
      </c>
      <c r="H39" s="60">
        <v>1081670645</v>
      </c>
      <c r="I39" s="60">
        <v>1081670645</v>
      </c>
      <c r="J39" s="60">
        <v>1051790748</v>
      </c>
      <c r="K39" s="60">
        <v>1102719526</v>
      </c>
      <c r="L39" s="60">
        <v>1084181782</v>
      </c>
      <c r="M39" s="60">
        <v>1084181782</v>
      </c>
      <c r="N39" s="60">
        <v>1063744778</v>
      </c>
      <c r="O39" s="60">
        <v>1029175907</v>
      </c>
      <c r="P39" s="60">
        <v>1076903417</v>
      </c>
      <c r="Q39" s="60">
        <v>1076903417</v>
      </c>
      <c r="R39" s="60">
        <v>1045280592</v>
      </c>
      <c r="S39" s="60">
        <v>1016205149</v>
      </c>
      <c r="T39" s="60">
        <v>1066024718</v>
      </c>
      <c r="U39" s="60">
        <v>1066024718</v>
      </c>
      <c r="V39" s="60">
        <v>1066024718</v>
      </c>
      <c r="W39" s="60">
        <v>1172583200</v>
      </c>
      <c r="X39" s="60">
        <v>-106558482</v>
      </c>
      <c r="Y39" s="61">
        <v>-9.09</v>
      </c>
      <c r="Z39" s="62">
        <v>1172583200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148420109</v>
      </c>
      <c r="E42" s="60">
        <v>124635999</v>
      </c>
      <c r="F42" s="60">
        <v>114412847</v>
      </c>
      <c r="G42" s="60">
        <v>-32086975</v>
      </c>
      <c r="H42" s="60">
        <v>22776202</v>
      </c>
      <c r="I42" s="60">
        <v>105102074</v>
      </c>
      <c r="J42" s="60">
        <v>-28546440</v>
      </c>
      <c r="K42" s="60">
        <v>96065987</v>
      </c>
      <c r="L42" s="60">
        <v>-31702312</v>
      </c>
      <c r="M42" s="60">
        <v>35817235</v>
      </c>
      <c r="N42" s="60">
        <v>-22994297</v>
      </c>
      <c r="O42" s="60">
        <v>-31607395</v>
      </c>
      <c r="P42" s="60">
        <v>120354910</v>
      </c>
      <c r="Q42" s="60">
        <v>65753218</v>
      </c>
      <c r="R42" s="60">
        <v>-39330827</v>
      </c>
      <c r="S42" s="60">
        <v>-21567244</v>
      </c>
      <c r="T42" s="60">
        <v>-38345867</v>
      </c>
      <c r="U42" s="60">
        <v>-99243938</v>
      </c>
      <c r="V42" s="60">
        <v>107428589</v>
      </c>
      <c r="W42" s="60">
        <v>124635999</v>
      </c>
      <c r="X42" s="60">
        <v>-17207410</v>
      </c>
      <c r="Y42" s="61">
        <v>-13.81</v>
      </c>
      <c r="Z42" s="62">
        <v>124635999</v>
      </c>
    </row>
    <row r="43" spans="1:26" ht="13.5">
      <c r="A43" s="58" t="s">
        <v>63</v>
      </c>
      <c r="B43" s="19">
        <v>0</v>
      </c>
      <c r="C43" s="19">
        <v>0</v>
      </c>
      <c r="D43" s="59">
        <v>-146253000</v>
      </c>
      <c r="E43" s="60">
        <v>-228572000</v>
      </c>
      <c r="F43" s="60">
        <v>-3469313</v>
      </c>
      <c r="G43" s="60">
        <v>-10442795</v>
      </c>
      <c r="H43" s="60">
        <v>-11822938</v>
      </c>
      <c r="I43" s="60">
        <v>-25735046</v>
      </c>
      <c r="J43" s="60">
        <v>-9021395</v>
      </c>
      <c r="K43" s="60">
        <v>-2998235</v>
      </c>
      <c r="L43" s="60">
        <v>-5211607</v>
      </c>
      <c r="M43" s="60">
        <v>-17231237</v>
      </c>
      <c r="N43" s="60">
        <v>-1624066</v>
      </c>
      <c r="O43" s="60">
        <v>-8893171</v>
      </c>
      <c r="P43" s="60">
        <v>-23398408</v>
      </c>
      <c r="Q43" s="60">
        <v>-33915645</v>
      </c>
      <c r="R43" s="60">
        <v>-33600897</v>
      </c>
      <c r="S43" s="60">
        <v>-7197000</v>
      </c>
      <c r="T43" s="60">
        <v>-31630046</v>
      </c>
      <c r="U43" s="60">
        <v>-72427943</v>
      </c>
      <c r="V43" s="60">
        <v>-149309871</v>
      </c>
      <c r="W43" s="60">
        <v>-228572000</v>
      </c>
      <c r="X43" s="60">
        <v>79262129</v>
      </c>
      <c r="Y43" s="61">
        <v>-34.68</v>
      </c>
      <c r="Z43" s="62">
        <v>-228572000</v>
      </c>
    </row>
    <row r="44" spans="1:26" ht="13.5">
      <c r="A44" s="58" t="s">
        <v>64</v>
      </c>
      <c r="B44" s="19">
        <v>0</v>
      </c>
      <c r="C44" s="19">
        <v>0</v>
      </c>
      <c r="D44" s="59">
        <v>-937000</v>
      </c>
      <c r="E44" s="60">
        <v>25159000</v>
      </c>
      <c r="F44" s="60">
        <v>-129696</v>
      </c>
      <c r="G44" s="60">
        <v>0</v>
      </c>
      <c r="H44" s="60">
        <v>0</v>
      </c>
      <c r="I44" s="60">
        <v>-129696</v>
      </c>
      <c r="J44" s="60">
        <v>-130490</v>
      </c>
      <c r="K44" s="60">
        <v>-130490</v>
      </c>
      <c r="L44" s="60">
        <v>-2649620</v>
      </c>
      <c r="M44" s="60">
        <v>-2910600</v>
      </c>
      <c r="N44" s="60">
        <v>-130490</v>
      </c>
      <c r="O44" s="60">
        <v>-130496</v>
      </c>
      <c r="P44" s="60">
        <v>-1367472</v>
      </c>
      <c r="Q44" s="60">
        <v>-1628458</v>
      </c>
      <c r="R44" s="60">
        <v>-130496</v>
      </c>
      <c r="S44" s="60">
        <v>-93686</v>
      </c>
      <c r="T44" s="60">
        <v>-1070661</v>
      </c>
      <c r="U44" s="60">
        <v>-1294843</v>
      </c>
      <c r="V44" s="60">
        <v>-5963597</v>
      </c>
      <c r="W44" s="60">
        <v>25159000</v>
      </c>
      <c r="X44" s="60">
        <v>-31122597</v>
      </c>
      <c r="Y44" s="61">
        <v>-123.7</v>
      </c>
      <c r="Z44" s="62">
        <v>25159000</v>
      </c>
    </row>
    <row r="45" spans="1:26" ht="13.5">
      <c r="A45" s="70" t="s">
        <v>65</v>
      </c>
      <c r="B45" s="22">
        <v>0</v>
      </c>
      <c r="C45" s="22">
        <v>0</v>
      </c>
      <c r="D45" s="99">
        <v>169479109</v>
      </c>
      <c r="E45" s="100">
        <v>22859999</v>
      </c>
      <c r="F45" s="100">
        <v>271392886</v>
      </c>
      <c r="G45" s="100">
        <v>228863116</v>
      </c>
      <c r="H45" s="100">
        <v>239816380</v>
      </c>
      <c r="I45" s="100">
        <v>239816380</v>
      </c>
      <c r="J45" s="100">
        <v>202118055</v>
      </c>
      <c r="K45" s="100">
        <v>295055317</v>
      </c>
      <c r="L45" s="100">
        <v>255491778</v>
      </c>
      <c r="M45" s="100">
        <v>255491778</v>
      </c>
      <c r="N45" s="100">
        <v>230742925</v>
      </c>
      <c r="O45" s="100">
        <v>190111863</v>
      </c>
      <c r="P45" s="100">
        <v>285700893</v>
      </c>
      <c r="Q45" s="100">
        <v>230742925</v>
      </c>
      <c r="R45" s="100">
        <v>212638673</v>
      </c>
      <c r="S45" s="100">
        <v>183780743</v>
      </c>
      <c r="T45" s="100">
        <v>112734169</v>
      </c>
      <c r="U45" s="100">
        <v>112734169</v>
      </c>
      <c r="V45" s="100">
        <v>112734169</v>
      </c>
      <c r="W45" s="100">
        <v>22859999</v>
      </c>
      <c r="X45" s="100">
        <v>89874170</v>
      </c>
      <c r="Y45" s="101">
        <v>393.15</v>
      </c>
      <c r="Z45" s="102">
        <v>22859999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117042675</v>
      </c>
      <c r="C49" s="52">
        <v>0</v>
      </c>
      <c r="D49" s="129">
        <v>10491917</v>
      </c>
      <c r="E49" s="54">
        <v>9844246</v>
      </c>
      <c r="F49" s="54">
        <v>0</v>
      </c>
      <c r="G49" s="54">
        <v>0</v>
      </c>
      <c r="H49" s="54">
        <v>0</v>
      </c>
      <c r="I49" s="54">
        <v>9121449</v>
      </c>
      <c r="J49" s="54">
        <v>0</v>
      </c>
      <c r="K49" s="54">
        <v>0</v>
      </c>
      <c r="L49" s="54">
        <v>0</v>
      </c>
      <c r="M49" s="54">
        <v>6462962</v>
      </c>
      <c r="N49" s="54">
        <v>0</v>
      </c>
      <c r="O49" s="54">
        <v>0</v>
      </c>
      <c r="P49" s="54">
        <v>0</v>
      </c>
      <c r="Q49" s="54">
        <v>8449663</v>
      </c>
      <c r="R49" s="54">
        <v>0</v>
      </c>
      <c r="S49" s="54">
        <v>0</v>
      </c>
      <c r="T49" s="54">
        <v>0</v>
      </c>
      <c r="U49" s="54">
        <v>47414866</v>
      </c>
      <c r="V49" s="54">
        <v>186930584</v>
      </c>
      <c r="W49" s="54">
        <v>395758362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129872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1962076</v>
      </c>
      <c r="W51" s="54">
        <v>2091948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50.893524421593874</v>
      </c>
      <c r="E58" s="7">
        <f t="shared" si="6"/>
        <v>36.37124929482904</v>
      </c>
      <c r="F58" s="7">
        <f t="shared" si="6"/>
        <v>66.1920840253288</v>
      </c>
      <c r="G58" s="7">
        <f t="shared" si="6"/>
        <v>44.45222611994716</v>
      </c>
      <c r="H58" s="7">
        <f t="shared" si="6"/>
        <v>264.7750051515764</v>
      </c>
      <c r="I58" s="7">
        <f t="shared" si="6"/>
        <v>126.85367395062133</v>
      </c>
      <c r="J58" s="7">
        <f t="shared" si="6"/>
        <v>26.916104475021662</v>
      </c>
      <c r="K58" s="7">
        <f t="shared" si="6"/>
        <v>60.801907241767914</v>
      </c>
      <c r="L58" s="7">
        <f t="shared" si="6"/>
        <v>63.77849916717335</v>
      </c>
      <c r="M58" s="7">
        <f t="shared" si="6"/>
        <v>49.85191776201712</v>
      </c>
      <c r="N58" s="7">
        <f t="shared" si="6"/>
        <v>48.00193381423771</v>
      </c>
      <c r="O58" s="7">
        <f t="shared" si="6"/>
        <v>67.67709307322235</v>
      </c>
      <c r="P58" s="7">
        <f t="shared" si="6"/>
        <v>71.98591866966105</v>
      </c>
      <c r="Q58" s="7">
        <f t="shared" si="6"/>
        <v>61.06433952523417</v>
      </c>
      <c r="R58" s="7">
        <f t="shared" si="6"/>
        <v>50.642012166052794</v>
      </c>
      <c r="S58" s="7">
        <f t="shared" si="6"/>
        <v>60.30593435604153</v>
      </c>
      <c r="T58" s="7">
        <f t="shared" si="6"/>
        <v>20.126197983331537</v>
      </c>
      <c r="U58" s="7">
        <f t="shared" si="6"/>
        <v>33.90270156520399</v>
      </c>
      <c r="V58" s="7">
        <f t="shared" si="6"/>
        <v>61.43914888923955</v>
      </c>
      <c r="W58" s="7">
        <f t="shared" si="6"/>
        <v>39.3552576631179</v>
      </c>
      <c r="X58" s="7">
        <f t="shared" si="6"/>
        <v>0</v>
      </c>
      <c r="Y58" s="7">
        <f t="shared" si="6"/>
        <v>0</v>
      </c>
      <c r="Z58" s="8">
        <f t="shared" si="6"/>
        <v>36.37124929482904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88.7297551483051</v>
      </c>
      <c r="E59" s="10">
        <f t="shared" si="7"/>
        <v>34.35685441995568</v>
      </c>
      <c r="F59" s="10">
        <f t="shared" si="7"/>
        <v>59.75876202811049</v>
      </c>
      <c r="G59" s="10">
        <f t="shared" si="7"/>
        <v>52.3117001131406</v>
      </c>
      <c r="H59" s="10">
        <f t="shared" si="7"/>
        <v>900.1103713834169</v>
      </c>
      <c r="I59" s="10">
        <f t="shared" si="7"/>
        <v>338.6883592996301</v>
      </c>
      <c r="J59" s="10">
        <f t="shared" si="7"/>
        <v>56.84059012308763</v>
      </c>
      <c r="K59" s="10">
        <f t="shared" si="7"/>
        <v>102.19991916738303</v>
      </c>
      <c r="L59" s="10">
        <f t="shared" si="7"/>
        <v>63.05617701553265</v>
      </c>
      <c r="M59" s="10">
        <f t="shared" si="7"/>
        <v>74.20304321156482</v>
      </c>
      <c r="N59" s="10">
        <f t="shared" si="7"/>
        <v>48.603590589444444</v>
      </c>
      <c r="O59" s="10">
        <f t="shared" si="7"/>
        <v>74.54385299645317</v>
      </c>
      <c r="P59" s="10">
        <f t="shared" si="7"/>
        <v>91.706634569971</v>
      </c>
      <c r="Q59" s="10">
        <f t="shared" si="7"/>
        <v>71.72296351114447</v>
      </c>
      <c r="R59" s="10">
        <f t="shared" si="7"/>
        <v>67.8458045591964</v>
      </c>
      <c r="S59" s="10">
        <f t="shared" si="7"/>
        <v>100.02391104145607</v>
      </c>
      <c r="T59" s="10">
        <f t="shared" si="7"/>
        <v>12.769753711468532</v>
      </c>
      <c r="U59" s="10">
        <f t="shared" si="7"/>
        <v>26.074106313638882</v>
      </c>
      <c r="V59" s="10">
        <f t="shared" si="7"/>
        <v>87.40805193165346</v>
      </c>
      <c r="W59" s="10">
        <f t="shared" si="7"/>
        <v>49.874127098889566</v>
      </c>
      <c r="X59" s="10">
        <f t="shared" si="7"/>
        <v>0</v>
      </c>
      <c r="Y59" s="10">
        <f t="shared" si="7"/>
        <v>0</v>
      </c>
      <c r="Z59" s="11">
        <f t="shared" si="7"/>
        <v>34.35685441995568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44.232813608497445</v>
      </c>
      <c r="E60" s="13">
        <f t="shared" si="7"/>
        <v>31.919190116911988</v>
      </c>
      <c r="F60" s="13">
        <f t="shared" si="7"/>
        <v>89.92449054018252</v>
      </c>
      <c r="G60" s="13">
        <f t="shared" si="7"/>
        <v>51.014331110322644</v>
      </c>
      <c r="H60" s="13">
        <f t="shared" si="7"/>
        <v>40.76334582572151</v>
      </c>
      <c r="I60" s="13">
        <f t="shared" si="7"/>
        <v>57.96985463532195</v>
      </c>
      <c r="J60" s="13">
        <f t="shared" si="7"/>
        <v>21.25025665753384</v>
      </c>
      <c r="K60" s="13">
        <f t="shared" si="7"/>
        <v>58.2711917071853</v>
      </c>
      <c r="L60" s="13">
        <f t="shared" si="7"/>
        <v>83.0019699612717</v>
      </c>
      <c r="M60" s="13">
        <f t="shared" si="7"/>
        <v>51.967470244966464</v>
      </c>
      <c r="N60" s="13">
        <f t="shared" si="7"/>
        <v>59.4501219606817</v>
      </c>
      <c r="O60" s="13">
        <f t="shared" si="7"/>
        <v>64.16529381602724</v>
      </c>
      <c r="P60" s="13">
        <f t="shared" si="7"/>
        <v>87.55278331082911</v>
      </c>
      <c r="Q60" s="13">
        <f t="shared" si="7"/>
        <v>69.09990234783291</v>
      </c>
      <c r="R60" s="13">
        <f t="shared" si="7"/>
        <v>58.50628946007351</v>
      </c>
      <c r="S60" s="13">
        <f t="shared" si="7"/>
        <v>59.413073942595254</v>
      </c>
      <c r="T60" s="13">
        <f t="shared" si="7"/>
        <v>46.25170973510073</v>
      </c>
      <c r="U60" s="13">
        <f t="shared" si="7"/>
        <v>53.885115325568066</v>
      </c>
      <c r="V60" s="13">
        <f t="shared" si="7"/>
        <v>57.73084504243273</v>
      </c>
      <c r="W60" s="13">
        <f t="shared" si="7"/>
        <v>29.392467241483615</v>
      </c>
      <c r="X60" s="13">
        <f t="shared" si="7"/>
        <v>0</v>
      </c>
      <c r="Y60" s="13">
        <f t="shared" si="7"/>
        <v>0</v>
      </c>
      <c r="Z60" s="14">
        <f t="shared" si="7"/>
        <v>31.919190116911988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50.992247062456066</v>
      </c>
      <c r="E62" s="13">
        <f t="shared" si="7"/>
        <v>38.26186017040371</v>
      </c>
      <c r="F62" s="13">
        <f t="shared" si="7"/>
        <v>91.07705540984158</v>
      </c>
      <c r="G62" s="13">
        <f t="shared" si="7"/>
        <v>54.07348319667873</v>
      </c>
      <c r="H62" s="13">
        <f t="shared" si="7"/>
        <v>44.62849384577498</v>
      </c>
      <c r="I62" s="13">
        <f t="shared" si="7"/>
        <v>60.54413162630796</v>
      </c>
      <c r="J62" s="13">
        <f t="shared" si="7"/>
        <v>22.783673785647057</v>
      </c>
      <c r="K62" s="13">
        <f t="shared" si="7"/>
        <v>62.05866690291061</v>
      </c>
      <c r="L62" s="13">
        <f t="shared" si="7"/>
        <v>82.6893294168055</v>
      </c>
      <c r="M62" s="13">
        <f t="shared" si="7"/>
        <v>53.59298923765506</v>
      </c>
      <c r="N62" s="13">
        <f t="shared" si="7"/>
        <v>44.499763073233254</v>
      </c>
      <c r="O62" s="13">
        <f t="shared" si="7"/>
        <v>69.09772510974159</v>
      </c>
      <c r="P62" s="13">
        <f t="shared" si="7"/>
        <v>95.62077033676388</v>
      </c>
      <c r="Q62" s="13">
        <f t="shared" si="7"/>
        <v>65.9763926325159</v>
      </c>
      <c r="R62" s="13">
        <f t="shared" si="7"/>
        <v>60.98119016573952</v>
      </c>
      <c r="S62" s="13">
        <f t="shared" si="7"/>
        <v>61.20225979577978</v>
      </c>
      <c r="T62" s="13">
        <f t="shared" si="7"/>
        <v>46.52096600730166</v>
      </c>
      <c r="U62" s="13">
        <f t="shared" si="7"/>
        <v>55.15694005069347</v>
      </c>
      <c r="V62" s="13">
        <f t="shared" si="7"/>
        <v>58.36209996346643</v>
      </c>
      <c r="W62" s="13">
        <f t="shared" si="7"/>
        <v>34.57225513156082</v>
      </c>
      <c r="X62" s="13">
        <f t="shared" si="7"/>
        <v>0</v>
      </c>
      <c r="Y62" s="13">
        <f t="shared" si="7"/>
        <v>0</v>
      </c>
      <c r="Z62" s="14">
        <f t="shared" si="7"/>
        <v>38.26186017040371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60.006000600060005</v>
      </c>
      <c r="E63" s="13">
        <f t="shared" si="7"/>
        <v>43.0948566062922</v>
      </c>
      <c r="F63" s="13">
        <f t="shared" si="7"/>
        <v>245.6265027104238</v>
      </c>
      <c r="G63" s="13">
        <f t="shared" si="7"/>
        <v>53.601222651449255</v>
      </c>
      <c r="H63" s="13">
        <f t="shared" si="7"/>
        <v>9.145651697040341</v>
      </c>
      <c r="I63" s="13">
        <f t="shared" si="7"/>
        <v>98.01723161861834</v>
      </c>
      <c r="J63" s="13">
        <f t="shared" si="7"/>
        <v>9.645116135284495</v>
      </c>
      <c r="K63" s="13">
        <f t="shared" si="7"/>
        <v>49.6527461973071</v>
      </c>
      <c r="L63" s="13">
        <f t="shared" si="7"/>
        <v>279.2095708302916</v>
      </c>
      <c r="M63" s="13">
        <f t="shared" si="7"/>
        <v>96.70862170939994</v>
      </c>
      <c r="N63" s="13">
        <f t="shared" si="7"/>
        <v>506.59607915982974</v>
      </c>
      <c r="O63" s="13">
        <f t="shared" si="7"/>
        <v>93.62150153962277</v>
      </c>
      <c r="P63" s="13">
        <f t="shared" si="7"/>
        <v>79.84400539099016</v>
      </c>
      <c r="Q63" s="13">
        <f t="shared" si="7"/>
        <v>245.56360255628994</v>
      </c>
      <c r="R63" s="13">
        <f t="shared" si="7"/>
        <v>133.82648790731142</v>
      </c>
      <c r="S63" s="13">
        <f t="shared" si="7"/>
        <v>65.75723974315996</v>
      </c>
      <c r="T63" s="13">
        <f t="shared" si="7"/>
        <v>124.76119854426241</v>
      </c>
      <c r="U63" s="13">
        <f t="shared" si="7"/>
        <v>102.98908781676175</v>
      </c>
      <c r="V63" s="13">
        <f t="shared" si="7"/>
        <v>138.35678340207335</v>
      </c>
      <c r="W63" s="13">
        <f t="shared" si="7"/>
        <v>40.55961151670723</v>
      </c>
      <c r="X63" s="13">
        <f t="shared" si="7"/>
        <v>0</v>
      </c>
      <c r="Y63" s="13">
        <f t="shared" si="7"/>
        <v>0</v>
      </c>
      <c r="Z63" s="14">
        <f t="shared" si="7"/>
        <v>43.0948566062922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8.110887671482981</v>
      </c>
      <c r="E64" s="13">
        <f t="shared" si="7"/>
        <v>1.833890171160179</v>
      </c>
      <c r="F64" s="13">
        <f t="shared" si="7"/>
        <v>7.488120430837765</v>
      </c>
      <c r="G64" s="13">
        <f t="shared" si="7"/>
        <v>5.816797880378549</v>
      </c>
      <c r="H64" s="13">
        <f t="shared" si="7"/>
        <v>4.947540284237365</v>
      </c>
      <c r="I64" s="13">
        <f t="shared" si="7"/>
        <v>6.077722050843169</v>
      </c>
      <c r="J64" s="13">
        <f t="shared" si="7"/>
        <v>4.008115077862498</v>
      </c>
      <c r="K64" s="13">
        <f t="shared" si="7"/>
        <v>9.149115517746438</v>
      </c>
      <c r="L64" s="13">
        <f t="shared" si="7"/>
        <v>5.457346174616744</v>
      </c>
      <c r="M64" s="13">
        <f t="shared" si="7"/>
        <v>6.204912914668332</v>
      </c>
      <c r="N64" s="13">
        <f t="shared" si="7"/>
        <v>36.756679201066525</v>
      </c>
      <c r="O64" s="13">
        <f t="shared" si="7"/>
        <v>4.757093693144341</v>
      </c>
      <c r="P64" s="13">
        <f t="shared" si="7"/>
        <v>6.781589497931629</v>
      </c>
      <c r="Q64" s="13">
        <f t="shared" si="7"/>
        <v>16.098299415071054</v>
      </c>
      <c r="R64" s="13">
        <f t="shared" si="7"/>
        <v>7.008950988753478</v>
      </c>
      <c r="S64" s="13">
        <f t="shared" si="7"/>
        <v>29.092706099903552</v>
      </c>
      <c r="T64" s="13">
        <f t="shared" si="7"/>
        <v>5.99085490676056</v>
      </c>
      <c r="U64" s="13">
        <f t="shared" si="7"/>
        <v>14.237730640253666</v>
      </c>
      <c r="V64" s="13">
        <f t="shared" si="7"/>
        <v>10.637844689736362</v>
      </c>
      <c r="W64" s="13">
        <f t="shared" si="7"/>
        <v>1.8422991893883567</v>
      </c>
      <c r="X64" s="13">
        <f t="shared" si="7"/>
        <v>0</v>
      </c>
      <c r="Y64" s="13">
        <f t="shared" si="7"/>
        <v>0</v>
      </c>
      <c r="Z64" s="14">
        <f t="shared" si="7"/>
        <v>1.833890171160179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66.66666666666666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5.884462656212081</v>
      </c>
      <c r="T66" s="16">
        <f t="shared" si="7"/>
        <v>0</v>
      </c>
      <c r="U66" s="16">
        <f t="shared" si="7"/>
        <v>1.9108969666672617</v>
      </c>
      <c r="V66" s="16">
        <f t="shared" si="7"/>
        <v>0.5990222994139944</v>
      </c>
      <c r="W66" s="16">
        <f t="shared" si="7"/>
        <v>90.9090909090909</v>
      </c>
      <c r="X66" s="16">
        <f t="shared" si="7"/>
        <v>0</v>
      </c>
      <c r="Y66" s="16">
        <f t="shared" si="7"/>
        <v>0</v>
      </c>
      <c r="Z66" s="17">
        <f t="shared" si="7"/>
        <v>66.66666666666666</v>
      </c>
    </row>
    <row r="67" spans="1:26" ht="13.5" hidden="1">
      <c r="A67" s="41" t="s">
        <v>286</v>
      </c>
      <c r="B67" s="24"/>
      <c r="C67" s="24"/>
      <c r="D67" s="25">
        <v>195879537</v>
      </c>
      <c r="E67" s="26">
        <v>211950377</v>
      </c>
      <c r="F67" s="26">
        <v>10660595</v>
      </c>
      <c r="G67" s="26">
        <v>13067737</v>
      </c>
      <c r="H67" s="26">
        <v>12496175</v>
      </c>
      <c r="I67" s="26">
        <v>36224507</v>
      </c>
      <c r="J67" s="26">
        <v>13846257</v>
      </c>
      <c r="K67" s="26">
        <v>13316403</v>
      </c>
      <c r="L67" s="26">
        <v>12333299</v>
      </c>
      <c r="M67" s="26">
        <v>39495959</v>
      </c>
      <c r="N67" s="26">
        <v>14226806</v>
      </c>
      <c r="O67" s="26">
        <v>8822183</v>
      </c>
      <c r="P67" s="26">
        <v>11673897</v>
      </c>
      <c r="Q67" s="26">
        <v>34722886</v>
      </c>
      <c r="R67" s="26">
        <v>12539482</v>
      </c>
      <c r="S67" s="26">
        <v>14121330</v>
      </c>
      <c r="T67" s="26">
        <v>42300359</v>
      </c>
      <c r="U67" s="26">
        <v>68961171</v>
      </c>
      <c r="V67" s="26">
        <v>179404523</v>
      </c>
      <c r="W67" s="26">
        <v>195879800</v>
      </c>
      <c r="X67" s="26"/>
      <c r="Y67" s="25"/>
      <c r="Z67" s="27">
        <v>211950377</v>
      </c>
    </row>
    <row r="68" spans="1:26" ht="13.5" hidden="1">
      <c r="A68" s="37" t="s">
        <v>31</v>
      </c>
      <c r="B68" s="19"/>
      <c r="C68" s="19"/>
      <c r="D68" s="20">
        <v>45723106</v>
      </c>
      <c r="E68" s="21">
        <v>66373946</v>
      </c>
      <c r="F68" s="21">
        <v>3299978</v>
      </c>
      <c r="G68" s="21">
        <v>3345395</v>
      </c>
      <c r="H68" s="21">
        <v>3345976</v>
      </c>
      <c r="I68" s="21">
        <v>9991349</v>
      </c>
      <c r="J68" s="21">
        <v>3337541</v>
      </c>
      <c r="K68" s="21">
        <v>3411989</v>
      </c>
      <c r="L68" s="21">
        <v>3371094</v>
      </c>
      <c r="M68" s="21">
        <v>10120624</v>
      </c>
      <c r="N68" s="21">
        <v>3378164</v>
      </c>
      <c r="O68" s="21">
        <v>3372871</v>
      </c>
      <c r="P68" s="21">
        <v>3432129</v>
      </c>
      <c r="Q68" s="21">
        <v>10183164</v>
      </c>
      <c r="R68" s="21">
        <v>3379192</v>
      </c>
      <c r="S68" s="21">
        <v>3379192</v>
      </c>
      <c r="T68" s="21">
        <v>29392274</v>
      </c>
      <c r="U68" s="21">
        <v>36150658</v>
      </c>
      <c r="V68" s="21">
        <v>66445795</v>
      </c>
      <c r="W68" s="21">
        <v>45723106</v>
      </c>
      <c r="X68" s="21"/>
      <c r="Y68" s="20"/>
      <c r="Z68" s="23">
        <v>66373946</v>
      </c>
    </row>
    <row r="69" spans="1:26" ht="13.5" hidden="1">
      <c r="A69" s="38" t="s">
        <v>32</v>
      </c>
      <c r="B69" s="19"/>
      <c r="C69" s="19"/>
      <c r="D69" s="20">
        <v>133656431</v>
      </c>
      <c r="E69" s="21">
        <v>123076431</v>
      </c>
      <c r="F69" s="21">
        <v>5654126</v>
      </c>
      <c r="G69" s="21">
        <v>7956327</v>
      </c>
      <c r="H69" s="21">
        <v>7284169</v>
      </c>
      <c r="I69" s="21">
        <v>20894622</v>
      </c>
      <c r="J69" s="21">
        <v>8610696</v>
      </c>
      <c r="K69" s="21">
        <v>7910559</v>
      </c>
      <c r="L69" s="21">
        <v>6915872</v>
      </c>
      <c r="M69" s="21">
        <v>23437127</v>
      </c>
      <c r="N69" s="21">
        <v>8725353</v>
      </c>
      <c r="O69" s="21">
        <v>5386602</v>
      </c>
      <c r="P69" s="21">
        <v>6003318</v>
      </c>
      <c r="Q69" s="21">
        <v>20115273</v>
      </c>
      <c r="R69" s="21">
        <v>6935333</v>
      </c>
      <c r="S69" s="21">
        <v>8413973</v>
      </c>
      <c r="T69" s="21">
        <v>10291799</v>
      </c>
      <c r="U69" s="21">
        <v>25641105</v>
      </c>
      <c r="V69" s="21">
        <v>90088127</v>
      </c>
      <c r="W69" s="21">
        <v>133656694</v>
      </c>
      <c r="X69" s="21"/>
      <c r="Y69" s="20"/>
      <c r="Z69" s="23">
        <v>123076431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108885180</v>
      </c>
      <c r="E71" s="21">
        <v>98385180</v>
      </c>
      <c r="F71" s="21">
        <v>4933943</v>
      </c>
      <c r="G71" s="21">
        <v>7170755</v>
      </c>
      <c r="H71" s="21">
        <v>6550053</v>
      </c>
      <c r="I71" s="21">
        <v>18654751</v>
      </c>
      <c r="J71" s="21">
        <v>7821017</v>
      </c>
      <c r="K71" s="21">
        <v>7133869</v>
      </c>
      <c r="L71" s="21">
        <v>6205837</v>
      </c>
      <c r="M71" s="21">
        <v>21160723</v>
      </c>
      <c r="N71" s="21">
        <v>7932831</v>
      </c>
      <c r="O71" s="21">
        <v>4651609</v>
      </c>
      <c r="P71" s="21">
        <v>5257363</v>
      </c>
      <c r="Q71" s="21">
        <v>17841803</v>
      </c>
      <c r="R71" s="21">
        <v>6297291</v>
      </c>
      <c r="S71" s="21">
        <v>7679455</v>
      </c>
      <c r="T71" s="21">
        <v>9622743</v>
      </c>
      <c r="U71" s="21">
        <v>23599489</v>
      </c>
      <c r="V71" s="21">
        <v>81256766</v>
      </c>
      <c r="W71" s="21">
        <v>108885000</v>
      </c>
      <c r="X71" s="21"/>
      <c r="Y71" s="20"/>
      <c r="Z71" s="23">
        <v>98385180</v>
      </c>
    </row>
    <row r="72" spans="1:26" ht="13.5" hidden="1">
      <c r="A72" s="39" t="s">
        <v>105</v>
      </c>
      <c r="B72" s="19"/>
      <c r="C72" s="19"/>
      <c r="D72" s="20">
        <v>3059694</v>
      </c>
      <c r="E72" s="21">
        <v>2879694</v>
      </c>
      <c r="F72" s="21">
        <v>225426</v>
      </c>
      <c r="G72" s="21">
        <v>283973</v>
      </c>
      <c r="H72" s="21">
        <v>232493</v>
      </c>
      <c r="I72" s="21">
        <v>741892</v>
      </c>
      <c r="J72" s="21">
        <v>287897</v>
      </c>
      <c r="K72" s="21">
        <v>274871</v>
      </c>
      <c r="L72" s="21">
        <v>208216</v>
      </c>
      <c r="M72" s="21">
        <v>770984</v>
      </c>
      <c r="N72" s="21">
        <v>290703</v>
      </c>
      <c r="O72" s="21">
        <v>233174</v>
      </c>
      <c r="P72" s="21">
        <v>244111</v>
      </c>
      <c r="Q72" s="21">
        <v>767988</v>
      </c>
      <c r="R72" s="21">
        <v>136198</v>
      </c>
      <c r="S72" s="21">
        <v>232674</v>
      </c>
      <c r="T72" s="21">
        <v>204982</v>
      </c>
      <c r="U72" s="21">
        <v>573854</v>
      </c>
      <c r="V72" s="21">
        <v>2854718</v>
      </c>
      <c r="W72" s="21">
        <v>3059694</v>
      </c>
      <c r="X72" s="21"/>
      <c r="Y72" s="20"/>
      <c r="Z72" s="23">
        <v>2879694</v>
      </c>
    </row>
    <row r="73" spans="1:26" ht="13.5" hidden="1">
      <c r="A73" s="39" t="s">
        <v>106</v>
      </c>
      <c r="B73" s="19"/>
      <c r="C73" s="19"/>
      <c r="D73" s="20">
        <v>21711557</v>
      </c>
      <c r="E73" s="21">
        <v>21811557</v>
      </c>
      <c r="F73" s="21">
        <v>494757</v>
      </c>
      <c r="G73" s="21">
        <v>501599</v>
      </c>
      <c r="H73" s="21">
        <v>501623</v>
      </c>
      <c r="I73" s="21">
        <v>1497979</v>
      </c>
      <c r="J73" s="21">
        <v>501782</v>
      </c>
      <c r="K73" s="21">
        <v>501819</v>
      </c>
      <c r="L73" s="21">
        <v>501819</v>
      </c>
      <c r="M73" s="21">
        <v>1505420</v>
      </c>
      <c r="N73" s="21">
        <v>501819</v>
      </c>
      <c r="O73" s="21">
        <v>501819</v>
      </c>
      <c r="P73" s="21">
        <v>501844</v>
      </c>
      <c r="Q73" s="21">
        <v>1505482</v>
      </c>
      <c r="R73" s="21">
        <v>501844</v>
      </c>
      <c r="S73" s="21">
        <v>501844</v>
      </c>
      <c r="T73" s="21">
        <v>464074</v>
      </c>
      <c r="U73" s="21">
        <v>1467762</v>
      </c>
      <c r="V73" s="21">
        <v>5976643</v>
      </c>
      <c r="W73" s="21">
        <v>21712000</v>
      </c>
      <c r="X73" s="21"/>
      <c r="Y73" s="20"/>
      <c r="Z73" s="23">
        <v>21811557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16500000</v>
      </c>
      <c r="E75" s="30">
        <v>22500000</v>
      </c>
      <c r="F75" s="30">
        <v>1706491</v>
      </c>
      <c r="G75" s="30">
        <v>1766015</v>
      </c>
      <c r="H75" s="30">
        <v>1866030</v>
      </c>
      <c r="I75" s="30">
        <v>5338536</v>
      </c>
      <c r="J75" s="30">
        <v>1898020</v>
      </c>
      <c r="K75" s="30">
        <v>1993855</v>
      </c>
      <c r="L75" s="30">
        <v>2046333</v>
      </c>
      <c r="M75" s="30">
        <v>5938208</v>
      </c>
      <c r="N75" s="30">
        <v>2123289</v>
      </c>
      <c r="O75" s="30">
        <v>62710</v>
      </c>
      <c r="P75" s="30">
        <v>2238450</v>
      </c>
      <c r="Q75" s="30">
        <v>4424449</v>
      </c>
      <c r="R75" s="30">
        <v>2224957</v>
      </c>
      <c r="S75" s="30">
        <v>2328165</v>
      </c>
      <c r="T75" s="30">
        <v>2616286</v>
      </c>
      <c r="U75" s="30">
        <v>7169408</v>
      </c>
      <c r="V75" s="30">
        <v>22870601</v>
      </c>
      <c r="W75" s="30">
        <v>16500000</v>
      </c>
      <c r="X75" s="30"/>
      <c r="Y75" s="29"/>
      <c r="Z75" s="31">
        <v>22500000</v>
      </c>
    </row>
    <row r="76" spans="1:26" ht="13.5" hidden="1">
      <c r="A76" s="42" t="s">
        <v>287</v>
      </c>
      <c r="B76" s="32"/>
      <c r="C76" s="32"/>
      <c r="D76" s="33">
        <v>99690000</v>
      </c>
      <c r="E76" s="34">
        <v>77089000</v>
      </c>
      <c r="F76" s="34">
        <v>7056470</v>
      </c>
      <c r="G76" s="34">
        <v>5808900</v>
      </c>
      <c r="H76" s="34">
        <v>33086748</v>
      </c>
      <c r="I76" s="34">
        <v>45952118</v>
      </c>
      <c r="J76" s="34">
        <v>3726873</v>
      </c>
      <c r="K76" s="34">
        <v>8096627</v>
      </c>
      <c r="L76" s="34">
        <v>7865993</v>
      </c>
      <c r="M76" s="34">
        <v>19689493</v>
      </c>
      <c r="N76" s="34">
        <v>6829142</v>
      </c>
      <c r="O76" s="34">
        <v>5970597</v>
      </c>
      <c r="P76" s="34">
        <v>8403562</v>
      </c>
      <c r="Q76" s="34">
        <v>21203301</v>
      </c>
      <c r="R76" s="34">
        <v>6350246</v>
      </c>
      <c r="S76" s="34">
        <v>8516000</v>
      </c>
      <c r="T76" s="34">
        <v>8513454</v>
      </c>
      <c r="U76" s="34">
        <v>23379700</v>
      </c>
      <c r="V76" s="34">
        <v>110224612</v>
      </c>
      <c r="W76" s="34">
        <v>77089000</v>
      </c>
      <c r="X76" s="34"/>
      <c r="Y76" s="33"/>
      <c r="Z76" s="35">
        <v>77089000</v>
      </c>
    </row>
    <row r="77" spans="1:26" ht="13.5" hidden="1">
      <c r="A77" s="37" t="s">
        <v>31</v>
      </c>
      <c r="B77" s="19"/>
      <c r="C77" s="19"/>
      <c r="D77" s="20">
        <v>40570000</v>
      </c>
      <c r="E77" s="21">
        <v>22804000</v>
      </c>
      <c r="F77" s="21">
        <v>1972026</v>
      </c>
      <c r="G77" s="21">
        <v>1750033</v>
      </c>
      <c r="H77" s="21">
        <v>30117477</v>
      </c>
      <c r="I77" s="21">
        <v>33839536</v>
      </c>
      <c r="J77" s="21">
        <v>1897078</v>
      </c>
      <c r="K77" s="21">
        <v>3487050</v>
      </c>
      <c r="L77" s="21">
        <v>2125683</v>
      </c>
      <c r="M77" s="21">
        <v>7509811</v>
      </c>
      <c r="N77" s="21">
        <v>1641909</v>
      </c>
      <c r="O77" s="21">
        <v>2514268</v>
      </c>
      <c r="P77" s="21">
        <v>3147490</v>
      </c>
      <c r="Q77" s="21">
        <v>7303667</v>
      </c>
      <c r="R77" s="21">
        <v>2292640</v>
      </c>
      <c r="S77" s="21">
        <v>3380000</v>
      </c>
      <c r="T77" s="21">
        <v>3753321</v>
      </c>
      <c r="U77" s="21">
        <v>9425961</v>
      </c>
      <c r="V77" s="21">
        <v>58078975</v>
      </c>
      <c r="W77" s="21">
        <v>22804000</v>
      </c>
      <c r="X77" s="21"/>
      <c r="Y77" s="20"/>
      <c r="Z77" s="23">
        <v>22804000</v>
      </c>
    </row>
    <row r="78" spans="1:26" ht="13.5" hidden="1">
      <c r="A78" s="38" t="s">
        <v>32</v>
      </c>
      <c r="B78" s="19"/>
      <c r="C78" s="19"/>
      <c r="D78" s="20">
        <v>59120000</v>
      </c>
      <c r="E78" s="21">
        <v>39285000</v>
      </c>
      <c r="F78" s="21">
        <v>5084444</v>
      </c>
      <c r="G78" s="21">
        <v>4058867</v>
      </c>
      <c r="H78" s="21">
        <v>2969271</v>
      </c>
      <c r="I78" s="21">
        <v>12112582</v>
      </c>
      <c r="J78" s="21">
        <v>1829795</v>
      </c>
      <c r="K78" s="21">
        <v>4609577</v>
      </c>
      <c r="L78" s="21">
        <v>5740310</v>
      </c>
      <c r="M78" s="21">
        <v>12179682</v>
      </c>
      <c r="N78" s="21">
        <v>5187233</v>
      </c>
      <c r="O78" s="21">
        <v>3456329</v>
      </c>
      <c r="P78" s="21">
        <v>5256072</v>
      </c>
      <c r="Q78" s="21">
        <v>13899634</v>
      </c>
      <c r="R78" s="21">
        <v>4057606</v>
      </c>
      <c r="S78" s="21">
        <v>4999000</v>
      </c>
      <c r="T78" s="21">
        <v>4760133</v>
      </c>
      <c r="U78" s="21">
        <v>13816739</v>
      </c>
      <c r="V78" s="21">
        <v>52008637</v>
      </c>
      <c r="W78" s="21">
        <v>39285000</v>
      </c>
      <c r="X78" s="21"/>
      <c r="Y78" s="20"/>
      <c r="Z78" s="23">
        <v>39285000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55523000</v>
      </c>
      <c r="E80" s="21">
        <v>37644000</v>
      </c>
      <c r="F80" s="21">
        <v>4493690</v>
      </c>
      <c r="G80" s="21">
        <v>3877477</v>
      </c>
      <c r="H80" s="21">
        <v>2923190</v>
      </c>
      <c r="I80" s="21">
        <v>11294357</v>
      </c>
      <c r="J80" s="21">
        <v>1781915</v>
      </c>
      <c r="K80" s="21">
        <v>4427184</v>
      </c>
      <c r="L80" s="21">
        <v>5131565</v>
      </c>
      <c r="M80" s="21">
        <v>11340664</v>
      </c>
      <c r="N80" s="21">
        <v>3530091</v>
      </c>
      <c r="O80" s="21">
        <v>3214156</v>
      </c>
      <c r="P80" s="21">
        <v>5027131</v>
      </c>
      <c r="Q80" s="21">
        <v>11771378</v>
      </c>
      <c r="R80" s="21">
        <v>3840163</v>
      </c>
      <c r="S80" s="21">
        <v>4700000</v>
      </c>
      <c r="T80" s="21">
        <v>4476593</v>
      </c>
      <c r="U80" s="21">
        <v>13016756</v>
      </c>
      <c r="V80" s="21">
        <v>47423155</v>
      </c>
      <c r="W80" s="21">
        <v>37644000</v>
      </c>
      <c r="X80" s="21"/>
      <c r="Y80" s="20"/>
      <c r="Z80" s="23">
        <v>37644000</v>
      </c>
    </row>
    <row r="81" spans="1:26" ht="13.5" hidden="1">
      <c r="A81" s="39" t="s">
        <v>105</v>
      </c>
      <c r="B81" s="19"/>
      <c r="C81" s="19"/>
      <c r="D81" s="20">
        <v>1836000</v>
      </c>
      <c r="E81" s="21">
        <v>1241000</v>
      </c>
      <c r="F81" s="21">
        <v>553706</v>
      </c>
      <c r="G81" s="21">
        <v>152213</v>
      </c>
      <c r="H81" s="21">
        <v>21263</v>
      </c>
      <c r="I81" s="21">
        <v>727182</v>
      </c>
      <c r="J81" s="21">
        <v>27768</v>
      </c>
      <c r="K81" s="21">
        <v>136481</v>
      </c>
      <c r="L81" s="21">
        <v>581359</v>
      </c>
      <c r="M81" s="21">
        <v>745608</v>
      </c>
      <c r="N81" s="21">
        <v>1472690</v>
      </c>
      <c r="O81" s="21">
        <v>218301</v>
      </c>
      <c r="P81" s="21">
        <v>194908</v>
      </c>
      <c r="Q81" s="21">
        <v>1885899</v>
      </c>
      <c r="R81" s="21">
        <v>182269</v>
      </c>
      <c r="S81" s="21">
        <v>153000</v>
      </c>
      <c r="T81" s="21">
        <v>255738</v>
      </c>
      <c r="U81" s="21">
        <v>591007</v>
      </c>
      <c r="V81" s="21">
        <v>3949696</v>
      </c>
      <c r="W81" s="21">
        <v>1241000</v>
      </c>
      <c r="X81" s="21"/>
      <c r="Y81" s="20"/>
      <c r="Z81" s="23">
        <v>1241000</v>
      </c>
    </row>
    <row r="82" spans="1:26" ht="13.5" hidden="1">
      <c r="A82" s="39" t="s">
        <v>106</v>
      </c>
      <c r="B82" s="19"/>
      <c r="C82" s="19"/>
      <c r="D82" s="20">
        <v>1761000</v>
      </c>
      <c r="E82" s="21">
        <v>400000</v>
      </c>
      <c r="F82" s="21">
        <v>37048</v>
      </c>
      <c r="G82" s="21">
        <v>29177</v>
      </c>
      <c r="H82" s="21">
        <v>24818</v>
      </c>
      <c r="I82" s="21">
        <v>91043</v>
      </c>
      <c r="J82" s="21">
        <v>20112</v>
      </c>
      <c r="K82" s="21">
        <v>45912</v>
      </c>
      <c r="L82" s="21">
        <v>27386</v>
      </c>
      <c r="M82" s="21">
        <v>93410</v>
      </c>
      <c r="N82" s="21">
        <v>184452</v>
      </c>
      <c r="O82" s="21">
        <v>23872</v>
      </c>
      <c r="P82" s="21">
        <v>34033</v>
      </c>
      <c r="Q82" s="21">
        <v>242357</v>
      </c>
      <c r="R82" s="21">
        <v>35174</v>
      </c>
      <c r="S82" s="21">
        <v>146000</v>
      </c>
      <c r="T82" s="21">
        <v>27802</v>
      </c>
      <c r="U82" s="21">
        <v>208976</v>
      </c>
      <c r="V82" s="21">
        <v>635786</v>
      </c>
      <c r="W82" s="21">
        <v>400000</v>
      </c>
      <c r="X82" s="21"/>
      <c r="Y82" s="20"/>
      <c r="Z82" s="23">
        <v>400000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15000000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v>137000</v>
      </c>
      <c r="T84" s="30"/>
      <c r="U84" s="30">
        <v>137000</v>
      </c>
      <c r="V84" s="30">
        <v>137000</v>
      </c>
      <c r="W84" s="30">
        <v>15000000</v>
      </c>
      <c r="X84" s="30"/>
      <c r="Y84" s="29"/>
      <c r="Z84" s="31">
        <v>15000000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23234000</v>
      </c>
      <c r="F5" s="345">
        <f t="shared" si="0"/>
        <v>0</v>
      </c>
      <c r="G5" s="345">
        <f t="shared" si="0"/>
        <v>214910</v>
      </c>
      <c r="H5" s="343">
        <f t="shared" si="0"/>
        <v>562837</v>
      </c>
      <c r="I5" s="343">
        <f t="shared" si="0"/>
        <v>2448566</v>
      </c>
      <c r="J5" s="345">
        <f t="shared" si="0"/>
        <v>3226313</v>
      </c>
      <c r="K5" s="345">
        <f t="shared" si="0"/>
        <v>2718232</v>
      </c>
      <c r="L5" s="343">
        <f t="shared" si="0"/>
        <v>2356910</v>
      </c>
      <c r="M5" s="343">
        <f t="shared" si="0"/>
        <v>1941644</v>
      </c>
      <c r="N5" s="345">
        <f t="shared" si="0"/>
        <v>7016786</v>
      </c>
      <c r="O5" s="345">
        <f t="shared" si="0"/>
        <v>1200606</v>
      </c>
      <c r="P5" s="343">
        <f t="shared" si="0"/>
        <v>5960096</v>
      </c>
      <c r="Q5" s="343">
        <f t="shared" si="0"/>
        <v>-1458095</v>
      </c>
      <c r="R5" s="345">
        <f t="shared" si="0"/>
        <v>5702607</v>
      </c>
      <c r="S5" s="345">
        <f t="shared" si="0"/>
        <v>0</v>
      </c>
      <c r="T5" s="343">
        <f t="shared" si="0"/>
        <v>613518</v>
      </c>
      <c r="U5" s="343">
        <f t="shared" si="0"/>
        <v>3538661</v>
      </c>
      <c r="V5" s="345">
        <f t="shared" si="0"/>
        <v>4152179</v>
      </c>
      <c r="W5" s="345">
        <f t="shared" si="0"/>
        <v>20097885</v>
      </c>
      <c r="X5" s="343">
        <f t="shared" si="0"/>
        <v>0</v>
      </c>
      <c r="Y5" s="345">
        <f t="shared" si="0"/>
        <v>20097885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5201000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380000</v>
      </c>
      <c r="J6" s="59">
        <f t="shared" si="1"/>
        <v>380000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240953</v>
      </c>
      <c r="Q6" s="60">
        <f t="shared" si="1"/>
        <v>159278</v>
      </c>
      <c r="R6" s="59">
        <f t="shared" si="1"/>
        <v>400231</v>
      </c>
      <c r="S6" s="59">
        <f t="shared" si="1"/>
        <v>0</v>
      </c>
      <c r="T6" s="60">
        <f t="shared" si="1"/>
        <v>0</v>
      </c>
      <c r="U6" s="60">
        <f t="shared" si="1"/>
        <v>146298</v>
      </c>
      <c r="V6" s="59">
        <f t="shared" si="1"/>
        <v>146298</v>
      </c>
      <c r="W6" s="59">
        <f t="shared" si="1"/>
        <v>926529</v>
      </c>
      <c r="X6" s="60">
        <f t="shared" si="1"/>
        <v>0</v>
      </c>
      <c r="Y6" s="59">
        <f t="shared" si="1"/>
        <v>926529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5201000</v>
      </c>
      <c r="F7" s="59"/>
      <c r="G7" s="59"/>
      <c r="H7" s="60"/>
      <c r="I7" s="60">
        <v>380000</v>
      </c>
      <c r="J7" s="59">
        <v>380000</v>
      </c>
      <c r="K7" s="59"/>
      <c r="L7" s="60"/>
      <c r="M7" s="60"/>
      <c r="N7" s="59"/>
      <c r="O7" s="59"/>
      <c r="P7" s="60">
        <v>240953</v>
      </c>
      <c r="Q7" s="60">
        <v>159278</v>
      </c>
      <c r="R7" s="59">
        <v>400231</v>
      </c>
      <c r="S7" s="59"/>
      <c r="T7" s="60"/>
      <c r="U7" s="60">
        <v>146298</v>
      </c>
      <c r="V7" s="59">
        <v>146298</v>
      </c>
      <c r="W7" s="59">
        <v>926529</v>
      </c>
      <c r="X7" s="60"/>
      <c r="Y7" s="59">
        <v>926529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425000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14888</v>
      </c>
      <c r="J8" s="59">
        <f t="shared" si="2"/>
        <v>14888</v>
      </c>
      <c r="K8" s="59">
        <f t="shared" si="2"/>
        <v>123184</v>
      </c>
      <c r="L8" s="60">
        <f t="shared" si="2"/>
        <v>103920</v>
      </c>
      <c r="M8" s="60">
        <f t="shared" si="2"/>
        <v>0</v>
      </c>
      <c r="N8" s="59">
        <f t="shared" si="2"/>
        <v>227104</v>
      </c>
      <c r="O8" s="59">
        <f t="shared" si="2"/>
        <v>0</v>
      </c>
      <c r="P8" s="60">
        <f t="shared" si="2"/>
        <v>122219</v>
      </c>
      <c r="Q8" s="60">
        <f t="shared" si="2"/>
        <v>0</v>
      </c>
      <c r="R8" s="59">
        <f t="shared" si="2"/>
        <v>122219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364211</v>
      </c>
      <c r="X8" s="60">
        <f t="shared" si="2"/>
        <v>0</v>
      </c>
      <c r="Y8" s="59">
        <f t="shared" si="2"/>
        <v>364211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>
        <v>425000</v>
      </c>
      <c r="F10" s="59"/>
      <c r="G10" s="59"/>
      <c r="H10" s="60"/>
      <c r="I10" s="60">
        <v>14888</v>
      </c>
      <c r="J10" s="59">
        <v>14888</v>
      </c>
      <c r="K10" s="59">
        <v>123184</v>
      </c>
      <c r="L10" s="60">
        <v>103920</v>
      </c>
      <c r="M10" s="60"/>
      <c r="N10" s="59">
        <v>227104</v>
      </c>
      <c r="O10" s="59"/>
      <c r="P10" s="60">
        <v>122219</v>
      </c>
      <c r="Q10" s="60"/>
      <c r="R10" s="59">
        <v>122219</v>
      </c>
      <c r="S10" s="59"/>
      <c r="T10" s="60"/>
      <c r="U10" s="60"/>
      <c r="V10" s="59"/>
      <c r="W10" s="59">
        <v>364211</v>
      </c>
      <c r="X10" s="60"/>
      <c r="Y10" s="59">
        <v>364211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14158000</v>
      </c>
      <c r="F11" s="351">
        <f t="shared" si="3"/>
        <v>0</v>
      </c>
      <c r="G11" s="351">
        <f t="shared" si="3"/>
        <v>64350</v>
      </c>
      <c r="H11" s="349">
        <f t="shared" si="3"/>
        <v>479109</v>
      </c>
      <c r="I11" s="349">
        <f t="shared" si="3"/>
        <v>1337854</v>
      </c>
      <c r="J11" s="351">
        <f t="shared" si="3"/>
        <v>1881313</v>
      </c>
      <c r="K11" s="351">
        <f t="shared" si="3"/>
        <v>1999226</v>
      </c>
      <c r="L11" s="349">
        <f t="shared" si="3"/>
        <v>1981926</v>
      </c>
      <c r="M11" s="349">
        <f t="shared" si="3"/>
        <v>1793179</v>
      </c>
      <c r="N11" s="351">
        <f t="shared" si="3"/>
        <v>5774331</v>
      </c>
      <c r="O11" s="351">
        <f t="shared" si="3"/>
        <v>930232</v>
      </c>
      <c r="P11" s="349">
        <f t="shared" si="3"/>
        <v>5486484</v>
      </c>
      <c r="Q11" s="349">
        <f t="shared" si="3"/>
        <v>-1976275</v>
      </c>
      <c r="R11" s="351">
        <f t="shared" si="3"/>
        <v>4440441</v>
      </c>
      <c r="S11" s="351">
        <f t="shared" si="3"/>
        <v>0</v>
      </c>
      <c r="T11" s="349">
        <f t="shared" si="3"/>
        <v>489542</v>
      </c>
      <c r="U11" s="349">
        <f t="shared" si="3"/>
        <v>3046392</v>
      </c>
      <c r="V11" s="351">
        <f t="shared" si="3"/>
        <v>3535934</v>
      </c>
      <c r="W11" s="351">
        <f t="shared" si="3"/>
        <v>15632019</v>
      </c>
      <c r="X11" s="349">
        <f t="shared" si="3"/>
        <v>0</v>
      </c>
      <c r="Y11" s="351">
        <f t="shared" si="3"/>
        <v>15632019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14158000</v>
      </c>
      <c r="F12" s="59"/>
      <c r="G12" s="59">
        <v>64350</v>
      </c>
      <c r="H12" s="60">
        <v>479109</v>
      </c>
      <c r="I12" s="60">
        <v>1337854</v>
      </c>
      <c r="J12" s="59">
        <v>1881313</v>
      </c>
      <c r="K12" s="59">
        <v>1999226</v>
      </c>
      <c r="L12" s="60">
        <v>1981926</v>
      </c>
      <c r="M12" s="60">
        <v>1793179</v>
      </c>
      <c r="N12" s="59">
        <v>5774331</v>
      </c>
      <c r="O12" s="59">
        <v>930232</v>
      </c>
      <c r="P12" s="60">
        <v>5486484</v>
      </c>
      <c r="Q12" s="60">
        <v>-1976275</v>
      </c>
      <c r="R12" s="59">
        <v>4440441</v>
      </c>
      <c r="S12" s="59"/>
      <c r="T12" s="60">
        <v>489542</v>
      </c>
      <c r="U12" s="60">
        <v>3046392</v>
      </c>
      <c r="V12" s="59">
        <v>3535934</v>
      </c>
      <c r="W12" s="59">
        <v>15632019</v>
      </c>
      <c r="X12" s="60"/>
      <c r="Y12" s="59">
        <v>15632019</v>
      </c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450000</v>
      </c>
      <c r="F13" s="329">
        <f t="shared" si="4"/>
        <v>0</v>
      </c>
      <c r="G13" s="329">
        <f t="shared" si="4"/>
        <v>150560</v>
      </c>
      <c r="H13" s="275">
        <f t="shared" si="4"/>
        <v>83728</v>
      </c>
      <c r="I13" s="275">
        <f t="shared" si="4"/>
        <v>177850</v>
      </c>
      <c r="J13" s="329">
        <f t="shared" si="4"/>
        <v>412138</v>
      </c>
      <c r="K13" s="329">
        <f t="shared" si="4"/>
        <v>44572</v>
      </c>
      <c r="L13" s="275">
        <f t="shared" si="4"/>
        <v>0</v>
      </c>
      <c r="M13" s="275">
        <f t="shared" si="4"/>
        <v>148465</v>
      </c>
      <c r="N13" s="329">
        <f t="shared" si="4"/>
        <v>193037</v>
      </c>
      <c r="O13" s="329">
        <f t="shared" si="4"/>
        <v>0</v>
      </c>
      <c r="P13" s="275">
        <f t="shared" si="4"/>
        <v>0</v>
      </c>
      <c r="Q13" s="275">
        <f t="shared" si="4"/>
        <v>-59348</v>
      </c>
      <c r="R13" s="329">
        <f t="shared" si="4"/>
        <v>-59348</v>
      </c>
      <c r="S13" s="329">
        <f t="shared" si="4"/>
        <v>0</v>
      </c>
      <c r="T13" s="275">
        <f t="shared" si="4"/>
        <v>123976</v>
      </c>
      <c r="U13" s="275">
        <f t="shared" si="4"/>
        <v>225523</v>
      </c>
      <c r="V13" s="329">
        <f t="shared" si="4"/>
        <v>349499</v>
      </c>
      <c r="W13" s="329">
        <f t="shared" si="4"/>
        <v>895326</v>
      </c>
      <c r="X13" s="275">
        <f t="shared" si="4"/>
        <v>0</v>
      </c>
      <c r="Y13" s="329">
        <f t="shared" si="4"/>
        <v>895326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450000</v>
      </c>
      <c r="F14" s="59"/>
      <c r="G14" s="59">
        <v>150560</v>
      </c>
      <c r="H14" s="60">
        <v>83728</v>
      </c>
      <c r="I14" s="60">
        <v>177850</v>
      </c>
      <c r="J14" s="59">
        <v>412138</v>
      </c>
      <c r="K14" s="59">
        <v>44572</v>
      </c>
      <c r="L14" s="60"/>
      <c r="M14" s="60">
        <v>148465</v>
      </c>
      <c r="N14" s="59">
        <v>193037</v>
      </c>
      <c r="O14" s="59"/>
      <c r="P14" s="60"/>
      <c r="Q14" s="60">
        <v>-59348</v>
      </c>
      <c r="R14" s="59">
        <v>-59348</v>
      </c>
      <c r="S14" s="59"/>
      <c r="T14" s="60">
        <v>123976</v>
      </c>
      <c r="U14" s="60">
        <v>225523</v>
      </c>
      <c r="V14" s="59">
        <v>349499</v>
      </c>
      <c r="W14" s="59">
        <v>895326</v>
      </c>
      <c r="X14" s="60"/>
      <c r="Y14" s="59">
        <v>895326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537974</v>
      </c>
      <c r="J15" s="59">
        <f t="shared" si="5"/>
        <v>537974</v>
      </c>
      <c r="K15" s="59">
        <f t="shared" si="5"/>
        <v>551250</v>
      </c>
      <c r="L15" s="60">
        <f t="shared" si="5"/>
        <v>271064</v>
      </c>
      <c r="M15" s="60">
        <f t="shared" si="5"/>
        <v>0</v>
      </c>
      <c r="N15" s="59">
        <f t="shared" si="5"/>
        <v>822314</v>
      </c>
      <c r="O15" s="59">
        <f t="shared" si="5"/>
        <v>270374</v>
      </c>
      <c r="P15" s="60">
        <f t="shared" si="5"/>
        <v>110440</v>
      </c>
      <c r="Q15" s="60">
        <f t="shared" si="5"/>
        <v>418250</v>
      </c>
      <c r="R15" s="59">
        <f t="shared" si="5"/>
        <v>799064</v>
      </c>
      <c r="S15" s="59">
        <f t="shared" si="5"/>
        <v>0</v>
      </c>
      <c r="T15" s="60">
        <f t="shared" si="5"/>
        <v>0</v>
      </c>
      <c r="U15" s="60">
        <f t="shared" si="5"/>
        <v>120448</v>
      </c>
      <c r="V15" s="59">
        <f t="shared" si="5"/>
        <v>120448</v>
      </c>
      <c r="W15" s="59">
        <f t="shared" si="5"/>
        <v>2279800</v>
      </c>
      <c r="X15" s="60">
        <f t="shared" si="5"/>
        <v>0</v>
      </c>
      <c r="Y15" s="59">
        <f t="shared" si="5"/>
        <v>2279800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>
        <v>3000000</v>
      </c>
      <c r="F16" s="59"/>
      <c r="G16" s="59"/>
      <c r="H16" s="60"/>
      <c r="I16" s="60">
        <v>537974</v>
      </c>
      <c r="J16" s="59">
        <v>537974</v>
      </c>
      <c r="K16" s="59">
        <v>551250</v>
      </c>
      <c r="L16" s="60">
        <v>271064</v>
      </c>
      <c r="M16" s="60"/>
      <c r="N16" s="59">
        <v>822314</v>
      </c>
      <c r="O16" s="59">
        <v>270374</v>
      </c>
      <c r="P16" s="60">
        <v>110440</v>
      </c>
      <c r="Q16" s="60">
        <v>418250</v>
      </c>
      <c r="R16" s="59">
        <v>799064</v>
      </c>
      <c r="S16" s="59"/>
      <c r="T16" s="60"/>
      <c r="U16" s="60">
        <v>120448</v>
      </c>
      <c r="V16" s="59">
        <v>120448</v>
      </c>
      <c r="W16" s="59">
        <v>2279800</v>
      </c>
      <c r="X16" s="60"/>
      <c r="Y16" s="59">
        <v>2279800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1366000</v>
      </c>
      <c r="F22" s="332">
        <f t="shared" si="6"/>
        <v>0</v>
      </c>
      <c r="G22" s="332">
        <f t="shared" si="6"/>
        <v>2877</v>
      </c>
      <c r="H22" s="330">
        <f t="shared" si="6"/>
        <v>38195</v>
      </c>
      <c r="I22" s="330">
        <f t="shared" si="6"/>
        <v>7320</v>
      </c>
      <c r="J22" s="332">
        <f t="shared" si="6"/>
        <v>48392</v>
      </c>
      <c r="K22" s="332">
        <f t="shared" si="6"/>
        <v>19790</v>
      </c>
      <c r="L22" s="330">
        <f t="shared" si="6"/>
        <v>5462</v>
      </c>
      <c r="M22" s="330">
        <f t="shared" si="6"/>
        <v>147739</v>
      </c>
      <c r="N22" s="332">
        <f t="shared" si="6"/>
        <v>172991</v>
      </c>
      <c r="O22" s="332">
        <f t="shared" si="6"/>
        <v>222229</v>
      </c>
      <c r="P22" s="330">
        <f t="shared" si="6"/>
        <v>8448</v>
      </c>
      <c r="Q22" s="330">
        <f t="shared" si="6"/>
        <v>47718</v>
      </c>
      <c r="R22" s="332">
        <f t="shared" si="6"/>
        <v>278395</v>
      </c>
      <c r="S22" s="332">
        <f t="shared" si="6"/>
        <v>0</v>
      </c>
      <c r="T22" s="330">
        <f t="shared" si="6"/>
        <v>60554</v>
      </c>
      <c r="U22" s="330">
        <f t="shared" si="6"/>
        <v>95111</v>
      </c>
      <c r="V22" s="332">
        <f t="shared" si="6"/>
        <v>155665</v>
      </c>
      <c r="W22" s="332">
        <f t="shared" si="6"/>
        <v>655443</v>
      </c>
      <c r="X22" s="330">
        <f t="shared" si="6"/>
        <v>0</v>
      </c>
      <c r="Y22" s="332">
        <f t="shared" si="6"/>
        <v>655443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>
        <v>2877</v>
      </c>
      <c r="H23" s="60">
        <v>38195</v>
      </c>
      <c r="I23" s="60">
        <v>7320</v>
      </c>
      <c r="J23" s="59">
        <v>48392</v>
      </c>
      <c r="K23" s="59">
        <v>19790</v>
      </c>
      <c r="L23" s="60">
        <v>5462</v>
      </c>
      <c r="M23" s="60">
        <v>144272</v>
      </c>
      <c r="N23" s="59">
        <v>169524</v>
      </c>
      <c r="O23" s="59">
        <v>29800</v>
      </c>
      <c r="P23" s="60">
        <v>4968</v>
      </c>
      <c r="Q23" s="60">
        <v>42733</v>
      </c>
      <c r="R23" s="59">
        <v>77501</v>
      </c>
      <c r="S23" s="59"/>
      <c r="T23" s="60">
        <v>17152</v>
      </c>
      <c r="U23" s="60">
        <v>3461</v>
      </c>
      <c r="V23" s="59">
        <v>20613</v>
      </c>
      <c r="W23" s="59">
        <v>316030</v>
      </c>
      <c r="X23" s="60"/>
      <c r="Y23" s="59">
        <v>316030</v>
      </c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1276000</v>
      </c>
      <c r="F24" s="59"/>
      <c r="G24" s="59"/>
      <c r="H24" s="60"/>
      <c r="I24" s="60"/>
      <c r="J24" s="59"/>
      <c r="K24" s="59"/>
      <c r="L24" s="60"/>
      <c r="M24" s="60"/>
      <c r="N24" s="59"/>
      <c r="O24" s="59">
        <v>192429</v>
      </c>
      <c r="P24" s="60">
        <v>816</v>
      </c>
      <c r="Q24" s="60">
        <v>2026</v>
      </c>
      <c r="R24" s="59">
        <v>195271</v>
      </c>
      <c r="S24" s="59"/>
      <c r="T24" s="60">
        <v>43402</v>
      </c>
      <c r="U24" s="60">
        <v>91650</v>
      </c>
      <c r="V24" s="59">
        <v>135052</v>
      </c>
      <c r="W24" s="59">
        <v>330323</v>
      </c>
      <c r="X24" s="60"/>
      <c r="Y24" s="59">
        <v>330323</v>
      </c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>
        <v>5000</v>
      </c>
      <c r="F26" s="351"/>
      <c r="G26" s="351"/>
      <c r="H26" s="349"/>
      <c r="I26" s="349"/>
      <c r="J26" s="351"/>
      <c r="K26" s="351"/>
      <c r="L26" s="349"/>
      <c r="M26" s="349">
        <v>3467</v>
      </c>
      <c r="N26" s="351">
        <v>3467</v>
      </c>
      <c r="O26" s="351"/>
      <c r="P26" s="349">
        <v>2664</v>
      </c>
      <c r="Q26" s="349">
        <v>2959</v>
      </c>
      <c r="R26" s="351">
        <v>5623</v>
      </c>
      <c r="S26" s="351"/>
      <c r="T26" s="349"/>
      <c r="U26" s="349"/>
      <c r="V26" s="351"/>
      <c r="W26" s="351">
        <v>9090</v>
      </c>
      <c r="X26" s="349"/>
      <c r="Y26" s="351">
        <v>9090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85000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8548000</v>
      </c>
      <c r="F40" s="332">
        <f t="shared" si="9"/>
        <v>0</v>
      </c>
      <c r="G40" s="332">
        <f t="shared" si="9"/>
        <v>8512</v>
      </c>
      <c r="H40" s="330">
        <f t="shared" si="9"/>
        <v>930925</v>
      </c>
      <c r="I40" s="330">
        <f t="shared" si="9"/>
        <v>712969</v>
      </c>
      <c r="J40" s="332">
        <f t="shared" si="9"/>
        <v>1652406</v>
      </c>
      <c r="K40" s="332">
        <f t="shared" si="9"/>
        <v>1352112</v>
      </c>
      <c r="L40" s="330">
        <f t="shared" si="9"/>
        <v>1247214</v>
      </c>
      <c r="M40" s="330">
        <f t="shared" si="9"/>
        <v>452370</v>
      </c>
      <c r="N40" s="332">
        <f t="shared" si="9"/>
        <v>3051696</v>
      </c>
      <c r="O40" s="332">
        <f t="shared" si="9"/>
        <v>332598</v>
      </c>
      <c r="P40" s="330">
        <f t="shared" si="9"/>
        <v>246925</v>
      </c>
      <c r="Q40" s="330">
        <f t="shared" si="9"/>
        <v>1608002</v>
      </c>
      <c r="R40" s="332">
        <f t="shared" si="9"/>
        <v>2187525</v>
      </c>
      <c r="S40" s="332">
        <f t="shared" si="9"/>
        <v>0</v>
      </c>
      <c r="T40" s="330">
        <f t="shared" si="9"/>
        <v>715612</v>
      </c>
      <c r="U40" s="330">
        <f t="shared" si="9"/>
        <v>1691143</v>
      </c>
      <c r="V40" s="332">
        <f t="shared" si="9"/>
        <v>2406755</v>
      </c>
      <c r="W40" s="332">
        <f t="shared" si="9"/>
        <v>9298382</v>
      </c>
      <c r="X40" s="330">
        <f t="shared" si="9"/>
        <v>0</v>
      </c>
      <c r="Y40" s="332">
        <f t="shared" si="9"/>
        <v>9298382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4115000</v>
      </c>
      <c r="F41" s="351"/>
      <c r="G41" s="351"/>
      <c r="H41" s="349">
        <v>401819</v>
      </c>
      <c r="I41" s="349">
        <v>308112</v>
      </c>
      <c r="J41" s="351">
        <v>709931</v>
      </c>
      <c r="K41" s="351">
        <v>817547</v>
      </c>
      <c r="L41" s="349">
        <v>410444</v>
      </c>
      <c r="M41" s="349">
        <v>371821</v>
      </c>
      <c r="N41" s="351">
        <v>1599812</v>
      </c>
      <c r="O41" s="351">
        <v>89442</v>
      </c>
      <c r="P41" s="349">
        <v>72300</v>
      </c>
      <c r="Q41" s="349">
        <v>72054</v>
      </c>
      <c r="R41" s="351">
        <v>233796</v>
      </c>
      <c r="S41" s="351"/>
      <c r="T41" s="349">
        <v>383061</v>
      </c>
      <c r="U41" s="349">
        <v>1332631</v>
      </c>
      <c r="V41" s="351">
        <v>1715692</v>
      </c>
      <c r="W41" s="351">
        <v>4259231</v>
      </c>
      <c r="X41" s="349"/>
      <c r="Y41" s="351">
        <v>4259231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415000</v>
      </c>
      <c r="F43" s="357"/>
      <c r="G43" s="357"/>
      <c r="H43" s="305">
        <v>290000</v>
      </c>
      <c r="I43" s="305">
        <v>305725</v>
      </c>
      <c r="J43" s="357">
        <v>595725</v>
      </c>
      <c r="K43" s="357">
        <v>472500</v>
      </c>
      <c r="L43" s="305">
        <v>452500</v>
      </c>
      <c r="M43" s="305"/>
      <c r="N43" s="357">
        <v>925000</v>
      </c>
      <c r="O43" s="357"/>
      <c r="P43" s="305">
        <v>331</v>
      </c>
      <c r="Q43" s="305"/>
      <c r="R43" s="357">
        <v>331</v>
      </c>
      <c r="S43" s="357"/>
      <c r="T43" s="305">
        <v>28947</v>
      </c>
      <c r="U43" s="305">
        <v>4687</v>
      </c>
      <c r="V43" s="357">
        <v>33634</v>
      </c>
      <c r="W43" s="357">
        <v>1554690</v>
      </c>
      <c r="X43" s="305"/>
      <c r="Y43" s="357">
        <v>1554690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2084000</v>
      </c>
      <c r="F44" s="53"/>
      <c r="G44" s="53"/>
      <c r="H44" s="54">
        <v>2828</v>
      </c>
      <c r="I44" s="54">
        <v>76632</v>
      </c>
      <c r="J44" s="53">
        <v>79460</v>
      </c>
      <c r="K44" s="53">
        <v>1754</v>
      </c>
      <c r="L44" s="54">
        <v>299223</v>
      </c>
      <c r="M44" s="54"/>
      <c r="N44" s="53">
        <v>300977</v>
      </c>
      <c r="O44" s="53">
        <v>243156</v>
      </c>
      <c r="P44" s="54"/>
      <c r="Q44" s="54">
        <v>1304842</v>
      </c>
      <c r="R44" s="53">
        <v>1547998</v>
      </c>
      <c r="S44" s="53"/>
      <c r="T44" s="54"/>
      <c r="U44" s="54"/>
      <c r="V44" s="53"/>
      <c r="W44" s="53">
        <v>1928435</v>
      </c>
      <c r="X44" s="54"/>
      <c r="Y44" s="53">
        <v>1928435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1934000</v>
      </c>
      <c r="F47" s="53"/>
      <c r="G47" s="53">
        <v>8512</v>
      </c>
      <c r="H47" s="54">
        <v>236278</v>
      </c>
      <c r="I47" s="54">
        <v>22500</v>
      </c>
      <c r="J47" s="53">
        <v>267290</v>
      </c>
      <c r="K47" s="53">
        <v>60311</v>
      </c>
      <c r="L47" s="54">
        <v>85047</v>
      </c>
      <c r="M47" s="54">
        <v>80549</v>
      </c>
      <c r="N47" s="53">
        <v>225907</v>
      </c>
      <c r="O47" s="53"/>
      <c r="P47" s="54">
        <v>174294</v>
      </c>
      <c r="Q47" s="54">
        <v>231106</v>
      </c>
      <c r="R47" s="53">
        <v>405400</v>
      </c>
      <c r="S47" s="53"/>
      <c r="T47" s="54">
        <v>303604</v>
      </c>
      <c r="U47" s="54">
        <v>353825</v>
      </c>
      <c r="V47" s="53">
        <v>657429</v>
      </c>
      <c r="W47" s="53">
        <v>1556026</v>
      </c>
      <c r="X47" s="54"/>
      <c r="Y47" s="53">
        <v>1556026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33148000</v>
      </c>
      <c r="F60" s="264">
        <f t="shared" si="14"/>
        <v>0</v>
      </c>
      <c r="G60" s="264">
        <f t="shared" si="14"/>
        <v>226299</v>
      </c>
      <c r="H60" s="219">
        <f t="shared" si="14"/>
        <v>1531957</v>
      </c>
      <c r="I60" s="219">
        <f t="shared" si="14"/>
        <v>3168855</v>
      </c>
      <c r="J60" s="264">
        <f t="shared" si="14"/>
        <v>4927111</v>
      </c>
      <c r="K60" s="264">
        <f t="shared" si="14"/>
        <v>4090134</v>
      </c>
      <c r="L60" s="219">
        <f t="shared" si="14"/>
        <v>3609586</v>
      </c>
      <c r="M60" s="219">
        <f t="shared" si="14"/>
        <v>2541753</v>
      </c>
      <c r="N60" s="264">
        <f t="shared" si="14"/>
        <v>10241473</v>
      </c>
      <c r="O60" s="264">
        <f t="shared" si="14"/>
        <v>1755433</v>
      </c>
      <c r="P60" s="219">
        <f t="shared" si="14"/>
        <v>6215469</v>
      </c>
      <c r="Q60" s="219">
        <f t="shared" si="14"/>
        <v>197625</v>
      </c>
      <c r="R60" s="264">
        <f t="shared" si="14"/>
        <v>8168527</v>
      </c>
      <c r="S60" s="264">
        <f t="shared" si="14"/>
        <v>0</v>
      </c>
      <c r="T60" s="219">
        <f t="shared" si="14"/>
        <v>1389684</v>
      </c>
      <c r="U60" s="219">
        <f t="shared" si="14"/>
        <v>5324915</v>
      </c>
      <c r="V60" s="264">
        <f t="shared" si="14"/>
        <v>6714599</v>
      </c>
      <c r="W60" s="264">
        <f t="shared" si="14"/>
        <v>30051710</v>
      </c>
      <c r="X60" s="219">
        <f t="shared" si="14"/>
        <v>0</v>
      </c>
      <c r="Y60" s="264">
        <f t="shared" si="14"/>
        <v>30051710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255596706</v>
      </c>
      <c r="F5" s="100">
        <f t="shared" si="0"/>
        <v>281937721</v>
      </c>
      <c r="G5" s="100">
        <f t="shared" si="0"/>
        <v>17088255</v>
      </c>
      <c r="H5" s="100">
        <f t="shared" si="0"/>
        <v>6137396</v>
      </c>
      <c r="I5" s="100">
        <f t="shared" si="0"/>
        <v>6162373</v>
      </c>
      <c r="J5" s="100">
        <f t="shared" si="0"/>
        <v>29388024</v>
      </c>
      <c r="K5" s="100">
        <f t="shared" si="0"/>
        <v>6079501</v>
      </c>
      <c r="L5" s="100">
        <f t="shared" si="0"/>
        <v>74774052</v>
      </c>
      <c r="M5" s="100">
        <f t="shared" si="0"/>
        <v>31501112</v>
      </c>
      <c r="N5" s="100">
        <f t="shared" si="0"/>
        <v>112354665</v>
      </c>
      <c r="O5" s="100">
        <f t="shared" si="0"/>
        <v>6586002</v>
      </c>
      <c r="P5" s="100">
        <f t="shared" si="0"/>
        <v>4774280</v>
      </c>
      <c r="Q5" s="100">
        <f t="shared" si="0"/>
        <v>80918549</v>
      </c>
      <c r="R5" s="100">
        <f t="shared" si="0"/>
        <v>92278831</v>
      </c>
      <c r="S5" s="100">
        <f t="shared" si="0"/>
        <v>6399166</v>
      </c>
      <c r="T5" s="100">
        <f t="shared" si="0"/>
        <v>6534660</v>
      </c>
      <c r="U5" s="100">
        <f t="shared" si="0"/>
        <v>32680721</v>
      </c>
      <c r="V5" s="100">
        <f t="shared" si="0"/>
        <v>45614547</v>
      </c>
      <c r="W5" s="100">
        <f t="shared" si="0"/>
        <v>279636067</v>
      </c>
      <c r="X5" s="100">
        <f t="shared" si="0"/>
        <v>255596000</v>
      </c>
      <c r="Y5" s="100">
        <f t="shared" si="0"/>
        <v>24040067</v>
      </c>
      <c r="Z5" s="137">
        <f>+IF(X5&lt;&gt;0,+(Y5/X5)*100,0)</f>
        <v>9.405494217436893</v>
      </c>
      <c r="AA5" s="153">
        <f>SUM(AA6:AA8)</f>
        <v>281937721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254671206</v>
      </c>
      <c r="F7" s="159">
        <v>281416721</v>
      </c>
      <c r="G7" s="159">
        <v>17088255</v>
      </c>
      <c r="H7" s="159">
        <v>6102113</v>
      </c>
      <c r="I7" s="159">
        <v>6162373</v>
      </c>
      <c r="J7" s="159">
        <v>29352741</v>
      </c>
      <c r="K7" s="159">
        <v>6079501</v>
      </c>
      <c r="L7" s="159">
        <v>74736309</v>
      </c>
      <c r="M7" s="159">
        <v>31501112</v>
      </c>
      <c r="N7" s="159">
        <v>112316922</v>
      </c>
      <c r="O7" s="159">
        <v>6526928</v>
      </c>
      <c r="P7" s="159">
        <v>4773622</v>
      </c>
      <c r="Q7" s="159">
        <v>80877982</v>
      </c>
      <c r="R7" s="159">
        <v>92178532</v>
      </c>
      <c r="S7" s="159">
        <v>6399166</v>
      </c>
      <c r="T7" s="159">
        <v>6534019</v>
      </c>
      <c r="U7" s="159">
        <v>32680080</v>
      </c>
      <c r="V7" s="159">
        <v>45613265</v>
      </c>
      <c r="W7" s="159">
        <v>279461460</v>
      </c>
      <c r="X7" s="159">
        <v>254671000</v>
      </c>
      <c r="Y7" s="159">
        <v>24790460</v>
      </c>
      <c r="Z7" s="141">
        <v>9.73</v>
      </c>
      <c r="AA7" s="157">
        <v>281416721</v>
      </c>
    </row>
    <row r="8" spans="1:27" ht="13.5">
      <c r="A8" s="138" t="s">
        <v>77</v>
      </c>
      <c r="B8" s="136"/>
      <c r="C8" s="155"/>
      <c r="D8" s="155"/>
      <c r="E8" s="156">
        <v>925500</v>
      </c>
      <c r="F8" s="60">
        <v>521000</v>
      </c>
      <c r="G8" s="60"/>
      <c r="H8" s="60">
        <v>35283</v>
      </c>
      <c r="I8" s="60"/>
      <c r="J8" s="60">
        <v>35283</v>
      </c>
      <c r="K8" s="60"/>
      <c r="L8" s="60">
        <v>37743</v>
      </c>
      <c r="M8" s="60"/>
      <c r="N8" s="60">
        <v>37743</v>
      </c>
      <c r="O8" s="60">
        <v>59074</v>
      </c>
      <c r="P8" s="60">
        <v>658</v>
      </c>
      <c r="Q8" s="60">
        <v>40567</v>
      </c>
      <c r="R8" s="60">
        <v>100299</v>
      </c>
      <c r="S8" s="60"/>
      <c r="T8" s="60">
        <v>641</v>
      </c>
      <c r="U8" s="60">
        <v>641</v>
      </c>
      <c r="V8" s="60">
        <v>1282</v>
      </c>
      <c r="W8" s="60">
        <v>174607</v>
      </c>
      <c r="X8" s="60">
        <v>925000</v>
      </c>
      <c r="Y8" s="60">
        <v>-750393</v>
      </c>
      <c r="Z8" s="140">
        <v>-81.12</v>
      </c>
      <c r="AA8" s="155">
        <v>521000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3933000</v>
      </c>
      <c r="F9" s="100">
        <f t="shared" si="1"/>
        <v>3935000</v>
      </c>
      <c r="G9" s="100">
        <f t="shared" si="1"/>
        <v>2996</v>
      </c>
      <c r="H9" s="100">
        <f t="shared" si="1"/>
        <v>916</v>
      </c>
      <c r="I9" s="100">
        <f t="shared" si="1"/>
        <v>1378</v>
      </c>
      <c r="J9" s="100">
        <f t="shared" si="1"/>
        <v>5290</v>
      </c>
      <c r="K9" s="100">
        <f t="shared" si="1"/>
        <v>899</v>
      </c>
      <c r="L9" s="100">
        <f t="shared" si="1"/>
        <v>1964</v>
      </c>
      <c r="M9" s="100">
        <f t="shared" si="1"/>
        <v>3188</v>
      </c>
      <c r="N9" s="100">
        <f t="shared" si="1"/>
        <v>6051</v>
      </c>
      <c r="O9" s="100">
        <f t="shared" si="1"/>
        <v>1829</v>
      </c>
      <c r="P9" s="100">
        <f t="shared" si="1"/>
        <v>1627</v>
      </c>
      <c r="Q9" s="100">
        <f t="shared" si="1"/>
        <v>1636</v>
      </c>
      <c r="R9" s="100">
        <f t="shared" si="1"/>
        <v>5092</v>
      </c>
      <c r="S9" s="100">
        <f t="shared" si="1"/>
        <v>5614</v>
      </c>
      <c r="T9" s="100">
        <f t="shared" si="1"/>
        <v>2272</v>
      </c>
      <c r="U9" s="100">
        <f t="shared" si="1"/>
        <v>2178</v>
      </c>
      <c r="V9" s="100">
        <f t="shared" si="1"/>
        <v>10064</v>
      </c>
      <c r="W9" s="100">
        <f t="shared" si="1"/>
        <v>26497</v>
      </c>
      <c r="X9" s="100">
        <f t="shared" si="1"/>
        <v>3932535</v>
      </c>
      <c r="Y9" s="100">
        <f t="shared" si="1"/>
        <v>-3906038</v>
      </c>
      <c r="Z9" s="137">
        <f>+IF(X9&lt;&gt;0,+(Y9/X9)*100,0)</f>
        <v>-99.32621070123979</v>
      </c>
      <c r="AA9" s="153">
        <f>SUM(AA10:AA14)</f>
        <v>3935000</v>
      </c>
    </row>
    <row r="10" spans="1:27" ht="13.5">
      <c r="A10" s="138" t="s">
        <v>79</v>
      </c>
      <c r="B10" s="136"/>
      <c r="C10" s="155"/>
      <c r="D10" s="155"/>
      <c r="E10" s="156">
        <v>422000</v>
      </c>
      <c r="F10" s="60">
        <v>428000</v>
      </c>
      <c r="G10" s="60">
        <v>2996</v>
      </c>
      <c r="H10" s="60">
        <v>916</v>
      </c>
      <c r="I10" s="60">
        <v>1378</v>
      </c>
      <c r="J10" s="60">
        <v>5290</v>
      </c>
      <c r="K10" s="60">
        <v>899</v>
      </c>
      <c r="L10" s="60">
        <v>1964</v>
      </c>
      <c r="M10" s="60">
        <v>3188</v>
      </c>
      <c r="N10" s="60">
        <v>6051</v>
      </c>
      <c r="O10" s="60">
        <v>1829</v>
      </c>
      <c r="P10" s="60">
        <v>1627</v>
      </c>
      <c r="Q10" s="60">
        <v>1636</v>
      </c>
      <c r="R10" s="60">
        <v>5092</v>
      </c>
      <c r="S10" s="60">
        <v>5614</v>
      </c>
      <c r="T10" s="60">
        <v>2272</v>
      </c>
      <c r="U10" s="60">
        <v>2178</v>
      </c>
      <c r="V10" s="60">
        <v>10064</v>
      </c>
      <c r="W10" s="60">
        <v>26497</v>
      </c>
      <c r="X10" s="60">
        <v>421535</v>
      </c>
      <c r="Y10" s="60">
        <v>-395038</v>
      </c>
      <c r="Z10" s="140">
        <v>-93.71</v>
      </c>
      <c r="AA10" s="155">
        <v>428000</v>
      </c>
    </row>
    <row r="11" spans="1:27" ht="13.5">
      <c r="A11" s="138" t="s">
        <v>80</v>
      </c>
      <c r="B11" s="136"/>
      <c r="C11" s="155"/>
      <c r="D11" s="155"/>
      <c r="E11" s="156">
        <v>11000</v>
      </c>
      <c r="F11" s="60">
        <v>7000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11000</v>
      </c>
      <c r="Y11" s="60">
        <v>-11000</v>
      </c>
      <c r="Z11" s="140">
        <v>-100</v>
      </c>
      <c r="AA11" s="155">
        <v>7000</v>
      </c>
    </row>
    <row r="12" spans="1:27" ht="13.5">
      <c r="A12" s="138" t="s">
        <v>81</v>
      </c>
      <c r="B12" s="136"/>
      <c r="C12" s="155"/>
      <c r="D12" s="155"/>
      <c r="E12" s="156">
        <v>3500000</v>
      </c>
      <c r="F12" s="60">
        <v>3500000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3500000</v>
      </c>
      <c r="Y12" s="60">
        <v>-3500000</v>
      </c>
      <c r="Z12" s="140">
        <v>-100</v>
      </c>
      <c r="AA12" s="155">
        <v>3500000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3467848</v>
      </c>
      <c r="F15" s="100">
        <f t="shared" si="2"/>
        <v>3267848</v>
      </c>
      <c r="G15" s="100">
        <f t="shared" si="2"/>
        <v>6765</v>
      </c>
      <c r="H15" s="100">
        <f t="shared" si="2"/>
        <v>6573</v>
      </c>
      <c r="I15" s="100">
        <f t="shared" si="2"/>
        <v>5946</v>
      </c>
      <c r="J15" s="100">
        <f t="shared" si="2"/>
        <v>19284</v>
      </c>
      <c r="K15" s="100">
        <f t="shared" si="2"/>
        <v>7616</v>
      </c>
      <c r="L15" s="100">
        <f t="shared" si="2"/>
        <v>13656</v>
      </c>
      <c r="M15" s="100">
        <f t="shared" si="2"/>
        <v>902</v>
      </c>
      <c r="N15" s="100">
        <f t="shared" si="2"/>
        <v>22174</v>
      </c>
      <c r="O15" s="100">
        <f t="shared" si="2"/>
        <v>6056</v>
      </c>
      <c r="P15" s="100">
        <f t="shared" si="2"/>
        <v>14315</v>
      </c>
      <c r="Q15" s="100">
        <f t="shared" si="2"/>
        <v>3417</v>
      </c>
      <c r="R15" s="100">
        <f t="shared" si="2"/>
        <v>23788</v>
      </c>
      <c r="S15" s="100">
        <f t="shared" si="2"/>
        <v>4828</v>
      </c>
      <c r="T15" s="100">
        <f t="shared" si="2"/>
        <v>9659</v>
      </c>
      <c r="U15" s="100">
        <f t="shared" si="2"/>
        <v>4510</v>
      </c>
      <c r="V15" s="100">
        <f t="shared" si="2"/>
        <v>18997</v>
      </c>
      <c r="W15" s="100">
        <f t="shared" si="2"/>
        <v>84243</v>
      </c>
      <c r="X15" s="100">
        <f t="shared" si="2"/>
        <v>3467848</v>
      </c>
      <c r="Y15" s="100">
        <f t="shared" si="2"/>
        <v>-3383605</v>
      </c>
      <c r="Z15" s="137">
        <f>+IF(X15&lt;&gt;0,+(Y15/X15)*100,0)</f>
        <v>-97.57074127816445</v>
      </c>
      <c r="AA15" s="153">
        <f>SUM(AA16:AA18)</f>
        <v>3267848</v>
      </c>
    </row>
    <row r="16" spans="1:27" ht="13.5">
      <c r="A16" s="138" t="s">
        <v>85</v>
      </c>
      <c r="B16" s="136"/>
      <c r="C16" s="155"/>
      <c r="D16" s="155"/>
      <c r="E16" s="156">
        <v>200000</v>
      </c>
      <c r="F16" s="60"/>
      <c r="G16" s="60">
        <v>6765</v>
      </c>
      <c r="H16" s="60">
        <v>6573</v>
      </c>
      <c r="I16" s="60">
        <v>5946</v>
      </c>
      <c r="J16" s="60">
        <v>19284</v>
      </c>
      <c r="K16" s="60">
        <v>7616</v>
      </c>
      <c r="L16" s="60">
        <v>13656</v>
      </c>
      <c r="M16" s="60">
        <v>902</v>
      </c>
      <c r="N16" s="60">
        <v>22174</v>
      </c>
      <c r="O16" s="60">
        <v>6056</v>
      </c>
      <c r="P16" s="60">
        <v>14315</v>
      </c>
      <c r="Q16" s="60">
        <v>3417</v>
      </c>
      <c r="R16" s="60">
        <v>23788</v>
      </c>
      <c r="S16" s="60">
        <v>4828</v>
      </c>
      <c r="T16" s="60">
        <v>8147</v>
      </c>
      <c r="U16" s="60">
        <v>4510</v>
      </c>
      <c r="V16" s="60">
        <v>17485</v>
      </c>
      <c r="W16" s="60">
        <v>82731</v>
      </c>
      <c r="X16" s="60">
        <v>200000</v>
      </c>
      <c r="Y16" s="60">
        <v>-117269</v>
      </c>
      <c r="Z16" s="140">
        <v>-58.63</v>
      </c>
      <c r="AA16" s="155"/>
    </row>
    <row r="17" spans="1:27" ht="13.5">
      <c r="A17" s="138" t="s">
        <v>86</v>
      </c>
      <c r="B17" s="136"/>
      <c r="C17" s="155"/>
      <c r="D17" s="155"/>
      <c r="E17" s="156">
        <v>3267848</v>
      </c>
      <c r="F17" s="60">
        <v>3267848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1512</v>
      </c>
      <c r="U17" s="60"/>
      <c r="V17" s="60">
        <v>1512</v>
      </c>
      <c r="W17" s="60">
        <v>1512</v>
      </c>
      <c r="X17" s="60">
        <v>3267848</v>
      </c>
      <c r="Y17" s="60">
        <v>-3266336</v>
      </c>
      <c r="Z17" s="140">
        <v>-99.95</v>
      </c>
      <c r="AA17" s="155">
        <v>3267848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239307431</v>
      </c>
      <c r="F19" s="100">
        <f t="shared" si="3"/>
        <v>228727431</v>
      </c>
      <c r="G19" s="100">
        <f t="shared" si="3"/>
        <v>103654126</v>
      </c>
      <c r="H19" s="100">
        <f t="shared" si="3"/>
        <v>7956327</v>
      </c>
      <c r="I19" s="100">
        <f t="shared" si="3"/>
        <v>7284169</v>
      </c>
      <c r="J19" s="100">
        <f t="shared" si="3"/>
        <v>118894622</v>
      </c>
      <c r="K19" s="100">
        <f t="shared" si="3"/>
        <v>8610696</v>
      </c>
      <c r="L19" s="100">
        <f t="shared" si="3"/>
        <v>7910559</v>
      </c>
      <c r="M19" s="100">
        <f t="shared" si="3"/>
        <v>8262497</v>
      </c>
      <c r="N19" s="100">
        <f t="shared" si="3"/>
        <v>24783752</v>
      </c>
      <c r="O19" s="100">
        <f t="shared" si="3"/>
        <v>8725353</v>
      </c>
      <c r="P19" s="100">
        <f t="shared" si="3"/>
        <v>5386602</v>
      </c>
      <c r="Q19" s="100">
        <f t="shared" si="3"/>
        <v>6003318</v>
      </c>
      <c r="R19" s="100">
        <f t="shared" si="3"/>
        <v>20115273</v>
      </c>
      <c r="S19" s="100">
        <f t="shared" si="3"/>
        <v>6935333</v>
      </c>
      <c r="T19" s="100">
        <f t="shared" si="3"/>
        <v>8413973</v>
      </c>
      <c r="U19" s="100">
        <f t="shared" si="3"/>
        <v>10291799</v>
      </c>
      <c r="V19" s="100">
        <f t="shared" si="3"/>
        <v>25641105</v>
      </c>
      <c r="W19" s="100">
        <f t="shared" si="3"/>
        <v>189434752</v>
      </c>
      <c r="X19" s="100">
        <f t="shared" si="3"/>
        <v>239307431</v>
      </c>
      <c r="Y19" s="100">
        <f t="shared" si="3"/>
        <v>-49872679</v>
      </c>
      <c r="Z19" s="137">
        <f>+IF(X19&lt;&gt;0,+(Y19/X19)*100,0)</f>
        <v>-20.840422209872788</v>
      </c>
      <c r="AA19" s="153">
        <f>SUM(AA20:AA23)</f>
        <v>228727431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180536180</v>
      </c>
      <c r="F21" s="60">
        <v>170036180</v>
      </c>
      <c r="G21" s="60">
        <v>68933943</v>
      </c>
      <c r="H21" s="60">
        <v>7170755</v>
      </c>
      <c r="I21" s="60">
        <v>6550053</v>
      </c>
      <c r="J21" s="60">
        <v>82654751</v>
      </c>
      <c r="K21" s="60">
        <v>7821017</v>
      </c>
      <c r="L21" s="60">
        <v>7133869</v>
      </c>
      <c r="M21" s="60">
        <v>7552462</v>
      </c>
      <c r="N21" s="60">
        <v>22507348</v>
      </c>
      <c r="O21" s="60">
        <v>7932831</v>
      </c>
      <c r="P21" s="60">
        <v>4651609</v>
      </c>
      <c r="Q21" s="60">
        <v>5257363</v>
      </c>
      <c r="R21" s="60">
        <v>17841803</v>
      </c>
      <c r="S21" s="60">
        <v>6297291</v>
      </c>
      <c r="T21" s="60">
        <v>7679455</v>
      </c>
      <c r="U21" s="60">
        <v>9622743</v>
      </c>
      <c r="V21" s="60">
        <v>23599489</v>
      </c>
      <c r="W21" s="60">
        <v>146603391</v>
      </c>
      <c r="X21" s="60">
        <v>180536180</v>
      </c>
      <c r="Y21" s="60">
        <v>-33932789</v>
      </c>
      <c r="Z21" s="140">
        <v>-18.8</v>
      </c>
      <c r="AA21" s="155">
        <v>170036180</v>
      </c>
    </row>
    <row r="22" spans="1:27" ht="13.5">
      <c r="A22" s="138" t="s">
        <v>91</v>
      </c>
      <c r="B22" s="136"/>
      <c r="C22" s="157"/>
      <c r="D22" s="157"/>
      <c r="E22" s="158">
        <v>13059694</v>
      </c>
      <c r="F22" s="159">
        <v>12879694</v>
      </c>
      <c r="G22" s="159">
        <v>10225426</v>
      </c>
      <c r="H22" s="159">
        <v>283973</v>
      </c>
      <c r="I22" s="159">
        <v>232493</v>
      </c>
      <c r="J22" s="159">
        <v>10741892</v>
      </c>
      <c r="K22" s="159">
        <v>287897</v>
      </c>
      <c r="L22" s="159">
        <v>274871</v>
      </c>
      <c r="M22" s="159">
        <v>208216</v>
      </c>
      <c r="N22" s="159">
        <v>770984</v>
      </c>
      <c r="O22" s="159">
        <v>290703</v>
      </c>
      <c r="P22" s="159">
        <v>233174</v>
      </c>
      <c r="Q22" s="159">
        <v>244111</v>
      </c>
      <c r="R22" s="159">
        <v>767988</v>
      </c>
      <c r="S22" s="159">
        <v>136198</v>
      </c>
      <c r="T22" s="159">
        <v>232674</v>
      </c>
      <c r="U22" s="159">
        <v>204982</v>
      </c>
      <c r="V22" s="159">
        <v>573854</v>
      </c>
      <c r="W22" s="159">
        <v>12854718</v>
      </c>
      <c r="X22" s="159">
        <v>13059694</v>
      </c>
      <c r="Y22" s="159">
        <v>-204976</v>
      </c>
      <c r="Z22" s="141">
        <v>-1.57</v>
      </c>
      <c r="AA22" s="157">
        <v>12879694</v>
      </c>
    </row>
    <row r="23" spans="1:27" ht="13.5">
      <c r="A23" s="138" t="s">
        <v>92</v>
      </c>
      <c r="B23" s="136"/>
      <c r="C23" s="155"/>
      <c r="D23" s="155"/>
      <c r="E23" s="156">
        <v>45711557</v>
      </c>
      <c r="F23" s="60">
        <v>45811557</v>
      </c>
      <c r="G23" s="60">
        <v>24494757</v>
      </c>
      <c r="H23" s="60">
        <v>501599</v>
      </c>
      <c r="I23" s="60">
        <v>501623</v>
      </c>
      <c r="J23" s="60">
        <v>25497979</v>
      </c>
      <c r="K23" s="60">
        <v>501782</v>
      </c>
      <c r="L23" s="60">
        <v>501819</v>
      </c>
      <c r="M23" s="60">
        <v>501819</v>
      </c>
      <c r="N23" s="60">
        <v>1505420</v>
      </c>
      <c r="O23" s="60">
        <v>501819</v>
      </c>
      <c r="P23" s="60">
        <v>501819</v>
      </c>
      <c r="Q23" s="60">
        <v>501844</v>
      </c>
      <c r="R23" s="60">
        <v>1505482</v>
      </c>
      <c r="S23" s="60">
        <v>501844</v>
      </c>
      <c r="T23" s="60">
        <v>501844</v>
      </c>
      <c r="U23" s="60">
        <v>464074</v>
      </c>
      <c r="V23" s="60">
        <v>1467762</v>
      </c>
      <c r="W23" s="60">
        <v>29976643</v>
      </c>
      <c r="X23" s="60">
        <v>45711557</v>
      </c>
      <c r="Y23" s="60">
        <v>-15734914</v>
      </c>
      <c r="Z23" s="140">
        <v>-34.42</v>
      </c>
      <c r="AA23" s="155">
        <v>45811557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502304985</v>
      </c>
      <c r="F25" s="73">
        <f t="shared" si="4"/>
        <v>517868000</v>
      </c>
      <c r="G25" s="73">
        <f t="shared" si="4"/>
        <v>120752142</v>
      </c>
      <c r="H25" s="73">
        <f t="shared" si="4"/>
        <v>14101212</v>
      </c>
      <c r="I25" s="73">
        <f t="shared" si="4"/>
        <v>13453866</v>
      </c>
      <c r="J25" s="73">
        <f t="shared" si="4"/>
        <v>148307220</v>
      </c>
      <c r="K25" s="73">
        <f t="shared" si="4"/>
        <v>14698712</v>
      </c>
      <c r="L25" s="73">
        <f t="shared" si="4"/>
        <v>82700231</v>
      </c>
      <c r="M25" s="73">
        <f t="shared" si="4"/>
        <v>39767699</v>
      </c>
      <c r="N25" s="73">
        <f t="shared" si="4"/>
        <v>137166642</v>
      </c>
      <c r="O25" s="73">
        <f t="shared" si="4"/>
        <v>15319240</v>
      </c>
      <c r="P25" s="73">
        <f t="shared" si="4"/>
        <v>10176824</v>
      </c>
      <c r="Q25" s="73">
        <f t="shared" si="4"/>
        <v>86926920</v>
      </c>
      <c r="R25" s="73">
        <f t="shared" si="4"/>
        <v>112422984</v>
      </c>
      <c r="S25" s="73">
        <f t="shared" si="4"/>
        <v>13344941</v>
      </c>
      <c r="T25" s="73">
        <f t="shared" si="4"/>
        <v>14960564</v>
      </c>
      <c r="U25" s="73">
        <f t="shared" si="4"/>
        <v>42979208</v>
      </c>
      <c r="V25" s="73">
        <f t="shared" si="4"/>
        <v>71284713</v>
      </c>
      <c r="W25" s="73">
        <f t="shared" si="4"/>
        <v>469181559</v>
      </c>
      <c r="X25" s="73">
        <f t="shared" si="4"/>
        <v>502303814</v>
      </c>
      <c r="Y25" s="73">
        <f t="shared" si="4"/>
        <v>-33122255</v>
      </c>
      <c r="Z25" s="170">
        <f>+IF(X25&lt;&gt;0,+(Y25/X25)*100,0)</f>
        <v>-6.594067987705943</v>
      </c>
      <c r="AA25" s="168">
        <f>+AA5+AA9+AA15+AA19+AA24</f>
        <v>517868000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228455075</v>
      </c>
      <c r="F28" s="100">
        <f t="shared" si="5"/>
        <v>248611464</v>
      </c>
      <c r="G28" s="100">
        <f t="shared" si="5"/>
        <v>14594198</v>
      </c>
      <c r="H28" s="100">
        <f t="shared" si="5"/>
        <v>21174235</v>
      </c>
      <c r="I28" s="100">
        <f t="shared" si="5"/>
        <v>20941937</v>
      </c>
      <c r="J28" s="100">
        <f t="shared" si="5"/>
        <v>56710370</v>
      </c>
      <c r="K28" s="100">
        <f t="shared" si="5"/>
        <v>16163028</v>
      </c>
      <c r="L28" s="100">
        <f t="shared" si="5"/>
        <v>14393370</v>
      </c>
      <c r="M28" s="100">
        <f t="shared" si="5"/>
        <v>21356647</v>
      </c>
      <c r="N28" s="100">
        <f t="shared" si="5"/>
        <v>51913045</v>
      </c>
      <c r="O28" s="100">
        <f t="shared" si="5"/>
        <v>13491128</v>
      </c>
      <c r="P28" s="100">
        <f t="shared" si="5"/>
        <v>14322643</v>
      </c>
      <c r="Q28" s="100">
        <f t="shared" si="5"/>
        <v>14788085</v>
      </c>
      <c r="R28" s="100">
        <f t="shared" si="5"/>
        <v>42601856</v>
      </c>
      <c r="S28" s="100">
        <f t="shared" si="5"/>
        <v>20144838</v>
      </c>
      <c r="T28" s="100">
        <f t="shared" si="5"/>
        <v>14260093</v>
      </c>
      <c r="U28" s="100">
        <f t="shared" si="5"/>
        <v>38645067</v>
      </c>
      <c r="V28" s="100">
        <f t="shared" si="5"/>
        <v>73049998</v>
      </c>
      <c r="W28" s="100">
        <f t="shared" si="5"/>
        <v>224275269</v>
      </c>
      <c r="X28" s="100">
        <f t="shared" si="5"/>
        <v>228455450</v>
      </c>
      <c r="Y28" s="100">
        <f t="shared" si="5"/>
        <v>-4180181</v>
      </c>
      <c r="Z28" s="137">
        <f>+IF(X28&lt;&gt;0,+(Y28/X28)*100,0)</f>
        <v>-1.8297576179513337</v>
      </c>
      <c r="AA28" s="153">
        <f>SUM(AA29:AA31)</f>
        <v>248611464</v>
      </c>
    </row>
    <row r="29" spans="1:27" ht="13.5">
      <c r="A29" s="138" t="s">
        <v>75</v>
      </c>
      <c r="B29" s="136"/>
      <c r="C29" s="155"/>
      <c r="D29" s="155"/>
      <c r="E29" s="156">
        <v>78059940</v>
      </c>
      <c r="F29" s="60">
        <v>76702707</v>
      </c>
      <c r="G29" s="60">
        <v>5918677</v>
      </c>
      <c r="H29" s="60">
        <v>4831894</v>
      </c>
      <c r="I29" s="60">
        <v>6786673</v>
      </c>
      <c r="J29" s="60">
        <v>17537244</v>
      </c>
      <c r="K29" s="60">
        <v>5483270</v>
      </c>
      <c r="L29" s="60">
        <v>5613485</v>
      </c>
      <c r="M29" s="60">
        <v>6285083</v>
      </c>
      <c r="N29" s="60">
        <v>17381838</v>
      </c>
      <c r="O29" s="60">
        <v>4546686</v>
      </c>
      <c r="P29" s="60">
        <v>5352855</v>
      </c>
      <c r="Q29" s="60">
        <v>6374943</v>
      </c>
      <c r="R29" s="60">
        <v>16274484</v>
      </c>
      <c r="S29" s="60">
        <v>7037695</v>
      </c>
      <c r="T29" s="60">
        <v>5091365</v>
      </c>
      <c r="U29" s="60">
        <v>9215361</v>
      </c>
      <c r="V29" s="60">
        <v>21344421</v>
      </c>
      <c r="W29" s="60">
        <v>72537987</v>
      </c>
      <c r="X29" s="60">
        <v>78059940</v>
      </c>
      <c r="Y29" s="60">
        <v>-5521953</v>
      </c>
      <c r="Z29" s="140">
        <v>-7.07</v>
      </c>
      <c r="AA29" s="155">
        <v>76702707</v>
      </c>
    </row>
    <row r="30" spans="1:27" ht="13.5">
      <c r="A30" s="138" t="s">
        <v>76</v>
      </c>
      <c r="B30" s="136"/>
      <c r="C30" s="157"/>
      <c r="D30" s="157"/>
      <c r="E30" s="158">
        <v>52934536</v>
      </c>
      <c r="F30" s="159">
        <v>62686346</v>
      </c>
      <c r="G30" s="159">
        <v>3493351</v>
      </c>
      <c r="H30" s="159">
        <v>4856768</v>
      </c>
      <c r="I30" s="159">
        <v>4852503</v>
      </c>
      <c r="J30" s="159">
        <v>13202622</v>
      </c>
      <c r="K30" s="159">
        <v>4107892</v>
      </c>
      <c r="L30" s="159">
        <v>3682081</v>
      </c>
      <c r="M30" s="159">
        <v>4491251</v>
      </c>
      <c r="N30" s="159">
        <v>12281224</v>
      </c>
      <c r="O30" s="159">
        <v>3752444</v>
      </c>
      <c r="P30" s="159">
        <v>3721703</v>
      </c>
      <c r="Q30" s="159">
        <v>3598086</v>
      </c>
      <c r="R30" s="159">
        <v>11072233</v>
      </c>
      <c r="S30" s="159">
        <v>4407210</v>
      </c>
      <c r="T30" s="159">
        <v>3870174</v>
      </c>
      <c r="U30" s="159">
        <v>4828658</v>
      </c>
      <c r="V30" s="159">
        <v>13106042</v>
      </c>
      <c r="W30" s="159">
        <v>49662121</v>
      </c>
      <c r="X30" s="159">
        <v>52934536</v>
      </c>
      <c r="Y30" s="159">
        <v>-3272415</v>
      </c>
      <c r="Z30" s="141">
        <v>-6.18</v>
      </c>
      <c r="AA30" s="157">
        <v>62686346</v>
      </c>
    </row>
    <row r="31" spans="1:27" ht="13.5">
      <c r="A31" s="138" t="s">
        <v>77</v>
      </c>
      <c r="B31" s="136"/>
      <c r="C31" s="155"/>
      <c r="D31" s="155"/>
      <c r="E31" s="156">
        <v>97460599</v>
      </c>
      <c r="F31" s="60">
        <v>109222411</v>
      </c>
      <c r="G31" s="60">
        <v>5182170</v>
      </c>
      <c r="H31" s="60">
        <v>11485573</v>
      </c>
      <c r="I31" s="60">
        <v>9302761</v>
      </c>
      <c r="J31" s="60">
        <v>25970504</v>
      </c>
      <c r="K31" s="60">
        <v>6571866</v>
      </c>
      <c r="L31" s="60">
        <v>5097804</v>
      </c>
      <c r="M31" s="60">
        <v>10580313</v>
      </c>
      <c r="N31" s="60">
        <v>22249983</v>
      </c>
      <c r="O31" s="60">
        <v>5191998</v>
      </c>
      <c r="P31" s="60">
        <v>5248085</v>
      </c>
      <c r="Q31" s="60">
        <v>4815056</v>
      </c>
      <c r="R31" s="60">
        <v>15255139</v>
      </c>
      <c r="S31" s="60">
        <v>8699933</v>
      </c>
      <c r="T31" s="60">
        <v>5298554</v>
      </c>
      <c r="U31" s="60">
        <v>24601048</v>
      </c>
      <c r="V31" s="60">
        <v>38599535</v>
      </c>
      <c r="W31" s="60">
        <v>102075161</v>
      </c>
      <c r="X31" s="60">
        <v>97460974</v>
      </c>
      <c r="Y31" s="60">
        <v>4614187</v>
      </c>
      <c r="Z31" s="140">
        <v>4.73</v>
      </c>
      <c r="AA31" s="155">
        <v>109222411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42494857</v>
      </c>
      <c r="F32" s="100">
        <f t="shared" si="6"/>
        <v>40027094</v>
      </c>
      <c r="G32" s="100">
        <f t="shared" si="6"/>
        <v>2161657</v>
      </c>
      <c r="H32" s="100">
        <f t="shared" si="6"/>
        <v>2545222</v>
      </c>
      <c r="I32" s="100">
        <f t="shared" si="6"/>
        <v>2639914</v>
      </c>
      <c r="J32" s="100">
        <f t="shared" si="6"/>
        <v>7346793</v>
      </c>
      <c r="K32" s="100">
        <f t="shared" si="6"/>
        <v>2603110</v>
      </c>
      <c r="L32" s="100">
        <f t="shared" si="6"/>
        <v>2860012</v>
      </c>
      <c r="M32" s="100">
        <f t="shared" si="6"/>
        <v>3609907</v>
      </c>
      <c r="N32" s="100">
        <f t="shared" si="6"/>
        <v>9073029</v>
      </c>
      <c r="O32" s="100">
        <f t="shared" si="6"/>
        <v>2721275</v>
      </c>
      <c r="P32" s="100">
        <f t="shared" si="6"/>
        <v>3562196</v>
      </c>
      <c r="Q32" s="100">
        <f t="shared" si="6"/>
        <v>2443542</v>
      </c>
      <c r="R32" s="100">
        <f t="shared" si="6"/>
        <v>8727013</v>
      </c>
      <c r="S32" s="100">
        <f t="shared" si="6"/>
        <v>2894885</v>
      </c>
      <c r="T32" s="100">
        <f t="shared" si="6"/>
        <v>3373880</v>
      </c>
      <c r="U32" s="100">
        <f t="shared" si="6"/>
        <v>3347136</v>
      </c>
      <c r="V32" s="100">
        <f t="shared" si="6"/>
        <v>9615901</v>
      </c>
      <c r="W32" s="100">
        <f t="shared" si="6"/>
        <v>34762736</v>
      </c>
      <c r="X32" s="100">
        <f t="shared" si="6"/>
        <v>42494489</v>
      </c>
      <c r="Y32" s="100">
        <f t="shared" si="6"/>
        <v>-7731753</v>
      </c>
      <c r="Z32" s="137">
        <f>+IF(X32&lt;&gt;0,+(Y32/X32)*100,0)</f>
        <v>-18.194719319956995</v>
      </c>
      <c r="AA32" s="153">
        <f>SUM(AA33:AA37)</f>
        <v>40027094</v>
      </c>
    </row>
    <row r="33" spans="1:27" ht="13.5">
      <c r="A33" s="138" t="s">
        <v>79</v>
      </c>
      <c r="B33" s="136"/>
      <c r="C33" s="155"/>
      <c r="D33" s="155"/>
      <c r="E33" s="156">
        <v>5404035</v>
      </c>
      <c r="F33" s="60">
        <v>5630919</v>
      </c>
      <c r="G33" s="60">
        <v>487120</v>
      </c>
      <c r="H33" s="60">
        <v>511942</v>
      </c>
      <c r="I33" s="60">
        <v>490861</v>
      </c>
      <c r="J33" s="60">
        <v>1489923</v>
      </c>
      <c r="K33" s="60">
        <v>540326</v>
      </c>
      <c r="L33" s="60">
        <v>732331</v>
      </c>
      <c r="M33" s="60">
        <v>908515</v>
      </c>
      <c r="N33" s="60">
        <v>2181172</v>
      </c>
      <c r="O33" s="60">
        <v>743991</v>
      </c>
      <c r="P33" s="60">
        <v>853794</v>
      </c>
      <c r="Q33" s="60">
        <v>726670</v>
      </c>
      <c r="R33" s="60">
        <v>2324455</v>
      </c>
      <c r="S33" s="60">
        <v>820324</v>
      </c>
      <c r="T33" s="60">
        <v>752689</v>
      </c>
      <c r="U33" s="60">
        <v>785038</v>
      </c>
      <c r="V33" s="60">
        <v>2358051</v>
      </c>
      <c r="W33" s="60">
        <v>8353601</v>
      </c>
      <c r="X33" s="60">
        <v>5403667</v>
      </c>
      <c r="Y33" s="60">
        <v>2949934</v>
      </c>
      <c r="Z33" s="140">
        <v>54.59</v>
      </c>
      <c r="AA33" s="155">
        <v>5630919</v>
      </c>
    </row>
    <row r="34" spans="1:27" ht="13.5">
      <c r="A34" s="138" t="s">
        <v>80</v>
      </c>
      <c r="B34" s="136"/>
      <c r="C34" s="155"/>
      <c r="D34" s="155"/>
      <c r="E34" s="156">
        <v>17031522</v>
      </c>
      <c r="F34" s="60">
        <v>16278425</v>
      </c>
      <c r="G34" s="60">
        <v>950465</v>
      </c>
      <c r="H34" s="60">
        <v>1006516</v>
      </c>
      <c r="I34" s="60">
        <v>936725</v>
      </c>
      <c r="J34" s="60">
        <v>2893706</v>
      </c>
      <c r="K34" s="60">
        <v>957426</v>
      </c>
      <c r="L34" s="60">
        <v>996699</v>
      </c>
      <c r="M34" s="60">
        <v>1199556</v>
      </c>
      <c r="N34" s="60">
        <v>3153681</v>
      </c>
      <c r="O34" s="60">
        <v>1304402</v>
      </c>
      <c r="P34" s="60">
        <v>1103331</v>
      </c>
      <c r="Q34" s="60">
        <v>1001394</v>
      </c>
      <c r="R34" s="60">
        <v>3409127</v>
      </c>
      <c r="S34" s="60">
        <v>1133103</v>
      </c>
      <c r="T34" s="60">
        <v>1200670</v>
      </c>
      <c r="U34" s="60">
        <v>1302639</v>
      </c>
      <c r="V34" s="60">
        <v>3636412</v>
      </c>
      <c r="W34" s="60">
        <v>13092926</v>
      </c>
      <c r="X34" s="60">
        <v>17031522</v>
      </c>
      <c r="Y34" s="60">
        <v>-3938596</v>
      </c>
      <c r="Z34" s="140">
        <v>-23.13</v>
      </c>
      <c r="AA34" s="155">
        <v>16278425</v>
      </c>
    </row>
    <row r="35" spans="1:27" ht="13.5">
      <c r="A35" s="138" t="s">
        <v>81</v>
      </c>
      <c r="B35" s="136"/>
      <c r="C35" s="155"/>
      <c r="D35" s="155"/>
      <c r="E35" s="156">
        <v>20059300</v>
      </c>
      <c r="F35" s="60">
        <v>18117750</v>
      </c>
      <c r="G35" s="60">
        <v>724072</v>
      </c>
      <c r="H35" s="60">
        <v>1026764</v>
      </c>
      <c r="I35" s="60">
        <v>1212328</v>
      </c>
      <c r="J35" s="60">
        <v>2963164</v>
      </c>
      <c r="K35" s="60">
        <v>1105358</v>
      </c>
      <c r="L35" s="60">
        <v>1130982</v>
      </c>
      <c r="M35" s="60">
        <v>1501836</v>
      </c>
      <c r="N35" s="60">
        <v>3738176</v>
      </c>
      <c r="O35" s="60">
        <v>672882</v>
      </c>
      <c r="P35" s="60">
        <v>1605071</v>
      </c>
      <c r="Q35" s="60">
        <v>715478</v>
      </c>
      <c r="R35" s="60">
        <v>2993431</v>
      </c>
      <c r="S35" s="60">
        <v>941458</v>
      </c>
      <c r="T35" s="60">
        <v>1420521</v>
      </c>
      <c r="U35" s="60">
        <v>1259459</v>
      </c>
      <c r="V35" s="60">
        <v>3621438</v>
      </c>
      <c r="W35" s="60">
        <v>13316209</v>
      </c>
      <c r="X35" s="60">
        <v>20059300</v>
      </c>
      <c r="Y35" s="60">
        <v>-6743091</v>
      </c>
      <c r="Z35" s="140">
        <v>-33.62</v>
      </c>
      <c r="AA35" s="155">
        <v>18117750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83677033</v>
      </c>
      <c r="F38" s="100">
        <f t="shared" si="7"/>
        <v>79534024</v>
      </c>
      <c r="G38" s="100">
        <f t="shared" si="7"/>
        <v>5208617</v>
      </c>
      <c r="H38" s="100">
        <f t="shared" si="7"/>
        <v>5754119</v>
      </c>
      <c r="I38" s="100">
        <f t="shared" si="7"/>
        <v>6008482</v>
      </c>
      <c r="J38" s="100">
        <f t="shared" si="7"/>
        <v>16971218</v>
      </c>
      <c r="K38" s="100">
        <f t="shared" si="7"/>
        <v>6691984</v>
      </c>
      <c r="L38" s="100">
        <f t="shared" si="7"/>
        <v>6450421</v>
      </c>
      <c r="M38" s="100">
        <f t="shared" si="7"/>
        <v>6598198</v>
      </c>
      <c r="N38" s="100">
        <f t="shared" si="7"/>
        <v>19740603</v>
      </c>
      <c r="O38" s="100">
        <f t="shared" si="7"/>
        <v>5209077</v>
      </c>
      <c r="P38" s="100">
        <f t="shared" si="7"/>
        <v>5735925</v>
      </c>
      <c r="Q38" s="100">
        <f t="shared" si="7"/>
        <v>5501992</v>
      </c>
      <c r="R38" s="100">
        <f t="shared" si="7"/>
        <v>16446994</v>
      </c>
      <c r="S38" s="100">
        <f t="shared" si="7"/>
        <v>9004234</v>
      </c>
      <c r="T38" s="100">
        <f t="shared" si="7"/>
        <v>6512758</v>
      </c>
      <c r="U38" s="100">
        <f t="shared" si="7"/>
        <v>7662994</v>
      </c>
      <c r="V38" s="100">
        <f t="shared" si="7"/>
        <v>23179986</v>
      </c>
      <c r="W38" s="100">
        <f t="shared" si="7"/>
        <v>76338801</v>
      </c>
      <c r="X38" s="100">
        <f t="shared" si="7"/>
        <v>83676450</v>
      </c>
      <c r="Y38" s="100">
        <f t="shared" si="7"/>
        <v>-7337649</v>
      </c>
      <c r="Z38" s="137">
        <f>+IF(X38&lt;&gt;0,+(Y38/X38)*100,0)</f>
        <v>-8.769073018752588</v>
      </c>
      <c r="AA38" s="153">
        <f>SUM(AA39:AA41)</f>
        <v>79534024</v>
      </c>
    </row>
    <row r="39" spans="1:27" ht="13.5">
      <c r="A39" s="138" t="s">
        <v>85</v>
      </c>
      <c r="B39" s="136"/>
      <c r="C39" s="155"/>
      <c r="D39" s="155"/>
      <c r="E39" s="156">
        <v>20815196</v>
      </c>
      <c r="F39" s="60">
        <v>16503116</v>
      </c>
      <c r="G39" s="60">
        <v>855986</v>
      </c>
      <c r="H39" s="60">
        <v>766072</v>
      </c>
      <c r="I39" s="60">
        <v>843360</v>
      </c>
      <c r="J39" s="60">
        <v>2465418</v>
      </c>
      <c r="K39" s="60">
        <v>1445754</v>
      </c>
      <c r="L39" s="60">
        <v>1451246</v>
      </c>
      <c r="M39" s="60">
        <v>1502505</v>
      </c>
      <c r="N39" s="60">
        <v>4399505</v>
      </c>
      <c r="O39" s="60">
        <v>748361</v>
      </c>
      <c r="P39" s="60">
        <v>886834</v>
      </c>
      <c r="Q39" s="60">
        <v>1015559</v>
      </c>
      <c r="R39" s="60">
        <v>2650754</v>
      </c>
      <c r="S39" s="60">
        <v>1854190</v>
      </c>
      <c r="T39" s="60">
        <v>1839251</v>
      </c>
      <c r="U39" s="60">
        <v>1313873</v>
      </c>
      <c r="V39" s="60">
        <v>5007314</v>
      </c>
      <c r="W39" s="60">
        <v>14522991</v>
      </c>
      <c r="X39" s="60">
        <v>20814613</v>
      </c>
      <c r="Y39" s="60">
        <v>-6291622</v>
      </c>
      <c r="Z39" s="140">
        <v>-30.23</v>
      </c>
      <c r="AA39" s="155">
        <v>16503116</v>
      </c>
    </row>
    <row r="40" spans="1:27" ht="13.5">
      <c r="A40" s="138" t="s">
        <v>86</v>
      </c>
      <c r="B40" s="136"/>
      <c r="C40" s="155"/>
      <c r="D40" s="155"/>
      <c r="E40" s="156">
        <v>62861837</v>
      </c>
      <c r="F40" s="60">
        <v>63030908</v>
      </c>
      <c r="G40" s="60">
        <v>4352631</v>
      </c>
      <c r="H40" s="60">
        <v>4988047</v>
      </c>
      <c r="I40" s="60">
        <v>5165122</v>
      </c>
      <c r="J40" s="60">
        <v>14505800</v>
      </c>
      <c r="K40" s="60">
        <v>5246230</v>
      </c>
      <c r="L40" s="60">
        <v>4999175</v>
      </c>
      <c r="M40" s="60">
        <v>5095693</v>
      </c>
      <c r="N40" s="60">
        <v>15341098</v>
      </c>
      <c r="O40" s="60">
        <v>4460716</v>
      </c>
      <c r="P40" s="60">
        <v>4849091</v>
      </c>
      <c r="Q40" s="60">
        <v>4486433</v>
      </c>
      <c r="R40" s="60">
        <v>13796240</v>
      </c>
      <c r="S40" s="60">
        <v>7150044</v>
      </c>
      <c r="T40" s="60">
        <v>4673507</v>
      </c>
      <c r="U40" s="60">
        <v>6349121</v>
      </c>
      <c r="V40" s="60">
        <v>18172672</v>
      </c>
      <c r="W40" s="60">
        <v>61815810</v>
      </c>
      <c r="X40" s="60">
        <v>62861837</v>
      </c>
      <c r="Y40" s="60">
        <v>-1046027</v>
      </c>
      <c r="Z40" s="140">
        <v>-1.66</v>
      </c>
      <c r="AA40" s="155">
        <v>63030908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226918775</v>
      </c>
      <c r="F42" s="100">
        <f t="shared" si="8"/>
        <v>229250159</v>
      </c>
      <c r="G42" s="100">
        <f t="shared" si="8"/>
        <v>8009147</v>
      </c>
      <c r="H42" s="100">
        <f t="shared" si="8"/>
        <v>12768015</v>
      </c>
      <c r="I42" s="100">
        <f t="shared" si="8"/>
        <v>16146404</v>
      </c>
      <c r="J42" s="100">
        <f t="shared" si="8"/>
        <v>36923566</v>
      </c>
      <c r="K42" s="100">
        <f t="shared" si="8"/>
        <v>18921984</v>
      </c>
      <c r="L42" s="100">
        <f t="shared" si="8"/>
        <v>15037126</v>
      </c>
      <c r="M42" s="100">
        <f t="shared" si="8"/>
        <v>19644815</v>
      </c>
      <c r="N42" s="100">
        <f t="shared" si="8"/>
        <v>53603925</v>
      </c>
      <c r="O42" s="100">
        <f t="shared" si="8"/>
        <v>14334760</v>
      </c>
      <c r="P42" s="100">
        <f t="shared" si="8"/>
        <v>16717124</v>
      </c>
      <c r="Q42" s="100">
        <f t="shared" si="8"/>
        <v>16507844</v>
      </c>
      <c r="R42" s="100">
        <f t="shared" si="8"/>
        <v>47559728</v>
      </c>
      <c r="S42" s="100">
        <f t="shared" si="8"/>
        <v>11006919</v>
      </c>
      <c r="T42" s="100">
        <f t="shared" si="8"/>
        <v>19889272</v>
      </c>
      <c r="U42" s="100">
        <f t="shared" si="8"/>
        <v>17506127</v>
      </c>
      <c r="V42" s="100">
        <f t="shared" si="8"/>
        <v>48402318</v>
      </c>
      <c r="W42" s="100">
        <f t="shared" si="8"/>
        <v>186489537</v>
      </c>
      <c r="X42" s="100">
        <f t="shared" si="8"/>
        <v>226919000</v>
      </c>
      <c r="Y42" s="100">
        <f t="shared" si="8"/>
        <v>-40429463</v>
      </c>
      <c r="Z42" s="137">
        <f>+IF(X42&lt;&gt;0,+(Y42/X42)*100,0)</f>
        <v>-17.81669362195321</v>
      </c>
      <c r="AA42" s="153">
        <f>SUM(AA43:AA46)</f>
        <v>229250159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170776655</v>
      </c>
      <c r="F44" s="60">
        <v>179493002</v>
      </c>
      <c r="G44" s="60">
        <v>6946140</v>
      </c>
      <c r="H44" s="60">
        <v>10615100</v>
      </c>
      <c r="I44" s="60">
        <v>13370430</v>
      </c>
      <c r="J44" s="60">
        <v>30931670</v>
      </c>
      <c r="K44" s="60">
        <v>15235460</v>
      </c>
      <c r="L44" s="60">
        <v>13680820</v>
      </c>
      <c r="M44" s="60">
        <v>16043457</v>
      </c>
      <c r="N44" s="60">
        <v>44959737</v>
      </c>
      <c r="O44" s="60">
        <v>13022014</v>
      </c>
      <c r="P44" s="60">
        <v>13302730</v>
      </c>
      <c r="Q44" s="60">
        <v>13884761</v>
      </c>
      <c r="R44" s="60">
        <v>40209505</v>
      </c>
      <c r="S44" s="60">
        <v>8589684</v>
      </c>
      <c r="T44" s="60">
        <v>17611515</v>
      </c>
      <c r="U44" s="60">
        <v>14907448</v>
      </c>
      <c r="V44" s="60">
        <v>41108647</v>
      </c>
      <c r="W44" s="60">
        <v>157209559</v>
      </c>
      <c r="X44" s="60">
        <v>170777000</v>
      </c>
      <c r="Y44" s="60">
        <v>-13567441</v>
      </c>
      <c r="Z44" s="140">
        <v>-7.94</v>
      </c>
      <c r="AA44" s="155">
        <v>179493002</v>
      </c>
    </row>
    <row r="45" spans="1:27" ht="13.5">
      <c r="A45" s="138" t="s">
        <v>91</v>
      </c>
      <c r="B45" s="136"/>
      <c r="C45" s="157"/>
      <c r="D45" s="157"/>
      <c r="E45" s="158">
        <v>12119070</v>
      </c>
      <c r="F45" s="159">
        <v>10144062</v>
      </c>
      <c r="G45" s="159">
        <v>630562</v>
      </c>
      <c r="H45" s="159">
        <v>677292</v>
      </c>
      <c r="I45" s="159">
        <v>724941</v>
      </c>
      <c r="J45" s="159">
        <v>2032795</v>
      </c>
      <c r="K45" s="159">
        <v>572788</v>
      </c>
      <c r="L45" s="159">
        <v>529234</v>
      </c>
      <c r="M45" s="159">
        <v>702811</v>
      </c>
      <c r="N45" s="159">
        <v>1804833</v>
      </c>
      <c r="O45" s="159">
        <v>492598</v>
      </c>
      <c r="P45" s="159">
        <v>483033</v>
      </c>
      <c r="Q45" s="159">
        <v>555574</v>
      </c>
      <c r="R45" s="159">
        <v>1531205</v>
      </c>
      <c r="S45" s="159">
        <v>581958</v>
      </c>
      <c r="T45" s="159">
        <v>615967</v>
      </c>
      <c r="U45" s="159">
        <v>758023</v>
      </c>
      <c r="V45" s="159">
        <v>1955948</v>
      </c>
      <c r="W45" s="159">
        <v>7324781</v>
      </c>
      <c r="X45" s="159">
        <v>12119000</v>
      </c>
      <c r="Y45" s="159">
        <v>-4794219</v>
      </c>
      <c r="Z45" s="141">
        <v>-39.56</v>
      </c>
      <c r="AA45" s="157">
        <v>10144062</v>
      </c>
    </row>
    <row r="46" spans="1:27" ht="13.5">
      <c r="A46" s="138" t="s">
        <v>92</v>
      </c>
      <c r="B46" s="136"/>
      <c r="C46" s="155"/>
      <c r="D46" s="155"/>
      <c r="E46" s="156">
        <v>44023050</v>
      </c>
      <c r="F46" s="60">
        <v>39613095</v>
      </c>
      <c r="G46" s="60">
        <v>432445</v>
      </c>
      <c r="H46" s="60">
        <v>1475623</v>
      </c>
      <c r="I46" s="60">
        <v>2051033</v>
      </c>
      <c r="J46" s="60">
        <v>3959101</v>
      </c>
      <c r="K46" s="60">
        <v>3113736</v>
      </c>
      <c r="L46" s="60">
        <v>827072</v>
      </c>
      <c r="M46" s="60">
        <v>2898547</v>
      </c>
      <c r="N46" s="60">
        <v>6839355</v>
      </c>
      <c r="O46" s="60">
        <v>820148</v>
      </c>
      <c r="P46" s="60">
        <v>2931361</v>
      </c>
      <c r="Q46" s="60">
        <v>2067509</v>
      </c>
      <c r="R46" s="60">
        <v>5819018</v>
      </c>
      <c r="S46" s="60">
        <v>1835277</v>
      </c>
      <c r="T46" s="60">
        <v>1661790</v>
      </c>
      <c r="U46" s="60">
        <v>1840656</v>
      </c>
      <c r="V46" s="60">
        <v>5337723</v>
      </c>
      <c r="W46" s="60">
        <v>21955197</v>
      </c>
      <c r="X46" s="60">
        <v>44023000</v>
      </c>
      <c r="Y46" s="60">
        <v>-22067803</v>
      </c>
      <c r="Z46" s="140">
        <v>-50.13</v>
      </c>
      <c r="AA46" s="155">
        <v>39613095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581545740</v>
      </c>
      <c r="F48" s="73">
        <f t="shared" si="9"/>
        <v>597422741</v>
      </c>
      <c r="G48" s="73">
        <f t="shared" si="9"/>
        <v>29973619</v>
      </c>
      <c r="H48" s="73">
        <f t="shared" si="9"/>
        <v>42241591</v>
      </c>
      <c r="I48" s="73">
        <f t="shared" si="9"/>
        <v>45736737</v>
      </c>
      <c r="J48" s="73">
        <f t="shared" si="9"/>
        <v>117951947</v>
      </c>
      <c r="K48" s="73">
        <f t="shared" si="9"/>
        <v>44380106</v>
      </c>
      <c r="L48" s="73">
        <f t="shared" si="9"/>
        <v>38740929</v>
      </c>
      <c r="M48" s="73">
        <f t="shared" si="9"/>
        <v>51209567</v>
      </c>
      <c r="N48" s="73">
        <f t="shared" si="9"/>
        <v>134330602</v>
      </c>
      <c r="O48" s="73">
        <f t="shared" si="9"/>
        <v>35756240</v>
      </c>
      <c r="P48" s="73">
        <f t="shared" si="9"/>
        <v>40337888</v>
      </c>
      <c r="Q48" s="73">
        <f t="shared" si="9"/>
        <v>39241463</v>
      </c>
      <c r="R48" s="73">
        <f t="shared" si="9"/>
        <v>115335591</v>
      </c>
      <c r="S48" s="73">
        <f t="shared" si="9"/>
        <v>43050876</v>
      </c>
      <c r="T48" s="73">
        <f t="shared" si="9"/>
        <v>44036003</v>
      </c>
      <c r="U48" s="73">
        <f t="shared" si="9"/>
        <v>67161324</v>
      </c>
      <c r="V48" s="73">
        <f t="shared" si="9"/>
        <v>154248203</v>
      </c>
      <c r="W48" s="73">
        <f t="shared" si="9"/>
        <v>521866343</v>
      </c>
      <c r="X48" s="73">
        <f t="shared" si="9"/>
        <v>581545389</v>
      </c>
      <c r="Y48" s="73">
        <f t="shared" si="9"/>
        <v>-59679046</v>
      </c>
      <c r="Z48" s="170">
        <f>+IF(X48&lt;&gt;0,+(Y48/X48)*100,0)</f>
        <v>-10.262147569018039</v>
      </c>
      <c r="AA48" s="168">
        <f>+AA28+AA32+AA38+AA42+AA47</f>
        <v>597422741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-79240755</v>
      </c>
      <c r="F49" s="173">
        <f t="shared" si="10"/>
        <v>-79554741</v>
      </c>
      <c r="G49" s="173">
        <f t="shared" si="10"/>
        <v>90778523</v>
      </c>
      <c r="H49" s="173">
        <f t="shared" si="10"/>
        <v>-28140379</v>
      </c>
      <c r="I49" s="173">
        <f t="shared" si="10"/>
        <v>-32282871</v>
      </c>
      <c r="J49" s="173">
        <f t="shared" si="10"/>
        <v>30355273</v>
      </c>
      <c r="K49" s="173">
        <f t="shared" si="10"/>
        <v>-29681394</v>
      </c>
      <c r="L49" s="173">
        <f t="shared" si="10"/>
        <v>43959302</v>
      </c>
      <c r="M49" s="173">
        <f t="shared" si="10"/>
        <v>-11441868</v>
      </c>
      <c r="N49" s="173">
        <f t="shared" si="10"/>
        <v>2836040</v>
      </c>
      <c r="O49" s="173">
        <f t="shared" si="10"/>
        <v>-20437000</v>
      </c>
      <c r="P49" s="173">
        <f t="shared" si="10"/>
        <v>-30161064</v>
      </c>
      <c r="Q49" s="173">
        <f t="shared" si="10"/>
        <v>47685457</v>
      </c>
      <c r="R49" s="173">
        <f t="shared" si="10"/>
        <v>-2912607</v>
      </c>
      <c r="S49" s="173">
        <f t="shared" si="10"/>
        <v>-29705935</v>
      </c>
      <c r="T49" s="173">
        <f t="shared" si="10"/>
        <v>-29075439</v>
      </c>
      <c r="U49" s="173">
        <f t="shared" si="10"/>
        <v>-24182116</v>
      </c>
      <c r="V49" s="173">
        <f t="shared" si="10"/>
        <v>-82963490</v>
      </c>
      <c r="W49" s="173">
        <f t="shared" si="10"/>
        <v>-52684784</v>
      </c>
      <c r="X49" s="173">
        <f>IF(F25=F48,0,X25-X48)</f>
        <v>-79241575</v>
      </c>
      <c r="Y49" s="173">
        <f t="shared" si="10"/>
        <v>26556791</v>
      </c>
      <c r="Z49" s="174">
        <f>+IF(X49&lt;&gt;0,+(Y49/X49)*100,0)</f>
        <v>-33.513709186118525</v>
      </c>
      <c r="AA49" s="171">
        <f>+AA25-AA48</f>
        <v>-79554741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45723106</v>
      </c>
      <c r="F5" s="60">
        <v>66373946</v>
      </c>
      <c r="G5" s="60">
        <v>3299978</v>
      </c>
      <c r="H5" s="60">
        <v>3345395</v>
      </c>
      <c r="I5" s="60">
        <v>3345976</v>
      </c>
      <c r="J5" s="60">
        <v>9991349</v>
      </c>
      <c r="K5" s="60">
        <v>3337541</v>
      </c>
      <c r="L5" s="60">
        <v>3411989</v>
      </c>
      <c r="M5" s="60">
        <v>3371094</v>
      </c>
      <c r="N5" s="60">
        <v>10120624</v>
      </c>
      <c r="O5" s="60">
        <v>3378164</v>
      </c>
      <c r="P5" s="60">
        <v>3372871</v>
      </c>
      <c r="Q5" s="60">
        <v>3432129</v>
      </c>
      <c r="R5" s="60">
        <v>10183164</v>
      </c>
      <c r="S5" s="60">
        <v>3379192</v>
      </c>
      <c r="T5" s="60">
        <v>3379192</v>
      </c>
      <c r="U5" s="60">
        <v>29392274</v>
      </c>
      <c r="V5" s="60">
        <v>36150658</v>
      </c>
      <c r="W5" s="60">
        <v>66445795</v>
      </c>
      <c r="X5" s="60">
        <v>45723106</v>
      </c>
      <c r="Y5" s="60">
        <v>20722689</v>
      </c>
      <c r="Z5" s="140">
        <v>45.32</v>
      </c>
      <c r="AA5" s="155">
        <v>66373946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108885180</v>
      </c>
      <c r="F8" s="60">
        <v>98385180</v>
      </c>
      <c r="G8" s="60">
        <v>4933943</v>
      </c>
      <c r="H8" s="60">
        <v>7170755</v>
      </c>
      <c r="I8" s="60">
        <v>6550053</v>
      </c>
      <c r="J8" s="60">
        <v>18654751</v>
      </c>
      <c r="K8" s="60">
        <v>7821017</v>
      </c>
      <c r="L8" s="60">
        <v>7133869</v>
      </c>
      <c r="M8" s="60">
        <v>6205837</v>
      </c>
      <c r="N8" s="60">
        <v>21160723</v>
      </c>
      <c r="O8" s="60">
        <v>7932831</v>
      </c>
      <c r="P8" s="60">
        <v>4651609</v>
      </c>
      <c r="Q8" s="60">
        <v>5257363</v>
      </c>
      <c r="R8" s="60">
        <v>17841803</v>
      </c>
      <c r="S8" s="60">
        <v>6297291</v>
      </c>
      <c r="T8" s="60">
        <v>7679455</v>
      </c>
      <c r="U8" s="60">
        <v>9622743</v>
      </c>
      <c r="V8" s="60">
        <v>23599489</v>
      </c>
      <c r="W8" s="60">
        <v>81256766</v>
      </c>
      <c r="X8" s="60">
        <v>108885000</v>
      </c>
      <c r="Y8" s="60">
        <v>-27628234</v>
      </c>
      <c r="Z8" s="140">
        <v>-25.37</v>
      </c>
      <c r="AA8" s="155">
        <v>98385180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3059694</v>
      </c>
      <c r="F9" s="60">
        <v>2879694</v>
      </c>
      <c r="G9" s="60">
        <v>225426</v>
      </c>
      <c r="H9" s="60">
        <v>283973</v>
      </c>
      <c r="I9" s="60">
        <v>232493</v>
      </c>
      <c r="J9" s="60">
        <v>741892</v>
      </c>
      <c r="K9" s="60">
        <v>287897</v>
      </c>
      <c r="L9" s="60">
        <v>274871</v>
      </c>
      <c r="M9" s="60">
        <v>208216</v>
      </c>
      <c r="N9" s="60">
        <v>770984</v>
      </c>
      <c r="O9" s="60">
        <v>290703</v>
      </c>
      <c r="P9" s="60">
        <v>233174</v>
      </c>
      <c r="Q9" s="60">
        <v>244111</v>
      </c>
      <c r="R9" s="60">
        <v>767988</v>
      </c>
      <c r="S9" s="60">
        <v>136198</v>
      </c>
      <c r="T9" s="60">
        <v>232674</v>
      </c>
      <c r="U9" s="60">
        <v>204982</v>
      </c>
      <c r="V9" s="60">
        <v>573854</v>
      </c>
      <c r="W9" s="60">
        <v>2854718</v>
      </c>
      <c r="X9" s="60">
        <v>3059694</v>
      </c>
      <c r="Y9" s="60">
        <v>-204976</v>
      </c>
      <c r="Z9" s="140">
        <v>-6.7</v>
      </c>
      <c r="AA9" s="155">
        <v>2879694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21711557</v>
      </c>
      <c r="F10" s="54">
        <v>21811557</v>
      </c>
      <c r="G10" s="54">
        <v>494757</v>
      </c>
      <c r="H10" s="54">
        <v>501599</v>
      </c>
      <c r="I10" s="54">
        <v>501623</v>
      </c>
      <c r="J10" s="54">
        <v>1497979</v>
      </c>
      <c r="K10" s="54">
        <v>501782</v>
      </c>
      <c r="L10" s="54">
        <v>501819</v>
      </c>
      <c r="M10" s="54">
        <v>501819</v>
      </c>
      <c r="N10" s="54">
        <v>1505420</v>
      </c>
      <c r="O10" s="54">
        <v>501819</v>
      </c>
      <c r="P10" s="54">
        <v>501819</v>
      </c>
      <c r="Q10" s="54">
        <v>501844</v>
      </c>
      <c r="R10" s="54">
        <v>1505482</v>
      </c>
      <c r="S10" s="54">
        <v>501844</v>
      </c>
      <c r="T10" s="54">
        <v>501844</v>
      </c>
      <c r="U10" s="54">
        <v>464074</v>
      </c>
      <c r="V10" s="54">
        <v>1467762</v>
      </c>
      <c r="W10" s="54">
        <v>5976643</v>
      </c>
      <c r="X10" s="54">
        <v>21712000</v>
      </c>
      <c r="Y10" s="54">
        <v>-15735357</v>
      </c>
      <c r="Z10" s="184">
        <v>-72.47</v>
      </c>
      <c r="AA10" s="130">
        <v>21811557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658</v>
      </c>
      <c r="Q12" s="60">
        <v>0</v>
      </c>
      <c r="R12" s="60">
        <v>658</v>
      </c>
      <c r="S12" s="60">
        <v>0</v>
      </c>
      <c r="T12" s="60">
        <v>0</v>
      </c>
      <c r="U12" s="60">
        <v>641</v>
      </c>
      <c r="V12" s="60">
        <v>641</v>
      </c>
      <c r="W12" s="60">
        <v>1299</v>
      </c>
      <c r="X12" s="60"/>
      <c r="Y12" s="60">
        <v>1299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9300000</v>
      </c>
      <c r="F13" s="60">
        <v>9500000</v>
      </c>
      <c r="G13" s="60">
        <v>730456</v>
      </c>
      <c r="H13" s="60">
        <v>961253</v>
      </c>
      <c r="I13" s="60">
        <v>932413</v>
      </c>
      <c r="J13" s="60">
        <v>2624122</v>
      </c>
      <c r="K13" s="60">
        <v>735320</v>
      </c>
      <c r="L13" s="60">
        <v>615433</v>
      </c>
      <c r="M13" s="60">
        <v>726978</v>
      </c>
      <c r="N13" s="60">
        <v>2077731</v>
      </c>
      <c r="O13" s="60">
        <v>822062</v>
      </c>
      <c r="P13" s="60">
        <v>724847</v>
      </c>
      <c r="Q13" s="60">
        <v>490545</v>
      </c>
      <c r="R13" s="60">
        <v>2037454</v>
      </c>
      <c r="S13" s="60">
        <v>730064</v>
      </c>
      <c r="T13" s="60">
        <v>762335</v>
      </c>
      <c r="U13" s="60">
        <v>610897</v>
      </c>
      <c r="V13" s="60">
        <v>2103296</v>
      </c>
      <c r="W13" s="60">
        <v>8842603</v>
      </c>
      <c r="X13" s="60">
        <v>9300000</v>
      </c>
      <c r="Y13" s="60">
        <v>-457397</v>
      </c>
      <c r="Z13" s="140">
        <v>-4.92</v>
      </c>
      <c r="AA13" s="155">
        <v>9500000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16500000</v>
      </c>
      <c r="F14" s="60">
        <v>22500000</v>
      </c>
      <c r="G14" s="60">
        <v>1706491</v>
      </c>
      <c r="H14" s="60">
        <v>1766015</v>
      </c>
      <c r="I14" s="60">
        <v>1866030</v>
      </c>
      <c r="J14" s="60">
        <v>5338536</v>
      </c>
      <c r="K14" s="60">
        <v>1898020</v>
      </c>
      <c r="L14" s="60">
        <v>1993855</v>
      </c>
      <c r="M14" s="60">
        <v>2046333</v>
      </c>
      <c r="N14" s="60">
        <v>5938208</v>
      </c>
      <c r="O14" s="60">
        <v>2123289</v>
      </c>
      <c r="P14" s="60">
        <v>62710</v>
      </c>
      <c r="Q14" s="60">
        <v>2238450</v>
      </c>
      <c r="R14" s="60">
        <v>4424449</v>
      </c>
      <c r="S14" s="60">
        <v>2224957</v>
      </c>
      <c r="T14" s="60">
        <v>2328165</v>
      </c>
      <c r="U14" s="60">
        <v>2616286</v>
      </c>
      <c r="V14" s="60">
        <v>7169408</v>
      </c>
      <c r="W14" s="60">
        <v>22870601</v>
      </c>
      <c r="X14" s="60">
        <v>16500000</v>
      </c>
      <c r="Y14" s="60">
        <v>6370601</v>
      </c>
      <c r="Z14" s="140">
        <v>38.61</v>
      </c>
      <c r="AA14" s="155">
        <v>22500000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3500000</v>
      </c>
      <c r="F16" s="60">
        <v>3500000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3500000</v>
      </c>
      <c r="Y16" s="60">
        <v>-3500000</v>
      </c>
      <c r="Z16" s="140">
        <v>-100</v>
      </c>
      <c r="AA16" s="155">
        <v>3500000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291260848</v>
      </c>
      <c r="F19" s="60">
        <v>291260848</v>
      </c>
      <c r="G19" s="60">
        <v>109136000</v>
      </c>
      <c r="H19" s="60">
        <v>0</v>
      </c>
      <c r="I19" s="60">
        <v>0</v>
      </c>
      <c r="J19" s="60">
        <v>109136000</v>
      </c>
      <c r="K19" s="60">
        <v>0</v>
      </c>
      <c r="L19" s="60">
        <v>68646000</v>
      </c>
      <c r="M19" s="60">
        <v>26678605</v>
      </c>
      <c r="N19" s="60">
        <v>95324605</v>
      </c>
      <c r="O19" s="60">
        <v>0</v>
      </c>
      <c r="P19" s="60">
        <v>553000</v>
      </c>
      <c r="Q19" s="60">
        <v>74673000</v>
      </c>
      <c r="R19" s="60">
        <v>75226000</v>
      </c>
      <c r="S19" s="60">
        <v>0</v>
      </c>
      <c r="T19" s="60">
        <v>0</v>
      </c>
      <c r="U19" s="60">
        <v>0</v>
      </c>
      <c r="V19" s="60">
        <v>0</v>
      </c>
      <c r="W19" s="60">
        <v>279686605</v>
      </c>
      <c r="X19" s="60">
        <v>291260000</v>
      </c>
      <c r="Y19" s="60">
        <v>-11573395</v>
      </c>
      <c r="Z19" s="140">
        <v>-3.97</v>
      </c>
      <c r="AA19" s="155">
        <v>291260848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2364600</v>
      </c>
      <c r="F20" s="54">
        <v>1656775</v>
      </c>
      <c r="G20" s="54">
        <v>225091</v>
      </c>
      <c r="H20" s="54">
        <v>72222</v>
      </c>
      <c r="I20" s="54">
        <v>25278</v>
      </c>
      <c r="J20" s="54">
        <v>322591</v>
      </c>
      <c r="K20" s="54">
        <v>117135</v>
      </c>
      <c r="L20" s="54">
        <v>122395</v>
      </c>
      <c r="M20" s="54">
        <v>28817</v>
      </c>
      <c r="N20" s="54">
        <v>268347</v>
      </c>
      <c r="O20" s="54">
        <v>270372</v>
      </c>
      <c r="P20" s="54">
        <v>76136</v>
      </c>
      <c r="Q20" s="54">
        <v>89478</v>
      </c>
      <c r="R20" s="54">
        <v>435986</v>
      </c>
      <c r="S20" s="54">
        <v>75395</v>
      </c>
      <c r="T20" s="54">
        <v>76899</v>
      </c>
      <c r="U20" s="54">
        <v>67311</v>
      </c>
      <c r="V20" s="54">
        <v>219605</v>
      </c>
      <c r="W20" s="54">
        <v>1246529</v>
      </c>
      <c r="X20" s="54">
        <v>2364000</v>
      </c>
      <c r="Y20" s="54">
        <v>-1117471</v>
      </c>
      <c r="Z20" s="184">
        <v>-47.27</v>
      </c>
      <c r="AA20" s="130">
        <v>1656775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502304985</v>
      </c>
      <c r="F22" s="190">
        <f t="shared" si="0"/>
        <v>517868000</v>
      </c>
      <c r="G22" s="190">
        <f t="shared" si="0"/>
        <v>120752142</v>
      </c>
      <c r="H22" s="190">
        <f t="shared" si="0"/>
        <v>14101212</v>
      </c>
      <c r="I22" s="190">
        <f t="shared" si="0"/>
        <v>13453866</v>
      </c>
      <c r="J22" s="190">
        <f t="shared" si="0"/>
        <v>148307220</v>
      </c>
      <c r="K22" s="190">
        <f t="shared" si="0"/>
        <v>14698712</v>
      </c>
      <c r="L22" s="190">
        <f t="shared" si="0"/>
        <v>82700231</v>
      </c>
      <c r="M22" s="190">
        <f t="shared" si="0"/>
        <v>39767699</v>
      </c>
      <c r="N22" s="190">
        <f t="shared" si="0"/>
        <v>137166642</v>
      </c>
      <c r="O22" s="190">
        <f t="shared" si="0"/>
        <v>15319240</v>
      </c>
      <c r="P22" s="190">
        <f t="shared" si="0"/>
        <v>10176824</v>
      </c>
      <c r="Q22" s="190">
        <f t="shared" si="0"/>
        <v>86926920</v>
      </c>
      <c r="R22" s="190">
        <f t="shared" si="0"/>
        <v>112422984</v>
      </c>
      <c r="S22" s="190">
        <f t="shared" si="0"/>
        <v>13344941</v>
      </c>
      <c r="T22" s="190">
        <f t="shared" si="0"/>
        <v>14960564</v>
      </c>
      <c r="U22" s="190">
        <f t="shared" si="0"/>
        <v>42979208</v>
      </c>
      <c r="V22" s="190">
        <f t="shared" si="0"/>
        <v>71284713</v>
      </c>
      <c r="W22" s="190">
        <f t="shared" si="0"/>
        <v>469181559</v>
      </c>
      <c r="X22" s="190">
        <f t="shared" si="0"/>
        <v>502303800</v>
      </c>
      <c r="Y22" s="190">
        <f t="shared" si="0"/>
        <v>-33122241</v>
      </c>
      <c r="Z22" s="191">
        <f>+IF(X22&lt;&gt;0,+(Y22/X22)*100,0)</f>
        <v>-6.594065384335138</v>
      </c>
      <c r="AA22" s="188">
        <f>SUM(AA5:AA21)</f>
        <v>517868000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152935091</v>
      </c>
      <c r="F25" s="60">
        <v>132577000</v>
      </c>
      <c r="G25" s="60">
        <v>10166863</v>
      </c>
      <c r="H25" s="60">
        <v>10005405</v>
      </c>
      <c r="I25" s="60">
        <v>10178014</v>
      </c>
      <c r="J25" s="60">
        <v>30350282</v>
      </c>
      <c r="K25" s="60">
        <v>10015430</v>
      </c>
      <c r="L25" s="60">
        <v>10182332</v>
      </c>
      <c r="M25" s="60">
        <v>11694495</v>
      </c>
      <c r="N25" s="60">
        <v>31892257</v>
      </c>
      <c r="O25" s="60">
        <v>10085219</v>
      </c>
      <c r="P25" s="60">
        <v>11493352</v>
      </c>
      <c r="Q25" s="60">
        <v>10110149</v>
      </c>
      <c r="R25" s="60">
        <v>31688720</v>
      </c>
      <c r="S25" s="60">
        <v>12951501</v>
      </c>
      <c r="T25" s="60">
        <v>11262623</v>
      </c>
      <c r="U25" s="60">
        <v>12064556</v>
      </c>
      <c r="V25" s="60">
        <v>36278680</v>
      </c>
      <c r="W25" s="60">
        <v>130209939</v>
      </c>
      <c r="X25" s="60">
        <v>152935292</v>
      </c>
      <c r="Y25" s="60">
        <v>-22725353</v>
      </c>
      <c r="Z25" s="140">
        <v>-14.86</v>
      </c>
      <c r="AA25" s="155">
        <v>132577000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19515206</v>
      </c>
      <c r="F26" s="60">
        <v>19005000</v>
      </c>
      <c r="G26" s="60">
        <v>1475469</v>
      </c>
      <c r="H26" s="60">
        <v>1487750</v>
      </c>
      <c r="I26" s="60">
        <v>1499217</v>
      </c>
      <c r="J26" s="60">
        <v>4462436</v>
      </c>
      <c r="K26" s="60">
        <v>1500588</v>
      </c>
      <c r="L26" s="60">
        <v>1500588</v>
      </c>
      <c r="M26" s="60">
        <v>1500588</v>
      </c>
      <c r="N26" s="60">
        <v>4501764</v>
      </c>
      <c r="O26" s="60">
        <v>1564176</v>
      </c>
      <c r="P26" s="60">
        <v>1519252</v>
      </c>
      <c r="Q26" s="60">
        <v>1518866</v>
      </c>
      <c r="R26" s="60">
        <v>4602294</v>
      </c>
      <c r="S26" s="60">
        <v>2358088</v>
      </c>
      <c r="T26" s="60">
        <v>1603280</v>
      </c>
      <c r="U26" s="60">
        <v>1603580</v>
      </c>
      <c r="V26" s="60">
        <v>5564948</v>
      </c>
      <c r="W26" s="60">
        <v>19131442</v>
      </c>
      <c r="X26" s="60">
        <v>19515206</v>
      </c>
      <c r="Y26" s="60">
        <v>-383764</v>
      </c>
      <c r="Z26" s="140">
        <v>-1.97</v>
      </c>
      <c r="AA26" s="155">
        <v>19005000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51517570</v>
      </c>
      <c r="F27" s="60">
        <v>51720570</v>
      </c>
      <c r="G27" s="60">
        <v>4293131</v>
      </c>
      <c r="H27" s="60">
        <v>4293131</v>
      </c>
      <c r="I27" s="60">
        <v>4293131</v>
      </c>
      <c r="J27" s="60">
        <v>12879393</v>
      </c>
      <c r="K27" s="60">
        <v>4336881</v>
      </c>
      <c r="L27" s="60">
        <v>4293131</v>
      </c>
      <c r="M27" s="60">
        <v>4293131</v>
      </c>
      <c r="N27" s="60">
        <v>12923143</v>
      </c>
      <c r="O27" s="60">
        <v>2507136</v>
      </c>
      <c r="P27" s="60">
        <v>4293131</v>
      </c>
      <c r="Q27" s="60">
        <v>4293131</v>
      </c>
      <c r="R27" s="60">
        <v>11093398</v>
      </c>
      <c r="S27" s="60">
        <v>0</v>
      </c>
      <c r="T27" s="60">
        <v>4293131</v>
      </c>
      <c r="U27" s="60">
        <v>2016131</v>
      </c>
      <c r="V27" s="60">
        <v>6309262</v>
      </c>
      <c r="W27" s="60">
        <v>43205196</v>
      </c>
      <c r="X27" s="60">
        <v>51518000</v>
      </c>
      <c r="Y27" s="60">
        <v>-8312804</v>
      </c>
      <c r="Z27" s="140">
        <v>-16.14</v>
      </c>
      <c r="AA27" s="155">
        <v>51720570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95467528</v>
      </c>
      <c r="F28" s="60">
        <v>95467529</v>
      </c>
      <c r="G28" s="60">
        <v>7955628</v>
      </c>
      <c r="H28" s="60">
        <v>7955628</v>
      </c>
      <c r="I28" s="60">
        <v>7955628</v>
      </c>
      <c r="J28" s="60">
        <v>23866884</v>
      </c>
      <c r="K28" s="60">
        <v>7955628</v>
      </c>
      <c r="L28" s="60">
        <v>7955628</v>
      </c>
      <c r="M28" s="60">
        <v>7955628</v>
      </c>
      <c r="N28" s="60">
        <v>23866884</v>
      </c>
      <c r="O28" s="60">
        <v>7955626</v>
      </c>
      <c r="P28" s="60">
        <v>7955628</v>
      </c>
      <c r="Q28" s="60">
        <v>7955628</v>
      </c>
      <c r="R28" s="60">
        <v>23866882</v>
      </c>
      <c r="S28" s="60">
        <v>7955628</v>
      </c>
      <c r="T28" s="60">
        <v>7955628</v>
      </c>
      <c r="U28" s="60">
        <v>7955628</v>
      </c>
      <c r="V28" s="60">
        <v>23866884</v>
      </c>
      <c r="W28" s="60">
        <v>95467534</v>
      </c>
      <c r="X28" s="60">
        <v>95468000</v>
      </c>
      <c r="Y28" s="60">
        <v>-466</v>
      </c>
      <c r="Z28" s="140">
        <v>0</v>
      </c>
      <c r="AA28" s="155">
        <v>95467529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9997842</v>
      </c>
      <c r="F29" s="60">
        <v>8997842</v>
      </c>
      <c r="G29" s="60">
        <v>0</v>
      </c>
      <c r="H29" s="60">
        <v>0</v>
      </c>
      <c r="I29" s="60">
        <v>178051</v>
      </c>
      <c r="J29" s="60">
        <v>178051</v>
      </c>
      <c r="K29" s="60">
        <v>0</v>
      </c>
      <c r="L29" s="60">
        <v>0</v>
      </c>
      <c r="M29" s="60">
        <v>3331977</v>
      </c>
      <c r="N29" s="60">
        <v>3331977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4859773</v>
      </c>
      <c r="V29" s="60">
        <v>4859773</v>
      </c>
      <c r="W29" s="60">
        <v>8369801</v>
      </c>
      <c r="X29" s="60">
        <v>9997842</v>
      </c>
      <c r="Y29" s="60">
        <v>-1628041</v>
      </c>
      <c r="Z29" s="140">
        <v>-16.28</v>
      </c>
      <c r="AA29" s="155">
        <v>8997842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43500000</v>
      </c>
      <c r="F30" s="60">
        <v>52500000</v>
      </c>
      <c r="G30" s="60">
        <v>0</v>
      </c>
      <c r="H30" s="60">
        <v>3138962</v>
      </c>
      <c r="I30" s="60">
        <v>4343274</v>
      </c>
      <c r="J30" s="60">
        <v>7482236</v>
      </c>
      <c r="K30" s="60">
        <v>5865045</v>
      </c>
      <c r="L30" s="60">
        <v>3970759</v>
      </c>
      <c r="M30" s="60">
        <v>4192617</v>
      </c>
      <c r="N30" s="60">
        <v>14028421</v>
      </c>
      <c r="O30" s="60">
        <v>5444041</v>
      </c>
      <c r="P30" s="60">
        <v>0</v>
      </c>
      <c r="Q30" s="60">
        <v>8231690</v>
      </c>
      <c r="R30" s="60">
        <v>13675731</v>
      </c>
      <c r="S30" s="60">
        <v>0</v>
      </c>
      <c r="T30" s="60">
        <v>9135773</v>
      </c>
      <c r="U30" s="60">
        <v>4473118</v>
      </c>
      <c r="V30" s="60">
        <v>13608891</v>
      </c>
      <c r="W30" s="60">
        <v>48795279</v>
      </c>
      <c r="X30" s="60">
        <v>43500000</v>
      </c>
      <c r="Y30" s="60">
        <v>5295279</v>
      </c>
      <c r="Z30" s="140">
        <v>12.17</v>
      </c>
      <c r="AA30" s="155">
        <v>52500000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33147800</v>
      </c>
      <c r="F31" s="60">
        <v>38105800</v>
      </c>
      <c r="G31" s="60">
        <v>226299</v>
      </c>
      <c r="H31" s="60">
        <v>1531956</v>
      </c>
      <c r="I31" s="60">
        <v>3168855</v>
      </c>
      <c r="J31" s="60">
        <v>4927110</v>
      </c>
      <c r="K31" s="60">
        <v>4090134</v>
      </c>
      <c r="L31" s="60">
        <v>3609586</v>
      </c>
      <c r="M31" s="60">
        <v>2538284</v>
      </c>
      <c r="N31" s="60">
        <v>10238004</v>
      </c>
      <c r="O31" s="60">
        <v>1755433</v>
      </c>
      <c r="P31" s="60">
        <v>6215468</v>
      </c>
      <c r="Q31" s="60">
        <v>197625</v>
      </c>
      <c r="R31" s="60">
        <v>8168526</v>
      </c>
      <c r="S31" s="60">
        <v>3648061</v>
      </c>
      <c r="T31" s="60">
        <v>1389684</v>
      </c>
      <c r="U31" s="60">
        <v>5324915</v>
      </c>
      <c r="V31" s="60">
        <v>10362660</v>
      </c>
      <c r="W31" s="60">
        <v>33696300</v>
      </c>
      <c r="X31" s="60">
        <v>33148000</v>
      </c>
      <c r="Y31" s="60">
        <v>548300</v>
      </c>
      <c r="Z31" s="140">
        <v>1.65</v>
      </c>
      <c r="AA31" s="155">
        <v>38105800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29000000</v>
      </c>
      <c r="F32" s="60">
        <v>24949000</v>
      </c>
      <c r="G32" s="60">
        <v>0</v>
      </c>
      <c r="H32" s="60">
        <v>1877318</v>
      </c>
      <c r="I32" s="60">
        <v>1844237</v>
      </c>
      <c r="J32" s="60">
        <v>3721555</v>
      </c>
      <c r="K32" s="60">
        <v>3736631</v>
      </c>
      <c r="L32" s="60">
        <v>66164</v>
      </c>
      <c r="M32" s="60">
        <v>3134212</v>
      </c>
      <c r="N32" s="60">
        <v>6937007</v>
      </c>
      <c r="O32" s="60">
        <v>1578250</v>
      </c>
      <c r="P32" s="60">
        <v>2416442</v>
      </c>
      <c r="Q32" s="60">
        <v>1978544</v>
      </c>
      <c r="R32" s="60">
        <v>5973236</v>
      </c>
      <c r="S32" s="60">
        <v>2289921</v>
      </c>
      <c r="T32" s="60">
        <v>2498402</v>
      </c>
      <c r="U32" s="60">
        <v>2912917</v>
      </c>
      <c r="V32" s="60">
        <v>7701240</v>
      </c>
      <c r="W32" s="60">
        <v>24333038</v>
      </c>
      <c r="X32" s="60">
        <v>29000000</v>
      </c>
      <c r="Y32" s="60">
        <v>-4666962</v>
      </c>
      <c r="Z32" s="140">
        <v>-16.09</v>
      </c>
      <c r="AA32" s="155">
        <v>24949000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38926000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38925700</v>
      </c>
      <c r="Y33" s="60">
        <v>-38925700</v>
      </c>
      <c r="Z33" s="140">
        <v>-100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107538703</v>
      </c>
      <c r="F34" s="60">
        <v>174100000</v>
      </c>
      <c r="G34" s="60">
        <v>5856229</v>
      </c>
      <c r="H34" s="60">
        <v>11951441</v>
      </c>
      <c r="I34" s="60">
        <v>12276330</v>
      </c>
      <c r="J34" s="60">
        <v>30084000</v>
      </c>
      <c r="K34" s="60">
        <v>6879769</v>
      </c>
      <c r="L34" s="60">
        <v>7162741</v>
      </c>
      <c r="M34" s="60">
        <v>12568635</v>
      </c>
      <c r="N34" s="60">
        <v>26611145</v>
      </c>
      <c r="O34" s="60">
        <v>4866359</v>
      </c>
      <c r="P34" s="60">
        <v>6444615</v>
      </c>
      <c r="Q34" s="60">
        <v>4955830</v>
      </c>
      <c r="R34" s="60">
        <v>16266804</v>
      </c>
      <c r="S34" s="60">
        <v>13847677</v>
      </c>
      <c r="T34" s="60">
        <v>5897482</v>
      </c>
      <c r="U34" s="60">
        <v>25950706</v>
      </c>
      <c r="V34" s="60">
        <v>45695865</v>
      </c>
      <c r="W34" s="60">
        <v>118657814</v>
      </c>
      <c r="X34" s="60">
        <v>107537359</v>
      </c>
      <c r="Y34" s="60">
        <v>11120455</v>
      </c>
      <c r="Z34" s="140">
        <v>10.34</v>
      </c>
      <c r="AA34" s="155">
        <v>174100000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581545740</v>
      </c>
      <c r="F36" s="190">
        <f t="shared" si="1"/>
        <v>597422741</v>
      </c>
      <c r="G36" s="190">
        <f t="shared" si="1"/>
        <v>29973619</v>
      </c>
      <c r="H36" s="190">
        <f t="shared" si="1"/>
        <v>42241591</v>
      </c>
      <c r="I36" s="190">
        <f t="shared" si="1"/>
        <v>45736737</v>
      </c>
      <c r="J36" s="190">
        <f t="shared" si="1"/>
        <v>117951947</v>
      </c>
      <c r="K36" s="190">
        <f t="shared" si="1"/>
        <v>44380106</v>
      </c>
      <c r="L36" s="190">
        <f t="shared" si="1"/>
        <v>38740929</v>
      </c>
      <c r="M36" s="190">
        <f t="shared" si="1"/>
        <v>51209567</v>
      </c>
      <c r="N36" s="190">
        <f t="shared" si="1"/>
        <v>134330602</v>
      </c>
      <c r="O36" s="190">
        <f t="shared" si="1"/>
        <v>35756240</v>
      </c>
      <c r="P36" s="190">
        <f t="shared" si="1"/>
        <v>40337888</v>
      </c>
      <c r="Q36" s="190">
        <f t="shared" si="1"/>
        <v>39241463</v>
      </c>
      <c r="R36" s="190">
        <f t="shared" si="1"/>
        <v>115335591</v>
      </c>
      <c r="S36" s="190">
        <f t="shared" si="1"/>
        <v>43050876</v>
      </c>
      <c r="T36" s="190">
        <f t="shared" si="1"/>
        <v>44036003</v>
      </c>
      <c r="U36" s="190">
        <f t="shared" si="1"/>
        <v>67161324</v>
      </c>
      <c r="V36" s="190">
        <f t="shared" si="1"/>
        <v>154248203</v>
      </c>
      <c r="W36" s="190">
        <f t="shared" si="1"/>
        <v>521866343</v>
      </c>
      <c r="X36" s="190">
        <f t="shared" si="1"/>
        <v>581545399</v>
      </c>
      <c r="Y36" s="190">
        <f t="shared" si="1"/>
        <v>-59679056</v>
      </c>
      <c r="Z36" s="191">
        <f>+IF(X36&lt;&gt;0,+(Y36/X36)*100,0)</f>
        <v>-10.26214911211085</v>
      </c>
      <c r="AA36" s="188">
        <f>SUM(AA25:AA35)</f>
        <v>597422741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-79240755</v>
      </c>
      <c r="F38" s="106">
        <f t="shared" si="2"/>
        <v>-79554741</v>
      </c>
      <c r="G38" s="106">
        <f t="shared" si="2"/>
        <v>90778523</v>
      </c>
      <c r="H38" s="106">
        <f t="shared" si="2"/>
        <v>-28140379</v>
      </c>
      <c r="I38" s="106">
        <f t="shared" si="2"/>
        <v>-32282871</v>
      </c>
      <c r="J38" s="106">
        <f t="shared" si="2"/>
        <v>30355273</v>
      </c>
      <c r="K38" s="106">
        <f t="shared" si="2"/>
        <v>-29681394</v>
      </c>
      <c r="L38" s="106">
        <f t="shared" si="2"/>
        <v>43959302</v>
      </c>
      <c r="M38" s="106">
        <f t="shared" si="2"/>
        <v>-11441868</v>
      </c>
      <c r="N38" s="106">
        <f t="shared" si="2"/>
        <v>2836040</v>
      </c>
      <c r="O38" s="106">
        <f t="shared" si="2"/>
        <v>-20437000</v>
      </c>
      <c r="P38" s="106">
        <f t="shared" si="2"/>
        <v>-30161064</v>
      </c>
      <c r="Q38" s="106">
        <f t="shared" si="2"/>
        <v>47685457</v>
      </c>
      <c r="R38" s="106">
        <f t="shared" si="2"/>
        <v>-2912607</v>
      </c>
      <c r="S38" s="106">
        <f t="shared" si="2"/>
        <v>-29705935</v>
      </c>
      <c r="T38" s="106">
        <f t="shared" si="2"/>
        <v>-29075439</v>
      </c>
      <c r="U38" s="106">
        <f t="shared" si="2"/>
        <v>-24182116</v>
      </c>
      <c r="V38" s="106">
        <f t="shared" si="2"/>
        <v>-82963490</v>
      </c>
      <c r="W38" s="106">
        <f t="shared" si="2"/>
        <v>-52684784</v>
      </c>
      <c r="X38" s="106">
        <f>IF(F22=F36,0,X22-X36)</f>
        <v>-79241599</v>
      </c>
      <c r="Y38" s="106">
        <f t="shared" si="2"/>
        <v>26556815</v>
      </c>
      <c r="Z38" s="201">
        <f>+IF(X38&lt;&gt;0,+(Y38/X38)*100,0)</f>
        <v>-33.51372932290273</v>
      </c>
      <c r="AA38" s="199">
        <f>+AA22-AA36</f>
        <v>-79554741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131568861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131569000</v>
      </c>
      <c r="Y39" s="60">
        <v>-131569000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-131568861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-131569000</v>
      </c>
      <c r="Y41" s="202">
        <v>131569000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-79240755</v>
      </c>
      <c r="F42" s="88">
        <f t="shared" si="3"/>
        <v>-79554741</v>
      </c>
      <c r="G42" s="88">
        <f t="shared" si="3"/>
        <v>90778523</v>
      </c>
      <c r="H42" s="88">
        <f t="shared" si="3"/>
        <v>-28140379</v>
      </c>
      <c r="I42" s="88">
        <f t="shared" si="3"/>
        <v>-32282871</v>
      </c>
      <c r="J42" s="88">
        <f t="shared" si="3"/>
        <v>30355273</v>
      </c>
      <c r="K42" s="88">
        <f t="shared" si="3"/>
        <v>-29681394</v>
      </c>
      <c r="L42" s="88">
        <f t="shared" si="3"/>
        <v>43959302</v>
      </c>
      <c r="M42" s="88">
        <f t="shared" si="3"/>
        <v>-11441868</v>
      </c>
      <c r="N42" s="88">
        <f t="shared" si="3"/>
        <v>2836040</v>
      </c>
      <c r="O42" s="88">
        <f t="shared" si="3"/>
        <v>-20437000</v>
      </c>
      <c r="P42" s="88">
        <f t="shared" si="3"/>
        <v>-30161064</v>
      </c>
      <c r="Q42" s="88">
        <f t="shared" si="3"/>
        <v>47685457</v>
      </c>
      <c r="R42" s="88">
        <f t="shared" si="3"/>
        <v>-2912607</v>
      </c>
      <c r="S42" s="88">
        <f t="shared" si="3"/>
        <v>-29705935</v>
      </c>
      <c r="T42" s="88">
        <f t="shared" si="3"/>
        <v>-29075439</v>
      </c>
      <c r="U42" s="88">
        <f t="shared" si="3"/>
        <v>-24182116</v>
      </c>
      <c r="V42" s="88">
        <f t="shared" si="3"/>
        <v>-82963490</v>
      </c>
      <c r="W42" s="88">
        <f t="shared" si="3"/>
        <v>-52684784</v>
      </c>
      <c r="X42" s="88">
        <f t="shared" si="3"/>
        <v>-79241599</v>
      </c>
      <c r="Y42" s="88">
        <f t="shared" si="3"/>
        <v>26556815</v>
      </c>
      <c r="Z42" s="208">
        <f>+IF(X42&lt;&gt;0,+(Y42/X42)*100,0)</f>
        <v>-33.51372932290273</v>
      </c>
      <c r="AA42" s="206">
        <f>SUM(AA38:AA41)</f>
        <v>-79554741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-79240755</v>
      </c>
      <c r="F44" s="77">
        <f t="shared" si="4"/>
        <v>-79554741</v>
      </c>
      <c r="G44" s="77">
        <f t="shared" si="4"/>
        <v>90778523</v>
      </c>
      <c r="H44" s="77">
        <f t="shared" si="4"/>
        <v>-28140379</v>
      </c>
      <c r="I44" s="77">
        <f t="shared" si="4"/>
        <v>-32282871</v>
      </c>
      <c r="J44" s="77">
        <f t="shared" si="4"/>
        <v>30355273</v>
      </c>
      <c r="K44" s="77">
        <f t="shared" si="4"/>
        <v>-29681394</v>
      </c>
      <c r="L44" s="77">
        <f t="shared" si="4"/>
        <v>43959302</v>
      </c>
      <c r="M44" s="77">
        <f t="shared" si="4"/>
        <v>-11441868</v>
      </c>
      <c r="N44" s="77">
        <f t="shared" si="4"/>
        <v>2836040</v>
      </c>
      <c r="O44" s="77">
        <f t="shared" si="4"/>
        <v>-20437000</v>
      </c>
      <c r="P44" s="77">
        <f t="shared" si="4"/>
        <v>-30161064</v>
      </c>
      <c r="Q44" s="77">
        <f t="shared" si="4"/>
        <v>47685457</v>
      </c>
      <c r="R44" s="77">
        <f t="shared" si="4"/>
        <v>-2912607</v>
      </c>
      <c r="S44" s="77">
        <f t="shared" si="4"/>
        <v>-29705935</v>
      </c>
      <c r="T44" s="77">
        <f t="shared" si="4"/>
        <v>-29075439</v>
      </c>
      <c r="U44" s="77">
        <f t="shared" si="4"/>
        <v>-24182116</v>
      </c>
      <c r="V44" s="77">
        <f t="shared" si="4"/>
        <v>-82963490</v>
      </c>
      <c r="W44" s="77">
        <f t="shared" si="4"/>
        <v>-52684784</v>
      </c>
      <c r="X44" s="77">
        <f t="shared" si="4"/>
        <v>-79241599</v>
      </c>
      <c r="Y44" s="77">
        <f t="shared" si="4"/>
        <v>26556815</v>
      </c>
      <c r="Z44" s="212">
        <f>+IF(X44&lt;&gt;0,+(Y44/X44)*100,0)</f>
        <v>-33.51372932290273</v>
      </c>
      <c r="AA44" s="210">
        <f>+AA42-AA43</f>
        <v>-79554741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-79240755</v>
      </c>
      <c r="F46" s="88">
        <f t="shared" si="5"/>
        <v>-79554741</v>
      </c>
      <c r="G46" s="88">
        <f t="shared" si="5"/>
        <v>90778523</v>
      </c>
      <c r="H46" s="88">
        <f t="shared" si="5"/>
        <v>-28140379</v>
      </c>
      <c r="I46" s="88">
        <f t="shared" si="5"/>
        <v>-32282871</v>
      </c>
      <c r="J46" s="88">
        <f t="shared" si="5"/>
        <v>30355273</v>
      </c>
      <c r="K46" s="88">
        <f t="shared" si="5"/>
        <v>-29681394</v>
      </c>
      <c r="L46" s="88">
        <f t="shared" si="5"/>
        <v>43959302</v>
      </c>
      <c r="M46" s="88">
        <f t="shared" si="5"/>
        <v>-11441868</v>
      </c>
      <c r="N46" s="88">
        <f t="shared" si="5"/>
        <v>2836040</v>
      </c>
      <c r="O46" s="88">
        <f t="shared" si="5"/>
        <v>-20437000</v>
      </c>
      <c r="P46" s="88">
        <f t="shared" si="5"/>
        <v>-30161064</v>
      </c>
      <c r="Q46" s="88">
        <f t="shared" si="5"/>
        <v>47685457</v>
      </c>
      <c r="R46" s="88">
        <f t="shared" si="5"/>
        <v>-2912607</v>
      </c>
      <c r="S46" s="88">
        <f t="shared" si="5"/>
        <v>-29705935</v>
      </c>
      <c r="T46" s="88">
        <f t="shared" si="5"/>
        <v>-29075439</v>
      </c>
      <c r="U46" s="88">
        <f t="shared" si="5"/>
        <v>-24182116</v>
      </c>
      <c r="V46" s="88">
        <f t="shared" si="5"/>
        <v>-82963490</v>
      </c>
      <c r="W46" s="88">
        <f t="shared" si="5"/>
        <v>-52684784</v>
      </c>
      <c r="X46" s="88">
        <f t="shared" si="5"/>
        <v>-79241599</v>
      </c>
      <c r="Y46" s="88">
        <f t="shared" si="5"/>
        <v>26556815</v>
      </c>
      <c r="Z46" s="208">
        <f>+IF(X46&lt;&gt;0,+(Y46/X46)*100,0)</f>
        <v>-33.51372932290273</v>
      </c>
      <c r="AA46" s="206">
        <f>SUM(AA44:AA45)</f>
        <v>-79554741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-79240755</v>
      </c>
      <c r="F48" s="219">
        <f t="shared" si="6"/>
        <v>-79554741</v>
      </c>
      <c r="G48" s="219">
        <f t="shared" si="6"/>
        <v>90778523</v>
      </c>
      <c r="H48" s="220">
        <f t="shared" si="6"/>
        <v>-28140379</v>
      </c>
      <c r="I48" s="220">
        <f t="shared" si="6"/>
        <v>-32282871</v>
      </c>
      <c r="J48" s="220">
        <f t="shared" si="6"/>
        <v>30355273</v>
      </c>
      <c r="K48" s="220">
        <f t="shared" si="6"/>
        <v>-29681394</v>
      </c>
      <c r="L48" s="220">
        <f t="shared" si="6"/>
        <v>43959302</v>
      </c>
      <c r="M48" s="219">
        <f t="shared" si="6"/>
        <v>-11441868</v>
      </c>
      <c r="N48" s="219">
        <f t="shared" si="6"/>
        <v>2836040</v>
      </c>
      <c r="O48" s="220">
        <f t="shared" si="6"/>
        <v>-20437000</v>
      </c>
      <c r="P48" s="220">
        <f t="shared" si="6"/>
        <v>-30161064</v>
      </c>
      <c r="Q48" s="220">
        <f t="shared" si="6"/>
        <v>47685457</v>
      </c>
      <c r="R48" s="220">
        <f t="shared" si="6"/>
        <v>-2912607</v>
      </c>
      <c r="S48" s="220">
        <f t="shared" si="6"/>
        <v>-29705935</v>
      </c>
      <c r="T48" s="219">
        <f t="shared" si="6"/>
        <v>-29075439</v>
      </c>
      <c r="U48" s="219">
        <f t="shared" si="6"/>
        <v>-24182116</v>
      </c>
      <c r="V48" s="220">
        <f t="shared" si="6"/>
        <v>-82963490</v>
      </c>
      <c r="W48" s="220">
        <f t="shared" si="6"/>
        <v>-52684784</v>
      </c>
      <c r="X48" s="220">
        <f t="shared" si="6"/>
        <v>-79241599</v>
      </c>
      <c r="Y48" s="220">
        <f t="shared" si="6"/>
        <v>26556815</v>
      </c>
      <c r="Z48" s="221">
        <f>+IF(X48&lt;&gt;0,+(Y48/X48)*100,0)</f>
        <v>-33.51372932290273</v>
      </c>
      <c r="AA48" s="222">
        <f>SUM(AA46:AA47)</f>
        <v>-79554741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41666588</v>
      </c>
      <c r="F5" s="100">
        <f t="shared" si="0"/>
        <v>31896657</v>
      </c>
      <c r="G5" s="100">
        <f t="shared" si="0"/>
        <v>2337357</v>
      </c>
      <c r="H5" s="100">
        <f t="shared" si="0"/>
        <v>633675</v>
      </c>
      <c r="I5" s="100">
        <f t="shared" si="0"/>
        <v>2070805</v>
      </c>
      <c r="J5" s="100">
        <f t="shared" si="0"/>
        <v>5041837</v>
      </c>
      <c r="K5" s="100">
        <f t="shared" si="0"/>
        <v>958144</v>
      </c>
      <c r="L5" s="100">
        <f t="shared" si="0"/>
        <v>955854</v>
      </c>
      <c r="M5" s="100">
        <f t="shared" si="0"/>
        <v>152300</v>
      </c>
      <c r="N5" s="100">
        <f t="shared" si="0"/>
        <v>2066298</v>
      </c>
      <c r="O5" s="100">
        <f t="shared" si="0"/>
        <v>0</v>
      </c>
      <c r="P5" s="100">
        <f t="shared" si="0"/>
        <v>2501446</v>
      </c>
      <c r="Q5" s="100">
        <f t="shared" si="0"/>
        <v>10501498</v>
      </c>
      <c r="R5" s="100">
        <f t="shared" si="0"/>
        <v>13002944</v>
      </c>
      <c r="S5" s="100">
        <f t="shared" si="0"/>
        <v>5062188</v>
      </c>
      <c r="T5" s="100">
        <f t="shared" si="0"/>
        <v>4480971</v>
      </c>
      <c r="U5" s="100">
        <f t="shared" si="0"/>
        <v>2635988</v>
      </c>
      <c r="V5" s="100">
        <f t="shared" si="0"/>
        <v>12179147</v>
      </c>
      <c r="W5" s="100">
        <f t="shared" si="0"/>
        <v>32290226</v>
      </c>
      <c r="X5" s="100">
        <f t="shared" si="0"/>
        <v>41667000</v>
      </c>
      <c r="Y5" s="100">
        <f t="shared" si="0"/>
        <v>-9376774</v>
      </c>
      <c r="Z5" s="137">
        <f>+IF(X5&lt;&gt;0,+(Y5/X5)*100,0)</f>
        <v>-22.50407756737946</v>
      </c>
      <c r="AA5" s="153">
        <f>SUM(AA6:AA8)</f>
        <v>31896657</v>
      </c>
    </row>
    <row r="6" spans="1:27" ht="13.5">
      <c r="A6" s="138" t="s">
        <v>75</v>
      </c>
      <c r="B6" s="136"/>
      <c r="C6" s="155"/>
      <c r="D6" s="155"/>
      <c r="E6" s="156">
        <v>220000</v>
      </c>
      <c r="F6" s="60">
        <v>220000</v>
      </c>
      <c r="G6" s="60">
        <v>57966</v>
      </c>
      <c r="H6" s="60">
        <v>14006</v>
      </c>
      <c r="I6" s="60">
        <v>5171</v>
      </c>
      <c r="J6" s="60">
        <v>77143</v>
      </c>
      <c r="K6" s="60">
        <v>8950</v>
      </c>
      <c r="L6" s="60"/>
      <c r="M6" s="60"/>
      <c r="N6" s="60">
        <v>8950</v>
      </c>
      <c r="O6" s="60"/>
      <c r="P6" s="60"/>
      <c r="Q6" s="60">
        <v>39058</v>
      </c>
      <c r="R6" s="60">
        <v>39058</v>
      </c>
      <c r="S6" s="60"/>
      <c r="T6" s="60">
        <v>5429</v>
      </c>
      <c r="U6" s="60">
        <v>18741</v>
      </c>
      <c r="V6" s="60">
        <v>24170</v>
      </c>
      <c r="W6" s="60">
        <v>149321</v>
      </c>
      <c r="X6" s="60">
        <v>220000</v>
      </c>
      <c r="Y6" s="60">
        <v>-70679</v>
      </c>
      <c r="Z6" s="140">
        <v>-32.13</v>
      </c>
      <c r="AA6" s="62">
        <v>220000</v>
      </c>
    </row>
    <row r="7" spans="1:27" ht="13.5">
      <c r="A7" s="138" t="s">
        <v>76</v>
      </c>
      <c r="B7" s="136"/>
      <c r="C7" s="157"/>
      <c r="D7" s="157"/>
      <c r="E7" s="158">
        <v>600000</v>
      </c>
      <c r="F7" s="159">
        <v>600000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21097</v>
      </c>
      <c r="Q7" s="159"/>
      <c r="R7" s="159">
        <v>21097</v>
      </c>
      <c r="S7" s="159"/>
      <c r="T7" s="159"/>
      <c r="U7" s="159">
        <v>33000</v>
      </c>
      <c r="V7" s="159">
        <v>33000</v>
      </c>
      <c r="W7" s="159">
        <v>54097</v>
      </c>
      <c r="X7" s="159">
        <v>600000</v>
      </c>
      <c r="Y7" s="159">
        <v>-545903</v>
      </c>
      <c r="Z7" s="141">
        <v>-90.98</v>
      </c>
      <c r="AA7" s="225">
        <v>600000</v>
      </c>
    </row>
    <row r="8" spans="1:27" ht="13.5">
      <c r="A8" s="138" t="s">
        <v>77</v>
      </c>
      <c r="B8" s="136"/>
      <c r="C8" s="155"/>
      <c r="D8" s="155"/>
      <c r="E8" s="156">
        <v>40846588</v>
      </c>
      <c r="F8" s="60">
        <v>31076657</v>
      </c>
      <c r="G8" s="60">
        <v>2279391</v>
      </c>
      <c r="H8" s="60">
        <v>619669</v>
      </c>
      <c r="I8" s="60">
        <v>2065634</v>
      </c>
      <c r="J8" s="60">
        <v>4964694</v>
      </c>
      <c r="K8" s="60">
        <v>949194</v>
      </c>
      <c r="L8" s="60">
        <v>955854</v>
      </c>
      <c r="M8" s="60">
        <v>152300</v>
      </c>
      <c r="N8" s="60">
        <v>2057348</v>
      </c>
      <c r="O8" s="60"/>
      <c r="P8" s="60">
        <v>2480349</v>
      </c>
      <c r="Q8" s="60">
        <v>10462440</v>
      </c>
      <c r="R8" s="60">
        <v>12942789</v>
      </c>
      <c r="S8" s="60">
        <v>5062188</v>
      </c>
      <c r="T8" s="60">
        <v>4475542</v>
      </c>
      <c r="U8" s="60">
        <v>2584247</v>
      </c>
      <c r="V8" s="60">
        <v>12121977</v>
      </c>
      <c r="W8" s="60">
        <v>32086808</v>
      </c>
      <c r="X8" s="60">
        <v>40847000</v>
      </c>
      <c r="Y8" s="60">
        <v>-8760192</v>
      </c>
      <c r="Z8" s="140">
        <v>-21.45</v>
      </c>
      <c r="AA8" s="62">
        <v>31076657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24725000</v>
      </c>
      <c r="F9" s="100">
        <f t="shared" si="1"/>
        <v>48117291</v>
      </c>
      <c r="G9" s="100">
        <f t="shared" si="1"/>
        <v>43338</v>
      </c>
      <c r="H9" s="100">
        <f t="shared" si="1"/>
        <v>13800</v>
      </c>
      <c r="I9" s="100">
        <f t="shared" si="1"/>
        <v>1459209</v>
      </c>
      <c r="J9" s="100">
        <f t="shared" si="1"/>
        <v>1516347</v>
      </c>
      <c r="K9" s="100">
        <f t="shared" si="1"/>
        <v>0</v>
      </c>
      <c r="L9" s="100">
        <f t="shared" si="1"/>
        <v>0</v>
      </c>
      <c r="M9" s="100">
        <f t="shared" si="1"/>
        <v>385714</v>
      </c>
      <c r="N9" s="100">
        <f t="shared" si="1"/>
        <v>385714</v>
      </c>
      <c r="O9" s="100">
        <f t="shared" si="1"/>
        <v>1014642</v>
      </c>
      <c r="P9" s="100">
        <f t="shared" si="1"/>
        <v>19320</v>
      </c>
      <c r="Q9" s="100">
        <f t="shared" si="1"/>
        <v>1010250</v>
      </c>
      <c r="R9" s="100">
        <f t="shared" si="1"/>
        <v>2044212</v>
      </c>
      <c r="S9" s="100">
        <f t="shared" si="1"/>
        <v>3866420</v>
      </c>
      <c r="T9" s="100">
        <f t="shared" si="1"/>
        <v>1972058</v>
      </c>
      <c r="U9" s="100">
        <f t="shared" si="1"/>
        <v>2617290</v>
      </c>
      <c r="V9" s="100">
        <f t="shared" si="1"/>
        <v>8455768</v>
      </c>
      <c r="W9" s="100">
        <f t="shared" si="1"/>
        <v>12402041</v>
      </c>
      <c r="X9" s="100">
        <f t="shared" si="1"/>
        <v>24725000</v>
      </c>
      <c r="Y9" s="100">
        <f t="shared" si="1"/>
        <v>-12322959</v>
      </c>
      <c r="Z9" s="137">
        <f>+IF(X9&lt;&gt;0,+(Y9/X9)*100,0)</f>
        <v>-49.840076845298285</v>
      </c>
      <c r="AA9" s="102">
        <f>SUM(AA10:AA14)</f>
        <v>48117291</v>
      </c>
    </row>
    <row r="10" spans="1:27" ht="13.5">
      <c r="A10" s="138" t="s">
        <v>79</v>
      </c>
      <c r="B10" s="136"/>
      <c r="C10" s="155"/>
      <c r="D10" s="155"/>
      <c r="E10" s="156">
        <v>24325000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24325000</v>
      </c>
      <c r="Y10" s="60">
        <v>-24325000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>
        <v>400000</v>
      </c>
      <c r="F11" s="60">
        <v>400000</v>
      </c>
      <c r="G11" s="60"/>
      <c r="H11" s="60">
        <v>13800</v>
      </c>
      <c r="I11" s="60">
        <v>1459209</v>
      </c>
      <c r="J11" s="60">
        <v>1473009</v>
      </c>
      <c r="K11" s="60"/>
      <c r="L11" s="60"/>
      <c r="M11" s="60"/>
      <c r="N11" s="60"/>
      <c r="O11" s="60">
        <v>82500</v>
      </c>
      <c r="P11" s="60">
        <v>19320</v>
      </c>
      <c r="Q11" s="60"/>
      <c r="R11" s="60">
        <v>101820</v>
      </c>
      <c r="S11" s="60"/>
      <c r="T11" s="60"/>
      <c r="U11" s="60"/>
      <c r="V11" s="60"/>
      <c r="W11" s="60">
        <v>1574829</v>
      </c>
      <c r="X11" s="60">
        <v>400000</v>
      </c>
      <c r="Y11" s="60">
        <v>1174829</v>
      </c>
      <c r="Z11" s="140">
        <v>293.71</v>
      </c>
      <c r="AA11" s="62">
        <v>400000</v>
      </c>
    </row>
    <row r="12" spans="1:27" ht="13.5">
      <c r="A12" s="138" t="s">
        <v>81</v>
      </c>
      <c r="B12" s="136"/>
      <c r="C12" s="155"/>
      <c r="D12" s="155"/>
      <c r="E12" s="156"/>
      <c r="F12" s="60">
        <v>47717291</v>
      </c>
      <c r="G12" s="60">
        <v>43338</v>
      </c>
      <c r="H12" s="60"/>
      <c r="I12" s="60"/>
      <c r="J12" s="60">
        <v>43338</v>
      </c>
      <c r="K12" s="60"/>
      <c r="L12" s="60"/>
      <c r="M12" s="60">
        <v>385714</v>
      </c>
      <c r="N12" s="60">
        <v>385714</v>
      </c>
      <c r="O12" s="60">
        <v>932142</v>
      </c>
      <c r="P12" s="60"/>
      <c r="Q12" s="60">
        <v>1010250</v>
      </c>
      <c r="R12" s="60">
        <v>1942392</v>
      </c>
      <c r="S12" s="60">
        <v>3866420</v>
      </c>
      <c r="T12" s="60">
        <v>1972058</v>
      </c>
      <c r="U12" s="60">
        <v>2617290</v>
      </c>
      <c r="V12" s="60">
        <v>8455768</v>
      </c>
      <c r="W12" s="60">
        <v>10827212</v>
      </c>
      <c r="X12" s="60"/>
      <c r="Y12" s="60">
        <v>10827212</v>
      </c>
      <c r="Z12" s="140"/>
      <c r="AA12" s="62">
        <v>47717291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70588261</v>
      </c>
      <c r="F15" s="100">
        <f t="shared" si="2"/>
        <v>60041478</v>
      </c>
      <c r="G15" s="100">
        <f t="shared" si="2"/>
        <v>281085</v>
      </c>
      <c r="H15" s="100">
        <f t="shared" si="2"/>
        <v>3955673</v>
      </c>
      <c r="I15" s="100">
        <f t="shared" si="2"/>
        <v>5131374</v>
      </c>
      <c r="J15" s="100">
        <f t="shared" si="2"/>
        <v>9368132</v>
      </c>
      <c r="K15" s="100">
        <f t="shared" si="2"/>
        <v>4226204</v>
      </c>
      <c r="L15" s="100">
        <f t="shared" si="2"/>
        <v>2013576</v>
      </c>
      <c r="M15" s="100">
        <f t="shared" si="2"/>
        <v>3351619</v>
      </c>
      <c r="N15" s="100">
        <f t="shared" si="2"/>
        <v>9591399</v>
      </c>
      <c r="O15" s="100">
        <f t="shared" si="2"/>
        <v>609424</v>
      </c>
      <c r="P15" s="100">
        <f t="shared" si="2"/>
        <v>2915825</v>
      </c>
      <c r="Q15" s="100">
        <f t="shared" si="2"/>
        <v>4572722</v>
      </c>
      <c r="R15" s="100">
        <f t="shared" si="2"/>
        <v>8097971</v>
      </c>
      <c r="S15" s="100">
        <f t="shared" si="2"/>
        <v>11349400</v>
      </c>
      <c r="T15" s="100">
        <f t="shared" si="2"/>
        <v>7545473</v>
      </c>
      <c r="U15" s="100">
        <f t="shared" si="2"/>
        <v>20278987</v>
      </c>
      <c r="V15" s="100">
        <f t="shared" si="2"/>
        <v>39173860</v>
      </c>
      <c r="W15" s="100">
        <f t="shared" si="2"/>
        <v>66231362</v>
      </c>
      <c r="X15" s="100">
        <f t="shared" si="2"/>
        <v>70588000</v>
      </c>
      <c r="Y15" s="100">
        <f t="shared" si="2"/>
        <v>-4356638</v>
      </c>
      <c r="Z15" s="137">
        <f>+IF(X15&lt;&gt;0,+(Y15/X15)*100,0)</f>
        <v>-6.171924406414688</v>
      </c>
      <c r="AA15" s="102">
        <f>SUM(AA16:AA18)</f>
        <v>60041478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70588261</v>
      </c>
      <c r="F17" s="60">
        <v>60041478</v>
      </c>
      <c r="G17" s="60">
        <v>281085</v>
      </c>
      <c r="H17" s="60">
        <v>3955673</v>
      </c>
      <c r="I17" s="60">
        <v>5131374</v>
      </c>
      <c r="J17" s="60">
        <v>9368132</v>
      </c>
      <c r="K17" s="60">
        <v>4226204</v>
      </c>
      <c r="L17" s="60">
        <v>2013576</v>
      </c>
      <c r="M17" s="60">
        <v>3351619</v>
      </c>
      <c r="N17" s="60">
        <v>9591399</v>
      </c>
      <c r="O17" s="60">
        <v>609424</v>
      </c>
      <c r="P17" s="60">
        <v>2915825</v>
      </c>
      <c r="Q17" s="60">
        <v>4572722</v>
      </c>
      <c r="R17" s="60">
        <v>8097971</v>
      </c>
      <c r="S17" s="60">
        <v>11349400</v>
      </c>
      <c r="T17" s="60">
        <v>7545473</v>
      </c>
      <c r="U17" s="60">
        <v>20278987</v>
      </c>
      <c r="V17" s="60">
        <v>39173860</v>
      </c>
      <c r="W17" s="60">
        <v>66231362</v>
      </c>
      <c r="X17" s="60">
        <v>70588000</v>
      </c>
      <c r="Y17" s="60">
        <v>-4356638</v>
      </c>
      <c r="Z17" s="140">
        <v>-6.17</v>
      </c>
      <c r="AA17" s="62">
        <v>60041478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46567889</v>
      </c>
      <c r="F19" s="100">
        <f t="shared" si="3"/>
        <v>60951477</v>
      </c>
      <c r="G19" s="100">
        <f t="shared" si="3"/>
        <v>807533</v>
      </c>
      <c r="H19" s="100">
        <f t="shared" si="3"/>
        <v>4307690</v>
      </c>
      <c r="I19" s="100">
        <f t="shared" si="3"/>
        <v>3161550</v>
      </c>
      <c r="J19" s="100">
        <f t="shared" si="3"/>
        <v>8276773</v>
      </c>
      <c r="K19" s="100">
        <f t="shared" si="3"/>
        <v>3837047</v>
      </c>
      <c r="L19" s="100">
        <f t="shared" si="3"/>
        <v>28805</v>
      </c>
      <c r="M19" s="100">
        <f t="shared" si="3"/>
        <v>1231974</v>
      </c>
      <c r="N19" s="100">
        <f t="shared" si="3"/>
        <v>5097826</v>
      </c>
      <c r="O19" s="100">
        <f t="shared" si="3"/>
        <v>0</v>
      </c>
      <c r="P19" s="100">
        <f t="shared" si="3"/>
        <v>3456580</v>
      </c>
      <c r="Q19" s="100">
        <f t="shared" si="3"/>
        <v>7313938</v>
      </c>
      <c r="R19" s="100">
        <f t="shared" si="3"/>
        <v>10770518</v>
      </c>
      <c r="S19" s="100">
        <f t="shared" si="3"/>
        <v>13322889</v>
      </c>
      <c r="T19" s="100">
        <f t="shared" si="3"/>
        <v>3708255</v>
      </c>
      <c r="U19" s="100">
        <f t="shared" si="3"/>
        <v>6097781</v>
      </c>
      <c r="V19" s="100">
        <f t="shared" si="3"/>
        <v>23128925</v>
      </c>
      <c r="W19" s="100">
        <f t="shared" si="3"/>
        <v>47274042</v>
      </c>
      <c r="X19" s="100">
        <f t="shared" si="3"/>
        <v>46568000</v>
      </c>
      <c r="Y19" s="100">
        <f t="shared" si="3"/>
        <v>706042</v>
      </c>
      <c r="Z19" s="137">
        <f>+IF(X19&lt;&gt;0,+(Y19/X19)*100,0)</f>
        <v>1.5161527228998453</v>
      </c>
      <c r="AA19" s="102">
        <f>SUM(AA20:AA23)</f>
        <v>60951477</v>
      </c>
    </row>
    <row r="20" spans="1:27" ht="13.5">
      <c r="A20" s="138" t="s">
        <v>89</v>
      </c>
      <c r="B20" s="136"/>
      <c r="C20" s="155"/>
      <c r="D20" s="155"/>
      <c r="E20" s="156">
        <v>18290621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18291000</v>
      </c>
      <c r="Y20" s="60">
        <v>-18291000</v>
      </c>
      <c r="Z20" s="140">
        <v>-100</v>
      </c>
      <c r="AA20" s="62"/>
    </row>
    <row r="21" spans="1:27" ht="13.5">
      <c r="A21" s="138" t="s">
        <v>90</v>
      </c>
      <c r="B21" s="136"/>
      <c r="C21" s="155"/>
      <c r="D21" s="155"/>
      <c r="E21" s="156">
        <v>15822324</v>
      </c>
      <c r="F21" s="60">
        <v>41994986</v>
      </c>
      <c r="G21" s="60"/>
      <c r="H21" s="60">
        <v>1649917</v>
      </c>
      <c r="I21" s="60">
        <v>1409768</v>
      </c>
      <c r="J21" s="60">
        <v>3059685</v>
      </c>
      <c r="K21" s="60">
        <v>2327778</v>
      </c>
      <c r="L21" s="60"/>
      <c r="M21" s="60"/>
      <c r="N21" s="60">
        <v>2327778</v>
      </c>
      <c r="O21" s="60"/>
      <c r="P21" s="60">
        <v>2012301</v>
      </c>
      <c r="Q21" s="60">
        <v>7313938</v>
      </c>
      <c r="R21" s="60">
        <v>9326239</v>
      </c>
      <c r="S21" s="60">
        <v>11122150</v>
      </c>
      <c r="T21" s="60">
        <v>3277307</v>
      </c>
      <c r="U21" s="60">
        <v>4252312</v>
      </c>
      <c r="V21" s="60">
        <v>18651769</v>
      </c>
      <c r="W21" s="60">
        <v>33365471</v>
      </c>
      <c r="X21" s="60">
        <v>15822000</v>
      </c>
      <c r="Y21" s="60">
        <v>17543471</v>
      </c>
      <c r="Z21" s="140">
        <v>110.88</v>
      </c>
      <c r="AA21" s="62">
        <v>41994986</v>
      </c>
    </row>
    <row r="22" spans="1:27" ht="13.5">
      <c r="A22" s="138" t="s">
        <v>91</v>
      </c>
      <c r="B22" s="136"/>
      <c r="C22" s="157"/>
      <c r="D22" s="157"/>
      <c r="E22" s="158">
        <v>5262653</v>
      </c>
      <c r="F22" s="159">
        <v>12053609</v>
      </c>
      <c r="G22" s="159">
        <v>717745</v>
      </c>
      <c r="H22" s="159">
        <v>2657773</v>
      </c>
      <c r="I22" s="159">
        <v>1440493</v>
      </c>
      <c r="J22" s="159">
        <v>4816011</v>
      </c>
      <c r="K22" s="159">
        <v>1509269</v>
      </c>
      <c r="L22" s="159">
        <v>28805</v>
      </c>
      <c r="M22" s="159">
        <v>1231974</v>
      </c>
      <c r="N22" s="159">
        <v>2770048</v>
      </c>
      <c r="O22" s="159"/>
      <c r="P22" s="159">
        <v>1444279</v>
      </c>
      <c r="Q22" s="159"/>
      <c r="R22" s="159">
        <v>1444279</v>
      </c>
      <c r="S22" s="159">
        <v>1579386</v>
      </c>
      <c r="T22" s="159">
        <v>430948</v>
      </c>
      <c r="U22" s="159">
        <v>59900</v>
      </c>
      <c r="V22" s="159">
        <v>2070234</v>
      </c>
      <c r="W22" s="159">
        <v>11100572</v>
      </c>
      <c r="X22" s="159">
        <v>5263000</v>
      </c>
      <c r="Y22" s="159">
        <v>5837572</v>
      </c>
      <c r="Z22" s="141">
        <v>110.92</v>
      </c>
      <c r="AA22" s="225">
        <v>12053609</v>
      </c>
    </row>
    <row r="23" spans="1:27" ht="13.5">
      <c r="A23" s="138" t="s">
        <v>92</v>
      </c>
      <c r="B23" s="136"/>
      <c r="C23" s="155"/>
      <c r="D23" s="155"/>
      <c r="E23" s="156">
        <v>7192291</v>
      </c>
      <c r="F23" s="60">
        <v>6902882</v>
      </c>
      <c r="G23" s="60">
        <v>89788</v>
      </c>
      <c r="H23" s="60"/>
      <c r="I23" s="60">
        <v>311289</v>
      </c>
      <c r="J23" s="60">
        <v>401077</v>
      </c>
      <c r="K23" s="60"/>
      <c r="L23" s="60"/>
      <c r="M23" s="60"/>
      <c r="N23" s="60"/>
      <c r="O23" s="60"/>
      <c r="P23" s="60"/>
      <c r="Q23" s="60"/>
      <c r="R23" s="60"/>
      <c r="S23" s="60">
        <v>621353</v>
      </c>
      <c r="T23" s="60"/>
      <c r="U23" s="60">
        <v>1785569</v>
      </c>
      <c r="V23" s="60">
        <v>2406922</v>
      </c>
      <c r="W23" s="60">
        <v>2807999</v>
      </c>
      <c r="X23" s="60">
        <v>7192000</v>
      </c>
      <c r="Y23" s="60">
        <v>-4384001</v>
      </c>
      <c r="Z23" s="140">
        <v>-60.96</v>
      </c>
      <c r="AA23" s="62">
        <v>6902882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183547738</v>
      </c>
      <c r="F25" s="219">
        <f t="shared" si="4"/>
        <v>201006903</v>
      </c>
      <c r="G25" s="219">
        <f t="shared" si="4"/>
        <v>3469313</v>
      </c>
      <c r="H25" s="219">
        <f t="shared" si="4"/>
        <v>8910838</v>
      </c>
      <c r="I25" s="219">
        <f t="shared" si="4"/>
        <v>11822938</v>
      </c>
      <c r="J25" s="219">
        <f t="shared" si="4"/>
        <v>24203089</v>
      </c>
      <c r="K25" s="219">
        <f t="shared" si="4"/>
        <v>9021395</v>
      </c>
      <c r="L25" s="219">
        <f t="shared" si="4"/>
        <v>2998235</v>
      </c>
      <c r="M25" s="219">
        <f t="shared" si="4"/>
        <v>5121607</v>
      </c>
      <c r="N25" s="219">
        <f t="shared" si="4"/>
        <v>17141237</v>
      </c>
      <c r="O25" s="219">
        <f t="shared" si="4"/>
        <v>1624066</v>
      </c>
      <c r="P25" s="219">
        <f t="shared" si="4"/>
        <v>8893171</v>
      </c>
      <c r="Q25" s="219">
        <f t="shared" si="4"/>
        <v>23398408</v>
      </c>
      <c r="R25" s="219">
        <f t="shared" si="4"/>
        <v>33915645</v>
      </c>
      <c r="S25" s="219">
        <f t="shared" si="4"/>
        <v>33600897</v>
      </c>
      <c r="T25" s="219">
        <f t="shared" si="4"/>
        <v>17706757</v>
      </c>
      <c r="U25" s="219">
        <f t="shared" si="4"/>
        <v>31630046</v>
      </c>
      <c r="V25" s="219">
        <f t="shared" si="4"/>
        <v>82937700</v>
      </c>
      <c r="W25" s="219">
        <f t="shared" si="4"/>
        <v>158197671</v>
      </c>
      <c r="X25" s="219">
        <f t="shared" si="4"/>
        <v>183548000</v>
      </c>
      <c r="Y25" s="219">
        <f t="shared" si="4"/>
        <v>-25350329</v>
      </c>
      <c r="Z25" s="231">
        <f>+IF(X25&lt;&gt;0,+(Y25/X25)*100,0)</f>
        <v>-13.811280428007933</v>
      </c>
      <c r="AA25" s="232">
        <f>+AA5+AA9+AA15+AA19+AA24</f>
        <v>201006903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131569150</v>
      </c>
      <c r="F28" s="60">
        <v>121083824</v>
      </c>
      <c r="G28" s="60">
        <v>3411347</v>
      </c>
      <c r="H28" s="60">
        <v>8803092</v>
      </c>
      <c r="I28" s="60">
        <v>9752133</v>
      </c>
      <c r="J28" s="60">
        <v>21966572</v>
      </c>
      <c r="K28" s="60">
        <v>9004946</v>
      </c>
      <c r="L28" s="60">
        <v>2040576</v>
      </c>
      <c r="M28" s="60">
        <v>5121607</v>
      </c>
      <c r="N28" s="60">
        <v>16167129</v>
      </c>
      <c r="O28" s="60">
        <v>1541566</v>
      </c>
      <c r="P28" s="60">
        <v>8842657</v>
      </c>
      <c r="Q28" s="60">
        <v>9303823</v>
      </c>
      <c r="R28" s="60">
        <v>19688046</v>
      </c>
      <c r="S28" s="60">
        <v>28982266</v>
      </c>
      <c r="T28" s="60">
        <v>13951586</v>
      </c>
      <c r="U28" s="60">
        <v>21543640</v>
      </c>
      <c r="V28" s="60">
        <v>64477492</v>
      </c>
      <c r="W28" s="60">
        <v>122299239</v>
      </c>
      <c r="X28" s="60"/>
      <c r="Y28" s="60">
        <v>122299239</v>
      </c>
      <c r="Z28" s="140"/>
      <c r="AA28" s="155">
        <v>121083824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131569150</v>
      </c>
      <c r="F32" s="77">
        <f t="shared" si="5"/>
        <v>121083824</v>
      </c>
      <c r="G32" s="77">
        <f t="shared" si="5"/>
        <v>3411347</v>
      </c>
      <c r="H32" s="77">
        <f t="shared" si="5"/>
        <v>8803092</v>
      </c>
      <c r="I32" s="77">
        <f t="shared" si="5"/>
        <v>9752133</v>
      </c>
      <c r="J32" s="77">
        <f t="shared" si="5"/>
        <v>21966572</v>
      </c>
      <c r="K32" s="77">
        <f t="shared" si="5"/>
        <v>9004946</v>
      </c>
      <c r="L32" s="77">
        <f t="shared" si="5"/>
        <v>2040576</v>
      </c>
      <c r="M32" s="77">
        <f t="shared" si="5"/>
        <v>5121607</v>
      </c>
      <c r="N32" s="77">
        <f t="shared" si="5"/>
        <v>16167129</v>
      </c>
      <c r="O32" s="77">
        <f t="shared" si="5"/>
        <v>1541566</v>
      </c>
      <c r="P32" s="77">
        <f t="shared" si="5"/>
        <v>8842657</v>
      </c>
      <c r="Q32" s="77">
        <f t="shared" si="5"/>
        <v>9303823</v>
      </c>
      <c r="R32" s="77">
        <f t="shared" si="5"/>
        <v>19688046</v>
      </c>
      <c r="S32" s="77">
        <f t="shared" si="5"/>
        <v>28982266</v>
      </c>
      <c r="T32" s="77">
        <f t="shared" si="5"/>
        <v>13951586</v>
      </c>
      <c r="U32" s="77">
        <f t="shared" si="5"/>
        <v>21543640</v>
      </c>
      <c r="V32" s="77">
        <f t="shared" si="5"/>
        <v>64477492</v>
      </c>
      <c r="W32" s="77">
        <f t="shared" si="5"/>
        <v>122299239</v>
      </c>
      <c r="X32" s="77">
        <f t="shared" si="5"/>
        <v>0</v>
      </c>
      <c r="Y32" s="77">
        <f t="shared" si="5"/>
        <v>122299239</v>
      </c>
      <c r="Z32" s="212">
        <f>+IF(X32&lt;&gt;0,+(Y32/X32)*100,0)</f>
        <v>0</v>
      </c>
      <c r="AA32" s="79">
        <f>SUM(AA28:AA31)</f>
        <v>121083824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14491491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14491491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9000000</v>
      </c>
      <c r="F34" s="60"/>
      <c r="G34" s="60"/>
      <c r="H34" s="60"/>
      <c r="I34" s="60"/>
      <c r="J34" s="60"/>
      <c r="K34" s="60"/>
      <c r="L34" s="60">
        <v>951355</v>
      </c>
      <c r="M34" s="60"/>
      <c r="N34" s="60">
        <v>951355</v>
      </c>
      <c r="O34" s="60"/>
      <c r="P34" s="60"/>
      <c r="Q34" s="60"/>
      <c r="R34" s="60"/>
      <c r="S34" s="60"/>
      <c r="T34" s="60"/>
      <c r="U34" s="60"/>
      <c r="V34" s="60"/>
      <c r="W34" s="60">
        <v>951355</v>
      </c>
      <c r="X34" s="60"/>
      <c r="Y34" s="60">
        <v>951355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42978588</v>
      </c>
      <c r="F35" s="60">
        <v>65431588</v>
      </c>
      <c r="G35" s="60">
        <v>57966</v>
      </c>
      <c r="H35" s="60">
        <v>107746</v>
      </c>
      <c r="I35" s="60">
        <v>2070805</v>
      </c>
      <c r="J35" s="60">
        <v>2236517</v>
      </c>
      <c r="K35" s="60">
        <v>16449</v>
      </c>
      <c r="L35" s="60">
        <v>6304</v>
      </c>
      <c r="M35" s="60"/>
      <c r="N35" s="60">
        <v>22753</v>
      </c>
      <c r="O35" s="60">
        <v>82500</v>
      </c>
      <c r="P35" s="60">
        <v>50514</v>
      </c>
      <c r="Q35" s="60">
        <v>14094585</v>
      </c>
      <c r="R35" s="60">
        <v>14227599</v>
      </c>
      <c r="S35" s="60">
        <v>4618631</v>
      </c>
      <c r="T35" s="60">
        <v>3755171</v>
      </c>
      <c r="U35" s="60">
        <v>10086406</v>
      </c>
      <c r="V35" s="60">
        <v>18460208</v>
      </c>
      <c r="W35" s="60">
        <v>34947077</v>
      </c>
      <c r="X35" s="60"/>
      <c r="Y35" s="60">
        <v>34947077</v>
      </c>
      <c r="Z35" s="140"/>
      <c r="AA35" s="62">
        <v>65431588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183547738</v>
      </c>
      <c r="F36" s="220">
        <f t="shared" si="6"/>
        <v>201006903</v>
      </c>
      <c r="G36" s="220">
        <f t="shared" si="6"/>
        <v>3469313</v>
      </c>
      <c r="H36" s="220">
        <f t="shared" si="6"/>
        <v>8910838</v>
      </c>
      <c r="I36" s="220">
        <f t="shared" si="6"/>
        <v>11822938</v>
      </c>
      <c r="J36" s="220">
        <f t="shared" si="6"/>
        <v>24203089</v>
      </c>
      <c r="K36" s="220">
        <f t="shared" si="6"/>
        <v>9021395</v>
      </c>
      <c r="L36" s="220">
        <f t="shared" si="6"/>
        <v>2998235</v>
      </c>
      <c r="M36" s="220">
        <f t="shared" si="6"/>
        <v>5121607</v>
      </c>
      <c r="N36" s="220">
        <f t="shared" si="6"/>
        <v>17141237</v>
      </c>
      <c r="O36" s="220">
        <f t="shared" si="6"/>
        <v>1624066</v>
      </c>
      <c r="P36" s="220">
        <f t="shared" si="6"/>
        <v>8893171</v>
      </c>
      <c r="Q36" s="220">
        <f t="shared" si="6"/>
        <v>23398408</v>
      </c>
      <c r="R36" s="220">
        <f t="shared" si="6"/>
        <v>33915645</v>
      </c>
      <c r="S36" s="220">
        <f t="shared" si="6"/>
        <v>33600897</v>
      </c>
      <c r="T36" s="220">
        <f t="shared" si="6"/>
        <v>17706757</v>
      </c>
      <c r="U36" s="220">
        <f t="shared" si="6"/>
        <v>31630046</v>
      </c>
      <c r="V36" s="220">
        <f t="shared" si="6"/>
        <v>82937700</v>
      </c>
      <c r="W36" s="220">
        <f t="shared" si="6"/>
        <v>158197671</v>
      </c>
      <c r="X36" s="220">
        <f t="shared" si="6"/>
        <v>0</v>
      </c>
      <c r="Y36" s="220">
        <f t="shared" si="6"/>
        <v>158197671</v>
      </c>
      <c r="Z36" s="221">
        <f>+IF(X36&lt;&gt;0,+(Y36/X36)*100,0)</f>
        <v>0</v>
      </c>
      <c r="AA36" s="239">
        <f>SUM(AA32:AA35)</f>
        <v>201006903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28000000</v>
      </c>
      <c r="F6" s="60">
        <v>28000</v>
      </c>
      <c r="G6" s="60">
        <v>5287490</v>
      </c>
      <c r="H6" s="60">
        <v>8802251</v>
      </c>
      <c r="I6" s="60">
        <v>11654267</v>
      </c>
      <c r="J6" s="60">
        <v>11654267</v>
      </c>
      <c r="K6" s="60">
        <v>9425106</v>
      </c>
      <c r="L6" s="60">
        <v>9349857</v>
      </c>
      <c r="M6" s="60">
        <v>7252180</v>
      </c>
      <c r="N6" s="60">
        <v>7252180</v>
      </c>
      <c r="O6" s="60">
        <v>6892946</v>
      </c>
      <c r="P6" s="60">
        <v>596816</v>
      </c>
      <c r="Q6" s="60">
        <v>44416659</v>
      </c>
      <c r="R6" s="60">
        <v>44416659</v>
      </c>
      <c r="S6" s="60">
        <v>8259603</v>
      </c>
      <c r="T6" s="60">
        <v>12796568</v>
      </c>
      <c r="U6" s="60">
        <v>9955863</v>
      </c>
      <c r="V6" s="60">
        <v>9955863</v>
      </c>
      <c r="W6" s="60">
        <v>9955863</v>
      </c>
      <c r="X6" s="60">
        <v>28000</v>
      </c>
      <c r="Y6" s="60">
        <v>9927863</v>
      </c>
      <c r="Z6" s="140">
        <v>35456.65</v>
      </c>
      <c r="AA6" s="62">
        <v>28000</v>
      </c>
    </row>
    <row r="7" spans="1:27" ht="13.5">
      <c r="A7" s="249" t="s">
        <v>144</v>
      </c>
      <c r="B7" s="182"/>
      <c r="C7" s="155"/>
      <c r="D7" s="155"/>
      <c r="E7" s="59">
        <v>140248712</v>
      </c>
      <c r="F7" s="60">
        <v>140249000</v>
      </c>
      <c r="G7" s="60">
        <v>242953565</v>
      </c>
      <c r="H7" s="60">
        <v>208988314</v>
      </c>
      <c r="I7" s="60">
        <v>179280358</v>
      </c>
      <c r="J7" s="60">
        <v>179280358</v>
      </c>
      <c r="K7" s="60">
        <v>164768215</v>
      </c>
      <c r="L7" s="60">
        <v>262857834</v>
      </c>
      <c r="M7" s="60">
        <v>228447788</v>
      </c>
      <c r="N7" s="60">
        <v>228447788</v>
      </c>
      <c r="O7" s="60">
        <v>197410032</v>
      </c>
      <c r="P7" s="60">
        <v>163305490</v>
      </c>
      <c r="Q7" s="60">
        <v>221679330</v>
      </c>
      <c r="R7" s="60">
        <v>221679330</v>
      </c>
      <c r="S7" s="60">
        <v>202496337</v>
      </c>
      <c r="T7" s="60">
        <v>148388782</v>
      </c>
      <c r="U7" s="60">
        <v>76153305</v>
      </c>
      <c r="V7" s="60">
        <v>76153305</v>
      </c>
      <c r="W7" s="60">
        <v>76153305</v>
      </c>
      <c r="X7" s="60">
        <v>140249000</v>
      </c>
      <c r="Y7" s="60">
        <v>-64095695</v>
      </c>
      <c r="Z7" s="140">
        <v>-45.7</v>
      </c>
      <c r="AA7" s="62">
        <v>140249000</v>
      </c>
    </row>
    <row r="8" spans="1:27" ht="13.5">
      <c r="A8" s="249" t="s">
        <v>145</v>
      </c>
      <c r="B8" s="182"/>
      <c r="C8" s="155"/>
      <c r="D8" s="155"/>
      <c r="E8" s="59">
        <v>62898000</v>
      </c>
      <c r="F8" s="60">
        <v>60418000</v>
      </c>
      <c r="G8" s="60">
        <v>94554000</v>
      </c>
      <c r="H8" s="60">
        <v>106941413</v>
      </c>
      <c r="I8" s="60">
        <v>110002010</v>
      </c>
      <c r="J8" s="60">
        <v>110002010</v>
      </c>
      <c r="K8" s="60">
        <v>115674986</v>
      </c>
      <c r="L8" s="60">
        <v>116766697</v>
      </c>
      <c r="M8" s="60">
        <v>117567287</v>
      </c>
      <c r="N8" s="60">
        <v>117567287</v>
      </c>
      <c r="O8" s="60">
        <v>122161548</v>
      </c>
      <c r="P8" s="60">
        <v>121123124</v>
      </c>
      <c r="Q8" s="60">
        <v>120262804</v>
      </c>
      <c r="R8" s="60">
        <v>120262804</v>
      </c>
      <c r="S8" s="60">
        <v>122547292</v>
      </c>
      <c r="T8" s="60">
        <v>127190369</v>
      </c>
      <c r="U8" s="60">
        <v>233126152</v>
      </c>
      <c r="V8" s="60">
        <v>233126152</v>
      </c>
      <c r="W8" s="60">
        <v>233126152</v>
      </c>
      <c r="X8" s="60">
        <v>60418000</v>
      </c>
      <c r="Y8" s="60">
        <v>172708152</v>
      </c>
      <c r="Z8" s="140">
        <v>285.86</v>
      </c>
      <c r="AA8" s="62">
        <v>60418000</v>
      </c>
    </row>
    <row r="9" spans="1:27" ht="13.5">
      <c r="A9" s="249" t="s">
        <v>146</v>
      </c>
      <c r="B9" s="182"/>
      <c r="C9" s="155"/>
      <c r="D9" s="155"/>
      <c r="E9" s="59">
        <v>5000000</v>
      </c>
      <c r="F9" s="60">
        <v>5000000</v>
      </c>
      <c r="G9" s="60">
        <v>33050826</v>
      </c>
      <c r="H9" s="60">
        <v>14190512</v>
      </c>
      <c r="I9" s="60">
        <v>17451092</v>
      </c>
      <c r="J9" s="60">
        <v>17451092</v>
      </c>
      <c r="K9" s="60">
        <v>17506402</v>
      </c>
      <c r="L9" s="60">
        <v>18216261</v>
      </c>
      <c r="M9" s="60">
        <v>16875136</v>
      </c>
      <c r="N9" s="60">
        <v>16875136</v>
      </c>
      <c r="O9" s="60">
        <v>25146299</v>
      </c>
      <c r="P9" s="60">
        <v>28628309</v>
      </c>
      <c r="Q9" s="60">
        <v>32766448</v>
      </c>
      <c r="R9" s="60">
        <v>32766448</v>
      </c>
      <c r="S9" s="60">
        <v>30571526</v>
      </c>
      <c r="T9" s="60">
        <v>36749398</v>
      </c>
      <c r="U9" s="60">
        <v>14503123</v>
      </c>
      <c r="V9" s="60">
        <v>14503123</v>
      </c>
      <c r="W9" s="60">
        <v>14503123</v>
      </c>
      <c r="X9" s="60">
        <v>5000000</v>
      </c>
      <c r="Y9" s="60">
        <v>9503123</v>
      </c>
      <c r="Z9" s="140">
        <v>190.06</v>
      </c>
      <c r="AA9" s="62">
        <v>5000000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3000000</v>
      </c>
      <c r="F11" s="60">
        <v>3000000</v>
      </c>
      <c r="G11" s="60">
        <v>2567763</v>
      </c>
      <c r="H11" s="60">
        <v>3493782</v>
      </c>
      <c r="I11" s="60">
        <v>4195391</v>
      </c>
      <c r="J11" s="60">
        <v>4195391</v>
      </c>
      <c r="K11" s="60">
        <v>4506184</v>
      </c>
      <c r="L11" s="60">
        <v>4506184</v>
      </c>
      <c r="M11" s="60">
        <v>4577713</v>
      </c>
      <c r="N11" s="60">
        <v>4577713</v>
      </c>
      <c r="O11" s="60">
        <v>4721114</v>
      </c>
      <c r="P11" s="60">
        <v>4747389</v>
      </c>
      <c r="Q11" s="60">
        <v>5575123</v>
      </c>
      <c r="R11" s="60">
        <v>5575123</v>
      </c>
      <c r="S11" s="60">
        <v>5437993</v>
      </c>
      <c r="T11" s="60">
        <v>5361529</v>
      </c>
      <c r="U11" s="60">
        <v>4921093</v>
      </c>
      <c r="V11" s="60">
        <v>4921093</v>
      </c>
      <c r="W11" s="60">
        <v>4921093</v>
      </c>
      <c r="X11" s="60">
        <v>3000000</v>
      </c>
      <c r="Y11" s="60">
        <v>1921093</v>
      </c>
      <c r="Z11" s="140">
        <v>64.04</v>
      </c>
      <c r="AA11" s="62">
        <v>3000000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239146712</v>
      </c>
      <c r="F12" s="73">
        <f t="shared" si="0"/>
        <v>208695000</v>
      </c>
      <c r="G12" s="73">
        <f t="shared" si="0"/>
        <v>378413644</v>
      </c>
      <c r="H12" s="73">
        <f t="shared" si="0"/>
        <v>342416272</v>
      </c>
      <c r="I12" s="73">
        <f t="shared" si="0"/>
        <v>322583118</v>
      </c>
      <c r="J12" s="73">
        <f t="shared" si="0"/>
        <v>322583118</v>
      </c>
      <c r="K12" s="73">
        <f t="shared" si="0"/>
        <v>311880893</v>
      </c>
      <c r="L12" s="73">
        <f t="shared" si="0"/>
        <v>411696833</v>
      </c>
      <c r="M12" s="73">
        <f t="shared" si="0"/>
        <v>374720104</v>
      </c>
      <c r="N12" s="73">
        <f t="shared" si="0"/>
        <v>374720104</v>
      </c>
      <c r="O12" s="73">
        <f t="shared" si="0"/>
        <v>356331939</v>
      </c>
      <c r="P12" s="73">
        <f t="shared" si="0"/>
        <v>318401128</v>
      </c>
      <c r="Q12" s="73">
        <f t="shared" si="0"/>
        <v>424700364</v>
      </c>
      <c r="R12" s="73">
        <f t="shared" si="0"/>
        <v>424700364</v>
      </c>
      <c r="S12" s="73">
        <f t="shared" si="0"/>
        <v>369312751</v>
      </c>
      <c r="T12" s="73">
        <f t="shared" si="0"/>
        <v>330486646</v>
      </c>
      <c r="U12" s="73">
        <f t="shared" si="0"/>
        <v>338659536</v>
      </c>
      <c r="V12" s="73">
        <f t="shared" si="0"/>
        <v>338659536</v>
      </c>
      <c r="W12" s="73">
        <f t="shared" si="0"/>
        <v>338659536</v>
      </c>
      <c r="X12" s="73">
        <f t="shared" si="0"/>
        <v>208695000</v>
      </c>
      <c r="Y12" s="73">
        <f t="shared" si="0"/>
        <v>129964536</v>
      </c>
      <c r="Z12" s="170">
        <f>+IF(X12&lt;&gt;0,+(Y12/X12)*100,0)</f>
        <v>62.27486810896284</v>
      </c>
      <c r="AA12" s="74">
        <f>SUM(AA6:AA11)</f>
        <v>208695000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236869</v>
      </c>
      <c r="H16" s="159">
        <v>236869</v>
      </c>
      <c r="I16" s="159">
        <v>236869</v>
      </c>
      <c r="J16" s="60">
        <v>236869</v>
      </c>
      <c r="K16" s="159">
        <v>249802</v>
      </c>
      <c r="L16" s="159">
        <v>249802</v>
      </c>
      <c r="M16" s="60">
        <v>249802</v>
      </c>
      <c r="N16" s="159">
        <v>249802</v>
      </c>
      <c r="O16" s="159">
        <v>249802</v>
      </c>
      <c r="P16" s="159">
        <v>249802</v>
      </c>
      <c r="Q16" s="60">
        <v>249802</v>
      </c>
      <c r="R16" s="159">
        <v>249802</v>
      </c>
      <c r="S16" s="159">
        <v>249802</v>
      </c>
      <c r="T16" s="60">
        <v>249802</v>
      </c>
      <c r="U16" s="159">
        <v>249802</v>
      </c>
      <c r="V16" s="159">
        <v>249802</v>
      </c>
      <c r="W16" s="159">
        <v>249802</v>
      </c>
      <c r="X16" s="60"/>
      <c r="Y16" s="159">
        <v>249802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11715000</v>
      </c>
      <c r="F17" s="60">
        <v>11715000</v>
      </c>
      <c r="G17" s="60">
        <v>11715400</v>
      </c>
      <c r="H17" s="60">
        <v>11790400</v>
      </c>
      <c r="I17" s="60">
        <v>11790400</v>
      </c>
      <c r="J17" s="60">
        <v>11790400</v>
      </c>
      <c r="K17" s="60">
        <v>11790400</v>
      </c>
      <c r="L17" s="60">
        <v>11790400</v>
      </c>
      <c r="M17" s="60">
        <v>11790400</v>
      </c>
      <c r="N17" s="60">
        <v>11790400</v>
      </c>
      <c r="O17" s="60">
        <v>11790400</v>
      </c>
      <c r="P17" s="60">
        <v>11790400</v>
      </c>
      <c r="Q17" s="60">
        <v>11790400</v>
      </c>
      <c r="R17" s="60">
        <v>11790400</v>
      </c>
      <c r="S17" s="60">
        <v>11790400</v>
      </c>
      <c r="T17" s="60">
        <v>11790400</v>
      </c>
      <c r="U17" s="60">
        <v>11790400</v>
      </c>
      <c r="V17" s="60">
        <v>11790400</v>
      </c>
      <c r="W17" s="60">
        <v>11790400</v>
      </c>
      <c r="X17" s="60">
        <v>11715000</v>
      </c>
      <c r="Y17" s="60">
        <v>75400</v>
      </c>
      <c r="Z17" s="140">
        <v>0.64</v>
      </c>
      <c r="AA17" s="62">
        <v>11715000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1048734000</v>
      </c>
      <c r="F19" s="60">
        <v>1082993000</v>
      </c>
      <c r="G19" s="60">
        <v>868101789</v>
      </c>
      <c r="H19" s="60">
        <v>945700398</v>
      </c>
      <c r="I19" s="60">
        <v>948358559</v>
      </c>
      <c r="J19" s="60">
        <v>948358559</v>
      </c>
      <c r="K19" s="60">
        <v>958438451</v>
      </c>
      <c r="L19" s="60">
        <v>958620342</v>
      </c>
      <c r="M19" s="60">
        <v>960450962</v>
      </c>
      <c r="N19" s="60">
        <v>960450962</v>
      </c>
      <c r="O19" s="60">
        <v>953209164</v>
      </c>
      <c r="P19" s="60">
        <v>949840846</v>
      </c>
      <c r="Q19" s="60">
        <v>956247637</v>
      </c>
      <c r="R19" s="60">
        <v>956247637</v>
      </c>
      <c r="S19" s="60">
        <v>974232249</v>
      </c>
      <c r="T19" s="60">
        <v>982007418</v>
      </c>
      <c r="U19" s="60">
        <v>1016942343</v>
      </c>
      <c r="V19" s="60">
        <v>1016942343</v>
      </c>
      <c r="W19" s="60">
        <v>1016942343</v>
      </c>
      <c r="X19" s="60">
        <v>1082993000</v>
      </c>
      <c r="Y19" s="60">
        <v>-66050657</v>
      </c>
      <c r="Z19" s="140">
        <v>-6.1</v>
      </c>
      <c r="AA19" s="62">
        <v>1082993000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1060449000</v>
      </c>
      <c r="F24" s="77">
        <f t="shared" si="1"/>
        <v>1094708000</v>
      </c>
      <c r="G24" s="77">
        <f t="shared" si="1"/>
        <v>880054058</v>
      </c>
      <c r="H24" s="77">
        <f t="shared" si="1"/>
        <v>957727667</v>
      </c>
      <c r="I24" s="77">
        <f t="shared" si="1"/>
        <v>960385828</v>
      </c>
      <c r="J24" s="77">
        <f t="shared" si="1"/>
        <v>960385828</v>
      </c>
      <c r="K24" s="77">
        <f t="shared" si="1"/>
        <v>970478653</v>
      </c>
      <c r="L24" s="77">
        <f t="shared" si="1"/>
        <v>970660544</v>
      </c>
      <c r="M24" s="77">
        <f t="shared" si="1"/>
        <v>972491164</v>
      </c>
      <c r="N24" s="77">
        <f t="shared" si="1"/>
        <v>972491164</v>
      </c>
      <c r="O24" s="77">
        <f t="shared" si="1"/>
        <v>965249366</v>
      </c>
      <c r="P24" s="77">
        <f t="shared" si="1"/>
        <v>961881048</v>
      </c>
      <c r="Q24" s="77">
        <f t="shared" si="1"/>
        <v>968287839</v>
      </c>
      <c r="R24" s="77">
        <f t="shared" si="1"/>
        <v>968287839</v>
      </c>
      <c r="S24" s="77">
        <f t="shared" si="1"/>
        <v>986272451</v>
      </c>
      <c r="T24" s="77">
        <f t="shared" si="1"/>
        <v>994047620</v>
      </c>
      <c r="U24" s="77">
        <f t="shared" si="1"/>
        <v>1028982545</v>
      </c>
      <c r="V24" s="77">
        <f t="shared" si="1"/>
        <v>1028982545</v>
      </c>
      <c r="W24" s="77">
        <f t="shared" si="1"/>
        <v>1028982545</v>
      </c>
      <c r="X24" s="77">
        <f t="shared" si="1"/>
        <v>1094708000</v>
      </c>
      <c r="Y24" s="77">
        <f t="shared" si="1"/>
        <v>-65725455</v>
      </c>
      <c r="Z24" s="212">
        <f>+IF(X24&lt;&gt;0,+(Y24/X24)*100,0)</f>
        <v>-6.003925704388751</v>
      </c>
      <c r="AA24" s="79">
        <f>SUM(AA15:AA23)</f>
        <v>1094708000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1299595712</v>
      </c>
      <c r="F25" s="73">
        <f t="shared" si="2"/>
        <v>1303403000</v>
      </c>
      <c r="G25" s="73">
        <f t="shared" si="2"/>
        <v>1258467702</v>
      </c>
      <c r="H25" s="73">
        <f t="shared" si="2"/>
        <v>1300143939</v>
      </c>
      <c r="I25" s="73">
        <f t="shared" si="2"/>
        <v>1282968946</v>
      </c>
      <c r="J25" s="73">
        <f t="shared" si="2"/>
        <v>1282968946</v>
      </c>
      <c r="K25" s="73">
        <f t="shared" si="2"/>
        <v>1282359546</v>
      </c>
      <c r="L25" s="73">
        <f t="shared" si="2"/>
        <v>1382357377</v>
      </c>
      <c r="M25" s="73">
        <f t="shared" si="2"/>
        <v>1347211268</v>
      </c>
      <c r="N25" s="73">
        <f t="shared" si="2"/>
        <v>1347211268</v>
      </c>
      <c r="O25" s="73">
        <f t="shared" si="2"/>
        <v>1321581305</v>
      </c>
      <c r="P25" s="73">
        <f t="shared" si="2"/>
        <v>1280282176</v>
      </c>
      <c r="Q25" s="73">
        <f t="shared" si="2"/>
        <v>1392988203</v>
      </c>
      <c r="R25" s="73">
        <f t="shared" si="2"/>
        <v>1392988203</v>
      </c>
      <c r="S25" s="73">
        <f t="shared" si="2"/>
        <v>1355585202</v>
      </c>
      <c r="T25" s="73">
        <f t="shared" si="2"/>
        <v>1324534266</v>
      </c>
      <c r="U25" s="73">
        <f t="shared" si="2"/>
        <v>1367642081</v>
      </c>
      <c r="V25" s="73">
        <f t="shared" si="2"/>
        <v>1367642081</v>
      </c>
      <c r="W25" s="73">
        <f t="shared" si="2"/>
        <v>1367642081</v>
      </c>
      <c r="X25" s="73">
        <f t="shared" si="2"/>
        <v>1303403000</v>
      </c>
      <c r="Y25" s="73">
        <f t="shared" si="2"/>
        <v>64239081</v>
      </c>
      <c r="Z25" s="170">
        <f>+IF(X25&lt;&gt;0,+(Y25/X25)*100,0)</f>
        <v>4.928566299141555</v>
      </c>
      <c r="AA25" s="74">
        <f>+AA12+AA24</f>
        <v>1303403000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9936665</v>
      </c>
      <c r="F30" s="60">
        <v>9937000</v>
      </c>
      <c r="G30" s="60">
        <v>7503900</v>
      </c>
      <c r="H30" s="60">
        <v>7251260</v>
      </c>
      <c r="I30" s="60">
        <v>7251260</v>
      </c>
      <c r="J30" s="60">
        <v>7251260</v>
      </c>
      <c r="K30" s="60">
        <v>7251260</v>
      </c>
      <c r="L30" s="60">
        <v>7251260</v>
      </c>
      <c r="M30" s="60">
        <v>7251260</v>
      </c>
      <c r="N30" s="60">
        <v>7251260</v>
      </c>
      <c r="O30" s="60">
        <v>7251260</v>
      </c>
      <c r="P30" s="60">
        <v>7251260</v>
      </c>
      <c r="Q30" s="60">
        <v>7251260</v>
      </c>
      <c r="R30" s="60">
        <v>7251260</v>
      </c>
      <c r="S30" s="60">
        <v>7251260</v>
      </c>
      <c r="T30" s="60">
        <v>7251260</v>
      </c>
      <c r="U30" s="60">
        <v>7251260</v>
      </c>
      <c r="V30" s="60">
        <v>7251260</v>
      </c>
      <c r="W30" s="60">
        <v>7251260</v>
      </c>
      <c r="X30" s="60">
        <v>9937000</v>
      </c>
      <c r="Y30" s="60">
        <v>-2685740</v>
      </c>
      <c r="Z30" s="140">
        <v>-27.03</v>
      </c>
      <c r="AA30" s="62">
        <v>9937000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60000000</v>
      </c>
      <c r="F32" s="60">
        <v>83259000</v>
      </c>
      <c r="G32" s="60">
        <v>204769408</v>
      </c>
      <c r="H32" s="60">
        <v>94683214</v>
      </c>
      <c r="I32" s="60">
        <v>76618928</v>
      </c>
      <c r="J32" s="60">
        <v>76618928</v>
      </c>
      <c r="K32" s="60">
        <v>106164539</v>
      </c>
      <c r="L32" s="60">
        <v>155573025</v>
      </c>
      <c r="M32" s="60">
        <v>141835234</v>
      </c>
      <c r="N32" s="60">
        <v>141835234</v>
      </c>
      <c r="O32" s="60">
        <v>136814162</v>
      </c>
      <c r="P32" s="60">
        <v>131061363</v>
      </c>
      <c r="Q32" s="60">
        <v>198068543</v>
      </c>
      <c r="R32" s="60">
        <v>198068543</v>
      </c>
      <c r="S32" s="60">
        <v>192967325</v>
      </c>
      <c r="T32" s="60">
        <v>191638176</v>
      </c>
      <c r="U32" s="60">
        <v>185928333</v>
      </c>
      <c r="V32" s="60">
        <v>185928333</v>
      </c>
      <c r="W32" s="60">
        <v>185928333</v>
      </c>
      <c r="X32" s="60">
        <v>83259000</v>
      </c>
      <c r="Y32" s="60">
        <v>102669333</v>
      </c>
      <c r="Z32" s="140">
        <v>123.31</v>
      </c>
      <c r="AA32" s="62">
        <v>83259000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11687422</v>
      </c>
      <c r="H33" s="60">
        <v>16733529</v>
      </c>
      <c r="I33" s="60">
        <v>16402637</v>
      </c>
      <c r="J33" s="60">
        <v>16402637</v>
      </c>
      <c r="K33" s="60">
        <v>16233013</v>
      </c>
      <c r="L33" s="60">
        <v>15999070</v>
      </c>
      <c r="M33" s="60">
        <v>15753117</v>
      </c>
      <c r="N33" s="60">
        <v>15753117</v>
      </c>
      <c r="O33" s="60">
        <v>15686720</v>
      </c>
      <c r="P33" s="60">
        <v>15343558</v>
      </c>
      <c r="Q33" s="60">
        <v>14657367</v>
      </c>
      <c r="R33" s="60">
        <v>14657367</v>
      </c>
      <c r="S33" s="60">
        <v>14083905</v>
      </c>
      <c r="T33" s="60">
        <v>13543056</v>
      </c>
      <c r="U33" s="60">
        <v>13586806</v>
      </c>
      <c r="V33" s="60">
        <v>13586806</v>
      </c>
      <c r="W33" s="60">
        <v>13586806</v>
      </c>
      <c r="X33" s="60"/>
      <c r="Y33" s="60">
        <v>13586806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69936665</v>
      </c>
      <c r="F34" s="73">
        <f t="shared" si="3"/>
        <v>93196000</v>
      </c>
      <c r="G34" s="73">
        <f t="shared" si="3"/>
        <v>223960730</v>
      </c>
      <c r="H34" s="73">
        <f t="shared" si="3"/>
        <v>118668003</v>
      </c>
      <c r="I34" s="73">
        <f t="shared" si="3"/>
        <v>100272825</v>
      </c>
      <c r="J34" s="73">
        <f t="shared" si="3"/>
        <v>100272825</v>
      </c>
      <c r="K34" s="73">
        <f t="shared" si="3"/>
        <v>129648812</v>
      </c>
      <c r="L34" s="73">
        <f t="shared" si="3"/>
        <v>178823355</v>
      </c>
      <c r="M34" s="73">
        <f t="shared" si="3"/>
        <v>164839611</v>
      </c>
      <c r="N34" s="73">
        <f t="shared" si="3"/>
        <v>164839611</v>
      </c>
      <c r="O34" s="73">
        <f t="shared" si="3"/>
        <v>159752142</v>
      </c>
      <c r="P34" s="73">
        <f t="shared" si="3"/>
        <v>153656181</v>
      </c>
      <c r="Q34" s="73">
        <f t="shared" si="3"/>
        <v>219977170</v>
      </c>
      <c r="R34" s="73">
        <f t="shared" si="3"/>
        <v>219977170</v>
      </c>
      <c r="S34" s="73">
        <f t="shared" si="3"/>
        <v>214302490</v>
      </c>
      <c r="T34" s="73">
        <f t="shared" si="3"/>
        <v>212432492</v>
      </c>
      <c r="U34" s="73">
        <f t="shared" si="3"/>
        <v>206766399</v>
      </c>
      <c r="V34" s="73">
        <f t="shared" si="3"/>
        <v>206766399</v>
      </c>
      <c r="W34" s="73">
        <f t="shared" si="3"/>
        <v>206766399</v>
      </c>
      <c r="X34" s="73">
        <f t="shared" si="3"/>
        <v>93196000</v>
      </c>
      <c r="Y34" s="73">
        <f t="shared" si="3"/>
        <v>113570399</v>
      </c>
      <c r="Z34" s="170">
        <f>+IF(X34&lt;&gt;0,+(Y34/X34)*100,0)</f>
        <v>121.86188141121936</v>
      </c>
      <c r="AA34" s="74">
        <f>SUM(AA29:AA33)</f>
        <v>93196000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82317741</v>
      </c>
      <c r="F37" s="60">
        <v>8231800</v>
      </c>
      <c r="G37" s="60">
        <v>64932613</v>
      </c>
      <c r="H37" s="60">
        <v>72301108</v>
      </c>
      <c r="I37" s="60">
        <v>85100931</v>
      </c>
      <c r="J37" s="60">
        <v>85100931</v>
      </c>
      <c r="K37" s="60">
        <v>84970441</v>
      </c>
      <c r="L37" s="60">
        <v>84839951</v>
      </c>
      <c r="M37" s="60">
        <v>82190330</v>
      </c>
      <c r="N37" s="60">
        <v>82190330</v>
      </c>
      <c r="O37" s="60">
        <v>82059840</v>
      </c>
      <c r="P37" s="60">
        <v>81400543</v>
      </c>
      <c r="Q37" s="60">
        <v>80033071</v>
      </c>
      <c r="R37" s="60">
        <v>80033071</v>
      </c>
      <c r="S37" s="60">
        <v>79902575</v>
      </c>
      <c r="T37" s="60">
        <v>79772080</v>
      </c>
      <c r="U37" s="60">
        <v>78701419</v>
      </c>
      <c r="V37" s="60">
        <v>78701419</v>
      </c>
      <c r="W37" s="60">
        <v>78701419</v>
      </c>
      <c r="X37" s="60">
        <v>8231800</v>
      </c>
      <c r="Y37" s="60">
        <v>70469619</v>
      </c>
      <c r="Z37" s="140">
        <v>856.07</v>
      </c>
      <c r="AA37" s="62">
        <v>8231800</v>
      </c>
    </row>
    <row r="38" spans="1:27" ht="13.5">
      <c r="A38" s="249" t="s">
        <v>165</v>
      </c>
      <c r="B38" s="182"/>
      <c r="C38" s="155"/>
      <c r="D38" s="155"/>
      <c r="E38" s="59">
        <v>29392050</v>
      </c>
      <c r="F38" s="60">
        <v>29392000</v>
      </c>
      <c r="G38" s="60">
        <v>15077542</v>
      </c>
      <c r="H38" s="60">
        <v>15899545</v>
      </c>
      <c r="I38" s="60">
        <v>15924545</v>
      </c>
      <c r="J38" s="60">
        <v>15924545</v>
      </c>
      <c r="K38" s="60">
        <v>15949545</v>
      </c>
      <c r="L38" s="60">
        <v>15974545</v>
      </c>
      <c r="M38" s="60">
        <v>15999545</v>
      </c>
      <c r="N38" s="60">
        <v>15999545</v>
      </c>
      <c r="O38" s="60">
        <v>16024545</v>
      </c>
      <c r="P38" s="60">
        <v>16049545</v>
      </c>
      <c r="Q38" s="60">
        <v>16074545</v>
      </c>
      <c r="R38" s="60">
        <v>16074545</v>
      </c>
      <c r="S38" s="60">
        <v>16099545</v>
      </c>
      <c r="T38" s="60">
        <v>16124545</v>
      </c>
      <c r="U38" s="60">
        <v>16149545</v>
      </c>
      <c r="V38" s="60">
        <v>16149545</v>
      </c>
      <c r="W38" s="60">
        <v>16149545</v>
      </c>
      <c r="X38" s="60">
        <v>29392000</v>
      </c>
      <c r="Y38" s="60">
        <v>-13242455</v>
      </c>
      <c r="Z38" s="140">
        <v>-45.05</v>
      </c>
      <c r="AA38" s="62">
        <v>29392000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111709791</v>
      </c>
      <c r="F39" s="77">
        <f t="shared" si="4"/>
        <v>37623800</v>
      </c>
      <c r="G39" s="77">
        <f t="shared" si="4"/>
        <v>80010155</v>
      </c>
      <c r="H39" s="77">
        <f t="shared" si="4"/>
        <v>88200653</v>
      </c>
      <c r="I39" s="77">
        <f t="shared" si="4"/>
        <v>101025476</v>
      </c>
      <c r="J39" s="77">
        <f t="shared" si="4"/>
        <v>101025476</v>
      </c>
      <c r="K39" s="77">
        <f t="shared" si="4"/>
        <v>100919986</v>
      </c>
      <c r="L39" s="77">
        <f t="shared" si="4"/>
        <v>100814496</v>
      </c>
      <c r="M39" s="77">
        <f t="shared" si="4"/>
        <v>98189875</v>
      </c>
      <c r="N39" s="77">
        <f t="shared" si="4"/>
        <v>98189875</v>
      </c>
      <c r="O39" s="77">
        <f t="shared" si="4"/>
        <v>98084385</v>
      </c>
      <c r="P39" s="77">
        <f t="shared" si="4"/>
        <v>97450088</v>
      </c>
      <c r="Q39" s="77">
        <f t="shared" si="4"/>
        <v>96107616</v>
      </c>
      <c r="R39" s="77">
        <f t="shared" si="4"/>
        <v>96107616</v>
      </c>
      <c r="S39" s="77">
        <f t="shared" si="4"/>
        <v>96002120</v>
      </c>
      <c r="T39" s="77">
        <f t="shared" si="4"/>
        <v>95896625</v>
      </c>
      <c r="U39" s="77">
        <f t="shared" si="4"/>
        <v>94850964</v>
      </c>
      <c r="V39" s="77">
        <f t="shared" si="4"/>
        <v>94850964</v>
      </c>
      <c r="W39" s="77">
        <f t="shared" si="4"/>
        <v>94850964</v>
      </c>
      <c r="X39" s="77">
        <f t="shared" si="4"/>
        <v>37623800</v>
      </c>
      <c r="Y39" s="77">
        <f t="shared" si="4"/>
        <v>57227164</v>
      </c>
      <c r="Z39" s="212">
        <f>+IF(X39&lt;&gt;0,+(Y39/X39)*100,0)</f>
        <v>152.1036258963741</v>
      </c>
      <c r="AA39" s="79">
        <f>SUM(AA37:AA38)</f>
        <v>37623800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181646456</v>
      </c>
      <c r="F40" s="73">
        <f t="shared" si="5"/>
        <v>130819800</v>
      </c>
      <c r="G40" s="73">
        <f t="shared" si="5"/>
        <v>303970885</v>
      </c>
      <c r="H40" s="73">
        <f t="shared" si="5"/>
        <v>206868656</v>
      </c>
      <c r="I40" s="73">
        <f t="shared" si="5"/>
        <v>201298301</v>
      </c>
      <c r="J40" s="73">
        <f t="shared" si="5"/>
        <v>201298301</v>
      </c>
      <c r="K40" s="73">
        <f t="shared" si="5"/>
        <v>230568798</v>
      </c>
      <c r="L40" s="73">
        <f t="shared" si="5"/>
        <v>279637851</v>
      </c>
      <c r="M40" s="73">
        <f t="shared" si="5"/>
        <v>263029486</v>
      </c>
      <c r="N40" s="73">
        <f t="shared" si="5"/>
        <v>263029486</v>
      </c>
      <c r="O40" s="73">
        <f t="shared" si="5"/>
        <v>257836527</v>
      </c>
      <c r="P40" s="73">
        <f t="shared" si="5"/>
        <v>251106269</v>
      </c>
      <c r="Q40" s="73">
        <f t="shared" si="5"/>
        <v>316084786</v>
      </c>
      <c r="R40" s="73">
        <f t="shared" si="5"/>
        <v>316084786</v>
      </c>
      <c r="S40" s="73">
        <f t="shared" si="5"/>
        <v>310304610</v>
      </c>
      <c r="T40" s="73">
        <f t="shared" si="5"/>
        <v>308329117</v>
      </c>
      <c r="U40" s="73">
        <f t="shared" si="5"/>
        <v>301617363</v>
      </c>
      <c r="V40" s="73">
        <f t="shared" si="5"/>
        <v>301617363</v>
      </c>
      <c r="W40" s="73">
        <f t="shared" si="5"/>
        <v>301617363</v>
      </c>
      <c r="X40" s="73">
        <f t="shared" si="5"/>
        <v>130819800</v>
      </c>
      <c r="Y40" s="73">
        <f t="shared" si="5"/>
        <v>170797563</v>
      </c>
      <c r="Z40" s="170">
        <f>+IF(X40&lt;&gt;0,+(Y40/X40)*100,0)</f>
        <v>130.55941302463387</v>
      </c>
      <c r="AA40" s="74">
        <f>+AA34+AA39</f>
        <v>130819800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1117949256</v>
      </c>
      <c r="F42" s="259">
        <f t="shared" si="6"/>
        <v>1172583200</v>
      </c>
      <c r="G42" s="259">
        <f t="shared" si="6"/>
        <v>954496817</v>
      </c>
      <c r="H42" s="259">
        <f t="shared" si="6"/>
        <v>1093275283</v>
      </c>
      <c r="I42" s="259">
        <f t="shared" si="6"/>
        <v>1081670645</v>
      </c>
      <c r="J42" s="259">
        <f t="shared" si="6"/>
        <v>1081670645</v>
      </c>
      <c r="K42" s="259">
        <f t="shared" si="6"/>
        <v>1051790748</v>
      </c>
      <c r="L42" s="259">
        <f t="shared" si="6"/>
        <v>1102719526</v>
      </c>
      <c r="M42" s="259">
        <f t="shared" si="6"/>
        <v>1084181782</v>
      </c>
      <c r="N42" s="259">
        <f t="shared" si="6"/>
        <v>1084181782</v>
      </c>
      <c r="O42" s="259">
        <f t="shared" si="6"/>
        <v>1063744778</v>
      </c>
      <c r="P42" s="259">
        <f t="shared" si="6"/>
        <v>1029175907</v>
      </c>
      <c r="Q42" s="259">
        <f t="shared" si="6"/>
        <v>1076903417</v>
      </c>
      <c r="R42" s="259">
        <f t="shared" si="6"/>
        <v>1076903417</v>
      </c>
      <c r="S42" s="259">
        <f t="shared" si="6"/>
        <v>1045280592</v>
      </c>
      <c r="T42" s="259">
        <f t="shared" si="6"/>
        <v>1016205149</v>
      </c>
      <c r="U42" s="259">
        <f t="shared" si="6"/>
        <v>1066024718</v>
      </c>
      <c r="V42" s="259">
        <f t="shared" si="6"/>
        <v>1066024718</v>
      </c>
      <c r="W42" s="259">
        <f t="shared" si="6"/>
        <v>1066024718</v>
      </c>
      <c r="X42" s="259">
        <f t="shared" si="6"/>
        <v>1172583200</v>
      </c>
      <c r="Y42" s="259">
        <f t="shared" si="6"/>
        <v>-106558482</v>
      </c>
      <c r="Z42" s="260">
        <f>+IF(X42&lt;&gt;0,+(Y42/X42)*100,0)</f>
        <v>-9.087498609906742</v>
      </c>
      <c r="AA42" s="261">
        <f>+AA25-AA40</f>
        <v>1172583200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1117949256</v>
      </c>
      <c r="F45" s="60"/>
      <c r="G45" s="60">
        <v>954496817</v>
      </c>
      <c r="H45" s="60">
        <v>1093249062</v>
      </c>
      <c r="I45" s="60">
        <v>1081670645</v>
      </c>
      <c r="J45" s="60">
        <v>1081670645</v>
      </c>
      <c r="K45" s="60">
        <v>1051790748</v>
      </c>
      <c r="L45" s="60">
        <v>1095719526</v>
      </c>
      <c r="M45" s="60">
        <v>1084181782</v>
      </c>
      <c r="N45" s="60">
        <v>1084181782</v>
      </c>
      <c r="O45" s="60">
        <v>1063744778</v>
      </c>
      <c r="P45" s="60">
        <v>1029175907</v>
      </c>
      <c r="Q45" s="60">
        <v>1076903417</v>
      </c>
      <c r="R45" s="60">
        <v>1076903417</v>
      </c>
      <c r="S45" s="60">
        <v>1045280592</v>
      </c>
      <c r="T45" s="60">
        <v>1016205149</v>
      </c>
      <c r="U45" s="60">
        <v>1063641090</v>
      </c>
      <c r="V45" s="60">
        <v>1063641090</v>
      </c>
      <c r="W45" s="60">
        <v>1063641090</v>
      </c>
      <c r="X45" s="60"/>
      <c r="Y45" s="60">
        <v>1063641090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>
        <v>1172583200</v>
      </c>
      <c r="G46" s="60"/>
      <c r="H46" s="60">
        <v>26221</v>
      </c>
      <c r="I46" s="60"/>
      <c r="J46" s="60"/>
      <c r="K46" s="60"/>
      <c r="L46" s="60">
        <v>7000000</v>
      </c>
      <c r="M46" s="60"/>
      <c r="N46" s="60"/>
      <c r="O46" s="60"/>
      <c r="P46" s="60"/>
      <c r="Q46" s="60"/>
      <c r="R46" s="60"/>
      <c r="S46" s="60"/>
      <c r="T46" s="60"/>
      <c r="U46" s="60">
        <v>2383628</v>
      </c>
      <c r="V46" s="60">
        <v>2383628</v>
      </c>
      <c r="W46" s="60">
        <v>2383628</v>
      </c>
      <c r="X46" s="60">
        <v>1172583200</v>
      </c>
      <c r="Y46" s="60">
        <v>-1170199572</v>
      </c>
      <c r="Z46" s="139">
        <v>-99.8</v>
      </c>
      <c r="AA46" s="62">
        <v>1172583200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1117949256</v>
      </c>
      <c r="F48" s="219">
        <f t="shared" si="7"/>
        <v>1172583200</v>
      </c>
      <c r="G48" s="219">
        <f t="shared" si="7"/>
        <v>954496817</v>
      </c>
      <c r="H48" s="219">
        <f t="shared" si="7"/>
        <v>1093275283</v>
      </c>
      <c r="I48" s="219">
        <f t="shared" si="7"/>
        <v>1081670645</v>
      </c>
      <c r="J48" s="219">
        <f t="shared" si="7"/>
        <v>1081670645</v>
      </c>
      <c r="K48" s="219">
        <f t="shared" si="7"/>
        <v>1051790748</v>
      </c>
      <c r="L48" s="219">
        <f t="shared" si="7"/>
        <v>1102719526</v>
      </c>
      <c r="M48" s="219">
        <f t="shared" si="7"/>
        <v>1084181782</v>
      </c>
      <c r="N48" s="219">
        <f t="shared" si="7"/>
        <v>1084181782</v>
      </c>
      <c r="O48" s="219">
        <f t="shared" si="7"/>
        <v>1063744778</v>
      </c>
      <c r="P48" s="219">
        <f t="shared" si="7"/>
        <v>1029175907</v>
      </c>
      <c r="Q48" s="219">
        <f t="shared" si="7"/>
        <v>1076903417</v>
      </c>
      <c r="R48" s="219">
        <f t="shared" si="7"/>
        <v>1076903417</v>
      </c>
      <c r="S48" s="219">
        <f t="shared" si="7"/>
        <v>1045280592</v>
      </c>
      <c r="T48" s="219">
        <f t="shared" si="7"/>
        <v>1016205149</v>
      </c>
      <c r="U48" s="219">
        <f t="shared" si="7"/>
        <v>1066024718</v>
      </c>
      <c r="V48" s="219">
        <f t="shared" si="7"/>
        <v>1066024718</v>
      </c>
      <c r="W48" s="219">
        <f t="shared" si="7"/>
        <v>1066024718</v>
      </c>
      <c r="X48" s="219">
        <f t="shared" si="7"/>
        <v>1172583200</v>
      </c>
      <c r="Y48" s="219">
        <f t="shared" si="7"/>
        <v>-106558482</v>
      </c>
      <c r="Z48" s="265">
        <f>+IF(X48&lt;&gt;0,+(Y48/X48)*100,0)</f>
        <v>-9.087498609906742</v>
      </c>
      <c r="AA48" s="232">
        <f>SUM(AA45:AA47)</f>
        <v>1172583200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40570000</v>
      </c>
      <c r="F6" s="60">
        <v>22804000</v>
      </c>
      <c r="G6" s="60">
        <v>1972026</v>
      </c>
      <c r="H6" s="60">
        <v>1750033</v>
      </c>
      <c r="I6" s="60">
        <v>30117477</v>
      </c>
      <c r="J6" s="60">
        <v>33839536</v>
      </c>
      <c r="K6" s="60">
        <v>1897078</v>
      </c>
      <c r="L6" s="60">
        <v>3487050</v>
      </c>
      <c r="M6" s="60">
        <v>2125683</v>
      </c>
      <c r="N6" s="60">
        <v>7509811</v>
      </c>
      <c r="O6" s="60">
        <v>1641909</v>
      </c>
      <c r="P6" s="60">
        <v>2514268</v>
      </c>
      <c r="Q6" s="60">
        <v>3147490</v>
      </c>
      <c r="R6" s="60">
        <v>7303667</v>
      </c>
      <c r="S6" s="60">
        <v>2292640</v>
      </c>
      <c r="T6" s="60">
        <v>3380000</v>
      </c>
      <c r="U6" s="60">
        <v>3753321</v>
      </c>
      <c r="V6" s="60">
        <v>9425961</v>
      </c>
      <c r="W6" s="60">
        <v>58078975</v>
      </c>
      <c r="X6" s="60">
        <v>22804000</v>
      </c>
      <c r="Y6" s="60">
        <v>35274975</v>
      </c>
      <c r="Z6" s="140">
        <v>154.69</v>
      </c>
      <c r="AA6" s="62">
        <v>22804000</v>
      </c>
    </row>
    <row r="7" spans="1:27" ht="13.5">
      <c r="A7" s="249" t="s">
        <v>32</v>
      </c>
      <c r="B7" s="182"/>
      <c r="C7" s="155"/>
      <c r="D7" s="155"/>
      <c r="E7" s="59">
        <v>59120000</v>
      </c>
      <c r="F7" s="60">
        <v>39285000</v>
      </c>
      <c r="G7" s="60">
        <v>5084444</v>
      </c>
      <c r="H7" s="60">
        <v>4058867</v>
      </c>
      <c r="I7" s="60">
        <v>2969271</v>
      </c>
      <c r="J7" s="60">
        <v>12112582</v>
      </c>
      <c r="K7" s="60">
        <v>1829795</v>
      </c>
      <c r="L7" s="60">
        <v>4609577</v>
      </c>
      <c r="M7" s="60">
        <v>5740310</v>
      </c>
      <c r="N7" s="60">
        <v>12179682</v>
      </c>
      <c r="O7" s="60">
        <v>5187233</v>
      </c>
      <c r="P7" s="60">
        <v>3456329</v>
      </c>
      <c r="Q7" s="60">
        <v>5256072</v>
      </c>
      <c r="R7" s="60">
        <v>13899634</v>
      </c>
      <c r="S7" s="60">
        <v>4057606</v>
      </c>
      <c r="T7" s="60">
        <v>4999000</v>
      </c>
      <c r="U7" s="60">
        <v>4760133</v>
      </c>
      <c r="V7" s="60">
        <v>13816739</v>
      </c>
      <c r="W7" s="60">
        <v>52008637</v>
      </c>
      <c r="X7" s="60">
        <v>39285000</v>
      </c>
      <c r="Y7" s="60">
        <v>12723637</v>
      </c>
      <c r="Z7" s="140">
        <v>32.39</v>
      </c>
      <c r="AA7" s="62">
        <v>39285000</v>
      </c>
    </row>
    <row r="8" spans="1:27" ht="13.5">
      <c r="A8" s="249" t="s">
        <v>178</v>
      </c>
      <c r="B8" s="182"/>
      <c r="C8" s="155"/>
      <c r="D8" s="155"/>
      <c r="E8" s="59">
        <v>13294000</v>
      </c>
      <c r="F8" s="60">
        <v>3505000</v>
      </c>
      <c r="G8" s="60">
        <v>24289737</v>
      </c>
      <c r="H8" s="60">
        <v>18239890</v>
      </c>
      <c r="I8" s="60">
        <v>68787376</v>
      </c>
      <c r="J8" s="60">
        <v>111317003</v>
      </c>
      <c r="K8" s="60">
        <v>9445702</v>
      </c>
      <c r="L8" s="60">
        <v>5606562</v>
      </c>
      <c r="M8" s="60">
        <v>5481842</v>
      </c>
      <c r="N8" s="60">
        <v>20534106</v>
      </c>
      <c r="O8" s="60">
        <v>1518561</v>
      </c>
      <c r="P8" s="60">
        <v>61115</v>
      </c>
      <c r="Q8" s="60">
        <v>14884217</v>
      </c>
      <c r="R8" s="60">
        <v>16463893</v>
      </c>
      <c r="S8" s="60">
        <v>140768</v>
      </c>
      <c r="T8" s="60">
        <v>929000</v>
      </c>
      <c r="U8" s="60">
        <v>137421</v>
      </c>
      <c r="V8" s="60">
        <v>1207189</v>
      </c>
      <c r="W8" s="60">
        <v>149522191</v>
      </c>
      <c r="X8" s="60">
        <v>3505000</v>
      </c>
      <c r="Y8" s="60">
        <v>146017191</v>
      </c>
      <c r="Z8" s="140">
        <v>4165.97</v>
      </c>
      <c r="AA8" s="62">
        <v>3505000</v>
      </c>
    </row>
    <row r="9" spans="1:27" ht="13.5">
      <c r="A9" s="249" t="s">
        <v>179</v>
      </c>
      <c r="B9" s="182"/>
      <c r="C9" s="155"/>
      <c r="D9" s="155"/>
      <c r="E9" s="59">
        <v>291060000</v>
      </c>
      <c r="F9" s="60">
        <v>262903000</v>
      </c>
      <c r="G9" s="60">
        <v>109136000</v>
      </c>
      <c r="H9" s="60">
        <v>3547000</v>
      </c>
      <c r="I9" s="60"/>
      <c r="J9" s="60">
        <v>112683000</v>
      </c>
      <c r="K9" s="60">
        <v>3750000</v>
      </c>
      <c r="L9" s="60">
        <v>69200000</v>
      </c>
      <c r="M9" s="60"/>
      <c r="N9" s="60">
        <v>72950000</v>
      </c>
      <c r="O9" s="60"/>
      <c r="P9" s="60">
        <v>553000</v>
      </c>
      <c r="Q9" s="60">
        <v>74673000</v>
      </c>
      <c r="R9" s="60">
        <v>75226000</v>
      </c>
      <c r="S9" s="60"/>
      <c r="T9" s="60"/>
      <c r="U9" s="60"/>
      <c r="V9" s="60"/>
      <c r="W9" s="60">
        <v>260859000</v>
      </c>
      <c r="X9" s="60">
        <v>262903000</v>
      </c>
      <c r="Y9" s="60">
        <v>-2044000</v>
      </c>
      <c r="Z9" s="140">
        <v>-0.78</v>
      </c>
      <c r="AA9" s="62">
        <v>262903000</v>
      </c>
    </row>
    <row r="10" spans="1:27" ht="13.5">
      <c r="A10" s="249" t="s">
        <v>180</v>
      </c>
      <c r="B10" s="182"/>
      <c r="C10" s="155"/>
      <c r="D10" s="155"/>
      <c r="E10" s="59">
        <v>131569000</v>
      </c>
      <c r="F10" s="60">
        <v>124541000</v>
      </c>
      <c r="G10" s="60">
        <v>19625000</v>
      </c>
      <c r="H10" s="60"/>
      <c r="I10" s="60">
        <v>1500000</v>
      </c>
      <c r="J10" s="60">
        <v>21125000</v>
      </c>
      <c r="K10" s="60"/>
      <c r="L10" s="60">
        <v>52335000</v>
      </c>
      <c r="M10" s="60">
        <v>1500000</v>
      </c>
      <c r="N10" s="60">
        <v>53835000</v>
      </c>
      <c r="O10" s="60"/>
      <c r="P10" s="60"/>
      <c r="Q10" s="60">
        <v>65011000</v>
      </c>
      <c r="R10" s="60">
        <v>65011000</v>
      </c>
      <c r="S10" s="60"/>
      <c r="T10" s="60"/>
      <c r="U10" s="60"/>
      <c r="V10" s="60"/>
      <c r="W10" s="60">
        <v>139971000</v>
      </c>
      <c r="X10" s="60">
        <v>124541000</v>
      </c>
      <c r="Y10" s="60">
        <v>15430000</v>
      </c>
      <c r="Z10" s="140">
        <v>12.39</v>
      </c>
      <c r="AA10" s="62">
        <v>124541000</v>
      </c>
    </row>
    <row r="11" spans="1:27" ht="13.5">
      <c r="A11" s="249" t="s">
        <v>181</v>
      </c>
      <c r="B11" s="182"/>
      <c r="C11" s="155"/>
      <c r="D11" s="155"/>
      <c r="E11" s="59">
        <v>9300000</v>
      </c>
      <c r="F11" s="60">
        <v>24800000</v>
      </c>
      <c r="G11" s="60">
        <v>730456</v>
      </c>
      <c r="H11" s="60">
        <v>961253</v>
      </c>
      <c r="I11" s="60">
        <v>932413</v>
      </c>
      <c r="J11" s="60">
        <v>2624122</v>
      </c>
      <c r="K11" s="60">
        <v>735320</v>
      </c>
      <c r="L11" s="60"/>
      <c r="M11" s="60">
        <v>726978</v>
      </c>
      <c r="N11" s="60">
        <v>1462298</v>
      </c>
      <c r="O11" s="60">
        <v>822062</v>
      </c>
      <c r="P11" s="60">
        <v>724847</v>
      </c>
      <c r="Q11" s="60">
        <v>490545</v>
      </c>
      <c r="R11" s="60">
        <v>2037454</v>
      </c>
      <c r="S11" s="60">
        <v>730064</v>
      </c>
      <c r="T11" s="60">
        <v>912000</v>
      </c>
      <c r="U11" s="60">
        <v>610897</v>
      </c>
      <c r="V11" s="60">
        <v>2252961</v>
      </c>
      <c r="W11" s="60">
        <v>8376835</v>
      </c>
      <c r="X11" s="60">
        <v>24800000</v>
      </c>
      <c r="Y11" s="60">
        <v>-16423165</v>
      </c>
      <c r="Z11" s="140">
        <v>-66.22</v>
      </c>
      <c r="AA11" s="62">
        <v>24800000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/>
      <c r="D14" s="155"/>
      <c r="E14" s="59">
        <v>-386494891</v>
      </c>
      <c r="F14" s="60">
        <v>-343737001</v>
      </c>
      <c r="G14" s="60">
        <v>-46424816</v>
      </c>
      <c r="H14" s="60">
        <v>-60644018</v>
      </c>
      <c r="I14" s="60">
        <v>-81352284</v>
      </c>
      <c r="J14" s="60">
        <v>-188421118</v>
      </c>
      <c r="K14" s="60">
        <v>-46204335</v>
      </c>
      <c r="L14" s="60">
        <v>-39172202</v>
      </c>
      <c r="M14" s="60">
        <v>-43945148</v>
      </c>
      <c r="N14" s="60">
        <v>-129321685</v>
      </c>
      <c r="O14" s="60">
        <v>-32164062</v>
      </c>
      <c r="P14" s="60">
        <v>-38916954</v>
      </c>
      <c r="Q14" s="60">
        <v>-43107414</v>
      </c>
      <c r="R14" s="60">
        <v>-114188430</v>
      </c>
      <c r="S14" s="60">
        <v>-46551905</v>
      </c>
      <c r="T14" s="60">
        <v>-31787244</v>
      </c>
      <c r="U14" s="60">
        <v>-42747866</v>
      </c>
      <c r="V14" s="60">
        <v>-121087015</v>
      </c>
      <c r="W14" s="60">
        <v>-553018248</v>
      </c>
      <c r="X14" s="60">
        <v>-343737001</v>
      </c>
      <c r="Y14" s="60">
        <v>-209281247</v>
      </c>
      <c r="Z14" s="140">
        <v>60.88</v>
      </c>
      <c r="AA14" s="62">
        <v>-343737001</v>
      </c>
    </row>
    <row r="15" spans="1:27" ht="13.5">
      <c r="A15" s="249" t="s">
        <v>40</v>
      </c>
      <c r="B15" s="182"/>
      <c r="C15" s="155"/>
      <c r="D15" s="155"/>
      <c r="E15" s="59">
        <v>-9998000</v>
      </c>
      <c r="F15" s="60">
        <v>-9465000</v>
      </c>
      <c r="G15" s="60"/>
      <c r="H15" s="60"/>
      <c r="I15" s="60">
        <v>-178051</v>
      </c>
      <c r="J15" s="60">
        <v>-178051</v>
      </c>
      <c r="K15" s="60"/>
      <c r="L15" s="60"/>
      <c r="M15" s="60">
        <v>-3331977</v>
      </c>
      <c r="N15" s="60">
        <v>-3331977</v>
      </c>
      <c r="O15" s="60"/>
      <c r="P15" s="60"/>
      <c r="Q15" s="60"/>
      <c r="R15" s="60"/>
      <c r="S15" s="60"/>
      <c r="T15" s="60"/>
      <c r="U15" s="60">
        <v>-4859773</v>
      </c>
      <c r="V15" s="60">
        <v>-4859773</v>
      </c>
      <c r="W15" s="60">
        <v>-8369801</v>
      </c>
      <c r="X15" s="60">
        <v>-9465000</v>
      </c>
      <c r="Y15" s="60">
        <v>1095199</v>
      </c>
      <c r="Z15" s="140">
        <v>-11.57</v>
      </c>
      <c r="AA15" s="62">
        <v>-9465000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148420109</v>
      </c>
      <c r="F17" s="73">
        <f t="shared" si="0"/>
        <v>124635999</v>
      </c>
      <c r="G17" s="73">
        <f t="shared" si="0"/>
        <v>114412847</v>
      </c>
      <c r="H17" s="73">
        <f t="shared" si="0"/>
        <v>-32086975</v>
      </c>
      <c r="I17" s="73">
        <f t="shared" si="0"/>
        <v>22776202</v>
      </c>
      <c r="J17" s="73">
        <f t="shared" si="0"/>
        <v>105102074</v>
      </c>
      <c r="K17" s="73">
        <f t="shared" si="0"/>
        <v>-28546440</v>
      </c>
      <c r="L17" s="73">
        <f t="shared" si="0"/>
        <v>96065987</v>
      </c>
      <c r="M17" s="73">
        <f t="shared" si="0"/>
        <v>-31702312</v>
      </c>
      <c r="N17" s="73">
        <f t="shared" si="0"/>
        <v>35817235</v>
      </c>
      <c r="O17" s="73">
        <f t="shared" si="0"/>
        <v>-22994297</v>
      </c>
      <c r="P17" s="73">
        <f t="shared" si="0"/>
        <v>-31607395</v>
      </c>
      <c r="Q17" s="73">
        <f t="shared" si="0"/>
        <v>120354910</v>
      </c>
      <c r="R17" s="73">
        <f t="shared" si="0"/>
        <v>65753218</v>
      </c>
      <c r="S17" s="73">
        <f t="shared" si="0"/>
        <v>-39330827</v>
      </c>
      <c r="T17" s="73">
        <f t="shared" si="0"/>
        <v>-21567244</v>
      </c>
      <c r="U17" s="73">
        <f t="shared" si="0"/>
        <v>-38345867</v>
      </c>
      <c r="V17" s="73">
        <f t="shared" si="0"/>
        <v>-99243938</v>
      </c>
      <c r="W17" s="73">
        <f t="shared" si="0"/>
        <v>107428589</v>
      </c>
      <c r="X17" s="73">
        <f t="shared" si="0"/>
        <v>124635999</v>
      </c>
      <c r="Y17" s="73">
        <f t="shared" si="0"/>
        <v>-17207410</v>
      </c>
      <c r="Z17" s="170">
        <f>+IF(X17&lt;&gt;0,+(Y17/X17)*100,0)</f>
        <v>-13.806131565567986</v>
      </c>
      <c r="AA17" s="74">
        <f>SUM(AA6:AA16)</f>
        <v>124635999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37295000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-183548000</v>
      </c>
      <c r="F26" s="60">
        <v>-228572000</v>
      </c>
      <c r="G26" s="60">
        <v>-3469313</v>
      </c>
      <c r="H26" s="60">
        <v>-10442795</v>
      </c>
      <c r="I26" s="60">
        <v>-11822938</v>
      </c>
      <c r="J26" s="60">
        <v>-25735046</v>
      </c>
      <c r="K26" s="60">
        <v>-9021395</v>
      </c>
      <c r="L26" s="60">
        <v>-2998235</v>
      </c>
      <c r="M26" s="60">
        <v>-5211607</v>
      </c>
      <c r="N26" s="60">
        <v>-17231237</v>
      </c>
      <c r="O26" s="60">
        <v>-1624066</v>
      </c>
      <c r="P26" s="60">
        <v>-8893171</v>
      </c>
      <c r="Q26" s="60">
        <v>-23398408</v>
      </c>
      <c r="R26" s="60">
        <v>-33915645</v>
      </c>
      <c r="S26" s="60">
        <v>-33600897</v>
      </c>
      <c r="T26" s="60">
        <v>-7197000</v>
      </c>
      <c r="U26" s="60">
        <v>-31630046</v>
      </c>
      <c r="V26" s="60">
        <v>-72427943</v>
      </c>
      <c r="W26" s="60">
        <v>-149309871</v>
      </c>
      <c r="X26" s="60">
        <v>-228572000</v>
      </c>
      <c r="Y26" s="60">
        <v>79262129</v>
      </c>
      <c r="Z26" s="140">
        <v>-34.68</v>
      </c>
      <c r="AA26" s="62">
        <v>-228572000</v>
      </c>
    </row>
    <row r="27" spans="1:27" ht="13.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-146253000</v>
      </c>
      <c r="F27" s="73">
        <f t="shared" si="1"/>
        <v>-228572000</v>
      </c>
      <c r="G27" s="73">
        <f t="shared" si="1"/>
        <v>-3469313</v>
      </c>
      <c r="H27" s="73">
        <f t="shared" si="1"/>
        <v>-10442795</v>
      </c>
      <c r="I27" s="73">
        <f t="shared" si="1"/>
        <v>-11822938</v>
      </c>
      <c r="J27" s="73">
        <f t="shared" si="1"/>
        <v>-25735046</v>
      </c>
      <c r="K27" s="73">
        <f t="shared" si="1"/>
        <v>-9021395</v>
      </c>
      <c r="L27" s="73">
        <f t="shared" si="1"/>
        <v>-2998235</v>
      </c>
      <c r="M27" s="73">
        <f t="shared" si="1"/>
        <v>-5211607</v>
      </c>
      <c r="N27" s="73">
        <f t="shared" si="1"/>
        <v>-17231237</v>
      </c>
      <c r="O27" s="73">
        <f t="shared" si="1"/>
        <v>-1624066</v>
      </c>
      <c r="P27" s="73">
        <f t="shared" si="1"/>
        <v>-8893171</v>
      </c>
      <c r="Q27" s="73">
        <f t="shared" si="1"/>
        <v>-23398408</v>
      </c>
      <c r="R27" s="73">
        <f t="shared" si="1"/>
        <v>-33915645</v>
      </c>
      <c r="S27" s="73">
        <f t="shared" si="1"/>
        <v>-33600897</v>
      </c>
      <c r="T27" s="73">
        <f t="shared" si="1"/>
        <v>-7197000</v>
      </c>
      <c r="U27" s="73">
        <f t="shared" si="1"/>
        <v>-31630046</v>
      </c>
      <c r="V27" s="73">
        <f t="shared" si="1"/>
        <v>-72427943</v>
      </c>
      <c r="W27" s="73">
        <f t="shared" si="1"/>
        <v>-149309871</v>
      </c>
      <c r="X27" s="73">
        <f t="shared" si="1"/>
        <v>-228572000</v>
      </c>
      <c r="Y27" s="73">
        <f t="shared" si="1"/>
        <v>79262129</v>
      </c>
      <c r="Z27" s="170">
        <f>+IF(X27&lt;&gt;0,+(Y27/X27)*100,0)</f>
        <v>-34.67709474476314</v>
      </c>
      <c r="AA27" s="74">
        <f>SUM(AA21:AA26)</f>
        <v>-228572000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9000000</v>
      </c>
      <c r="F32" s="60">
        <v>16000000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16000000</v>
      </c>
      <c r="Y32" s="60">
        <v>-16000000</v>
      </c>
      <c r="Z32" s="140">
        <v>-100</v>
      </c>
      <c r="AA32" s="62">
        <v>16000000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-9937000</v>
      </c>
      <c r="F35" s="60">
        <v>9159000</v>
      </c>
      <c r="G35" s="60">
        <v>-129696</v>
      </c>
      <c r="H35" s="60"/>
      <c r="I35" s="60"/>
      <c r="J35" s="60">
        <v>-129696</v>
      </c>
      <c r="K35" s="60">
        <v>-130490</v>
      </c>
      <c r="L35" s="60">
        <v>-130490</v>
      </c>
      <c r="M35" s="60">
        <v>-2649620</v>
      </c>
      <c r="N35" s="60">
        <v>-2910600</v>
      </c>
      <c r="O35" s="60">
        <v>-130490</v>
      </c>
      <c r="P35" s="60">
        <v>-130496</v>
      </c>
      <c r="Q35" s="60">
        <v>-1367472</v>
      </c>
      <c r="R35" s="60">
        <v>-1628458</v>
      </c>
      <c r="S35" s="60">
        <v>-130496</v>
      </c>
      <c r="T35" s="60">
        <v>-93686</v>
      </c>
      <c r="U35" s="60">
        <v>-1070661</v>
      </c>
      <c r="V35" s="60">
        <v>-1294843</v>
      </c>
      <c r="W35" s="60">
        <v>-5963597</v>
      </c>
      <c r="X35" s="60">
        <v>9159000</v>
      </c>
      <c r="Y35" s="60">
        <v>-15122597</v>
      </c>
      <c r="Z35" s="140">
        <v>-165.11</v>
      </c>
      <c r="AA35" s="62">
        <v>9159000</v>
      </c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-937000</v>
      </c>
      <c r="F36" s="73">
        <f t="shared" si="2"/>
        <v>25159000</v>
      </c>
      <c r="G36" s="73">
        <f t="shared" si="2"/>
        <v>-129696</v>
      </c>
      <c r="H36" s="73">
        <f t="shared" si="2"/>
        <v>0</v>
      </c>
      <c r="I36" s="73">
        <f t="shared" si="2"/>
        <v>0</v>
      </c>
      <c r="J36" s="73">
        <f t="shared" si="2"/>
        <v>-129696</v>
      </c>
      <c r="K36" s="73">
        <f t="shared" si="2"/>
        <v>-130490</v>
      </c>
      <c r="L36" s="73">
        <f t="shared" si="2"/>
        <v>-130490</v>
      </c>
      <c r="M36" s="73">
        <f t="shared" si="2"/>
        <v>-2649620</v>
      </c>
      <c r="N36" s="73">
        <f t="shared" si="2"/>
        <v>-2910600</v>
      </c>
      <c r="O36" s="73">
        <f t="shared" si="2"/>
        <v>-130490</v>
      </c>
      <c r="P36" s="73">
        <f t="shared" si="2"/>
        <v>-130496</v>
      </c>
      <c r="Q36" s="73">
        <f t="shared" si="2"/>
        <v>-1367472</v>
      </c>
      <c r="R36" s="73">
        <f t="shared" si="2"/>
        <v>-1628458</v>
      </c>
      <c r="S36" s="73">
        <f t="shared" si="2"/>
        <v>-130496</v>
      </c>
      <c r="T36" s="73">
        <f t="shared" si="2"/>
        <v>-93686</v>
      </c>
      <c r="U36" s="73">
        <f t="shared" si="2"/>
        <v>-1070661</v>
      </c>
      <c r="V36" s="73">
        <f t="shared" si="2"/>
        <v>-1294843</v>
      </c>
      <c r="W36" s="73">
        <f t="shared" si="2"/>
        <v>-5963597</v>
      </c>
      <c r="X36" s="73">
        <f t="shared" si="2"/>
        <v>25159000</v>
      </c>
      <c r="Y36" s="73">
        <f t="shared" si="2"/>
        <v>-31122597</v>
      </c>
      <c r="Z36" s="170">
        <f>+IF(X36&lt;&gt;0,+(Y36/X36)*100,0)</f>
        <v>-123.70363289478914</v>
      </c>
      <c r="AA36" s="74">
        <f>SUM(AA31:AA35)</f>
        <v>25159000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1230109</v>
      </c>
      <c r="F38" s="100">
        <f t="shared" si="3"/>
        <v>-78777001</v>
      </c>
      <c r="G38" s="100">
        <f t="shared" si="3"/>
        <v>110813838</v>
      </c>
      <c r="H38" s="100">
        <f t="shared" si="3"/>
        <v>-42529770</v>
      </c>
      <c r="I38" s="100">
        <f t="shared" si="3"/>
        <v>10953264</v>
      </c>
      <c r="J38" s="100">
        <f t="shared" si="3"/>
        <v>79237332</v>
      </c>
      <c r="K38" s="100">
        <f t="shared" si="3"/>
        <v>-37698325</v>
      </c>
      <c r="L38" s="100">
        <f t="shared" si="3"/>
        <v>92937262</v>
      </c>
      <c r="M38" s="100">
        <f t="shared" si="3"/>
        <v>-39563539</v>
      </c>
      <c r="N38" s="100">
        <f t="shared" si="3"/>
        <v>15675398</v>
      </c>
      <c r="O38" s="100">
        <f t="shared" si="3"/>
        <v>-24748853</v>
      </c>
      <c r="P38" s="100">
        <f t="shared" si="3"/>
        <v>-40631062</v>
      </c>
      <c r="Q38" s="100">
        <f t="shared" si="3"/>
        <v>95589030</v>
      </c>
      <c r="R38" s="100">
        <f t="shared" si="3"/>
        <v>30209115</v>
      </c>
      <c r="S38" s="100">
        <f t="shared" si="3"/>
        <v>-73062220</v>
      </c>
      <c r="T38" s="100">
        <f t="shared" si="3"/>
        <v>-28857930</v>
      </c>
      <c r="U38" s="100">
        <f t="shared" si="3"/>
        <v>-71046574</v>
      </c>
      <c r="V38" s="100">
        <f t="shared" si="3"/>
        <v>-172966724</v>
      </c>
      <c r="W38" s="100">
        <f t="shared" si="3"/>
        <v>-47844879</v>
      </c>
      <c r="X38" s="100">
        <f t="shared" si="3"/>
        <v>-78777001</v>
      </c>
      <c r="Y38" s="100">
        <f t="shared" si="3"/>
        <v>30932122</v>
      </c>
      <c r="Z38" s="137">
        <f>+IF(X38&lt;&gt;0,+(Y38/X38)*100,0)</f>
        <v>-39.265422150305014</v>
      </c>
      <c r="AA38" s="102">
        <f>+AA17+AA27+AA36</f>
        <v>-78777001</v>
      </c>
    </row>
    <row r="39" spans="1:27" ht="13.5">
      <c r="A39" s="249" t="s">
        <v>200</v>
      </c>
      <c r="B39" s="182"/>
      <c r="C39" s="153"/>
      <c r="D39" s="153"/>
      <c r="E39" s="99">
        <v>168249000</v>
      </c>
      <c r="F39" s="100">
        <v>101637000</v>
      </c>
      <c r="G39" s="100">
        <v>160579048</v>
      </c>
      <c r="H39" s="100">
        <v>271392886</v>
      </c>
      <c r="I39" s="100">
        <v>228863116</v>
      </c>
      <c r="J39" s="100">
        <v>160579048</v>
      </c>
      <c r="K39" s="100">
        <v>239816380</v>
      </c>
      <c r="L39" s="100">
        <v>202118055</v>
      </c>
      <c r="M39" s="100">
        <v>295055317</v>
      </c>
      <c r="N39" s="100">
        <v>239816380</v>
      </c>
      <c r="O39" s="100">
        <v>255491778</v>
      </c>
      <c r="P39" s="100">
        <v>230742925</v>
      </c>
      <c r="Q39" s="100">
        <v>190111863</v>
      </c>
      <c r="R39" s="100">
        <v>255491778</v>
      </c>
      <c r="S39" s="100">
        <v>285700893</v>
      </c>
      <c r="T39" s="100">
        <v>212638673</v>
      </c>
      <c r="U39" s="100">
        <v>183780743</v>
      </c>
      <c r="V39" s="100">
        <v>285700893</v>
      </c>
      <c r="W39" s="100">
        <v>160579048</v>
      </c>
      <c r="X39" s="100">
        <v>101637000</v>
      </c>
      <c r="Y39" s="100">
        <v>58942048</v>
      </c>
      <c r="Z39" s="137">
        <v>57.99</v>
      </c>
      <c r="AA39" s="102">
        <v>101637000</v>
      </c>
    </row>
    <row r="40" spans="1:27" ht="13.5">
      <c r="A40" s="269" t="s">
        <v>201</v>
      </c>
      <c r="B40" s="256"/>
      <c r="C40" s="257"/>
      <c r="D40" s="257"/>
      <c r="E40" s="258">
        <v>169479109</v>
      </c>
      <c r="F40" s="259">
        <v>22859999</v>
      </c>
      <c r="G40" s="259">
        <v>271392886</v>
      </c>
      <c r="H40" s="259">
        <v>228863116</v>
      </c>
      <c r="I40" s="259">
        <v>239816380</v>
      </c>
      <c r="J40" s="259">
        <v>239816380</v>
      </c>
      <c r="K40" s="259">
        <v>202118055</v>
      </c>
      <c r="L40" s="259">
        <v>295055317</v>
      </c>
      <c r="M40" s="259">
        <v>255491778</v>
      </c>
      <c r="N40" s="259">
        <v>255491778</v>
      </c>
      <c r="O40" s="259">
        <v>230742925</v>
      </c>
      <c r="P40" s="259">
        <v>190111863</v>
      </c>
      <c r="Q40" s="259">
        <v>285700893</v>
      </c>
      <c r="R40" s="259">
        <v>230742925</v>
      </c>
      <c r="S40" s="259">
        <v>212638673</v>
      </c>
      <c r="T40" s="259">
        <v>183780743</v>
      </c>
      <c r="U40" s="259">
        <v>112734169</v>
      </c>
      <c r="V40" s="259">
        <v>112734169</v>
      </c>
      <c r="W40" s="259">
        <v>112734169</v>
      </c>
      <c r="X40" s="259">
        <v>22859999</v>
      </c>
      <c r="Y40" s="259">
        <v>89874170</v>
      </c>
      <c r="Z40" s="260">
        <v>393.15</v>
      </c>
      <c r="AA40" s="261">
        <v>22859999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135686150</v>
      </c>
      <c r="F5" s="106">
        <f t="shared" si="0"/>
        <v>201006903</v>
      </c>
      <c r="G5" s="106">
        <f t="shared" si="0"/>
        <v>3469313</v>
      </c>
      <c r="H5" s="106">
        <f t="shared" si="0"/>
        <v>8910838</v>
      </c>
      <c r="I5" s="106">
        <f t="shared" si="0"/>
        <v>11822938</v>
      </c>
      <c r="J5" s="106">
        <f t="shared" si="0"/>
        <v>24203089</v>
      </c>
      <c r="K5" s="106">
        <f t="shared" si="0"/>
        <v>9021395</v>
      </c>
      <c r="L5" s="106">
        <f t="shared" si="0"/>
        <v>2998235</v>
      </c>
      <c r="M5" s="106">
        <f t="shared" si="0"/>
        <v>5121607</v>
      </c>
      <c r="N5" s="106">
        <f t="shared" si="0"/>
        <v>17141237</v>
      </c>
      <c r="O5" s="106">
        <f t="shared" si="0"/>
        <v>1624066</v>
      </c>
      <c r="P5" s="106">
        <f t="shared" si="0"/>
        <v>8893171</v>
      </c>
      <c r="Q5" s="106">
        <f t="shared" si="0"/>
        <v>23398408</v>
      </c>
      <c r="R5" s="106">
        <f t="shared" si="0"/>
        <v>33915645</v>
      </c>
      <c r="S5" s="106">
        <f t="shared" si="0"/>
        <v>33600897</v>
      </c>
      <c r="T5" s="106">
        <f t="shared" si="0"/>
        <v>17706757</v>
      </c>
      <c r="U5" s="106">
        <f t="shared" si="0"/>
        <v>31630046</v>
      </c>
      <c r="V5" s="106">
        <f t="shared" si="0"/>
        <v>82937700</v>
      </c>
      <c r="W5" s="106">
        <f t="shared" si="0"/>
        <v>158197671</v>
      </c>
      <c r="X5" s="106">
        <f t="shared" si="0"/>
        <v>201006903</v>
      </c>
      <c r="Y5" s="106">
        <f t="shared" si="0"/>
        <v>-42809232</v>
      </c>
      <c r="Z5" s="201">
        <f>+IF(X5&lt;&gt;0,+(Y5/X5)*100,0)</f>
        <v>-21.29739395069432</v>
      </c>
      <c r="AA5" s="199">
        <f>SUM(AA11:AA18)</f>
        <v>201006903</v>
      </c>
    </row>
    <row r="6" spans="1:27" ht="13.5">
      <c r="A6" s="291" t="s">
        <v>205</v>
      </c>
      <c r="B6" s="142"/>
      <c r="C6" s="62"/>
      <c r="D6" s="156"/>
      <c r="E6" s="60">
        <v>70588261</v>
      </c>
      <c r="F6" s="60">
        <v>60041478</v>
      </c>
      <c r="G6" s="60">
        <v>281085</v>
      </c>
      <c r="H6" s="60">
        <v>3955673</v>
      </c>
      <c r="I6" s="60">
        <v>5131374</v>
      </c>
      <c r="J6" s="60">
        <v>9368132</v>
      </c>
      <c r="K6" s="60">
        <v>4226204</v>
      </c>
      <c r="L6" s="60">
        <v>2013576</v>
      </c>
      <c r="M6" s="60">
        <v>3351619</v>
      </c>
      <c r="N6" s="60">
        <v>9591399</v>
      </c>
      <c r="O6" s="60">
        <v>609424</v>
      </c>
      <c r="P6" s="60">
        <v>2915825</v>
      </c>
      <c r="Q6" s="60">
        <v>4572722</v>
      </c>
      <c r="R6" s="60">
        <v>8097971</v>
      </c>
      <c r="S6" s="60">
        <v>11349400</v>
      </c>
      <c r="T6" s="60">
        <v>7545473</v>
      </c>
      <c r="U6" s="60">
        <v>14314961</v>
      </c>
      <c r="V6" s="60">
        <v>33209834</v>
      </c>
      <c r="W6" s="60">
        <v>60267336</v>
      </c>
      <c r="X6" s="60">
        <v>60041478</v>
      </c>
      <c r="Y6" s="60">
        <v>225858</v>
      </c>
      <c r="Z6" s="140">
        <v>0.38</v>
      </c>
      <c r="AA6" s="155">
        <v>60041478</v>
      </c>
    </row>
    <row r="7" spans="1:27" ht="13.5">
      <c r="A7" s="291" t="s">
        <v>206</v>
      </c>
      <c r="B7" s="142"/>
      <c r="C7" s="62"/>
      <c r="D7" s="156"/>
      <c r="E7" s="60">
        <v>18290621</v>
      </c>
      <c r="F7" s="60">
        <v>19987291</v>
      </c>
      <c r="G7" s="60">
        <v>43338</v>
      </c>
      <c r="H7" s="60"/>
      <c r="I7" s="60"/>
      <c r="J7" s="60">
        <v>43338</v>
      </c>
      <c r="K7" s="60"/>
      <c r="L7" s="60"/>
      <c r="M7" s="60">
        <v>385714</v>
      </c>
      <c r="N7" s="60">
        <v>385714</v>
      </c>
      <c r="O7" s="60">
        <v>932142</v>
      </c>
      <c r="P7" s="60"/>
      <c r="Q7" s="60">
        <v>1010250</v>
      </c>
      <c r="R7" s="60">
        <v>1942392</v>
      </c>
      <c r="S7" s="60">
        <v>3866420</v>
      </c>
      <c r="T7" s="60">
        <v>110142</v>
      </c>
      <c r="U7" s="60">
        <v>2617290</v>
      </c>
      <c r="V7" s="60">
        <v>6593852</v>
      </c>
      <c r="W7" s="60">
        <v>8965296</v>
      </c>
      <c r="X7" s="60">
        <v>19987291</v>
      </c>
      <c r="Y7" s="60">
        <v>-11021995</v>
      </c>
      <c r="Z7" s="140">
        <v>-55.15</v>
      </c>
      <c r="AA7" s="155">
        <v>19987291</v>
      </c>
    </row>
    <row r="8" spans="1:27" ht="13.5">
      <c r="A8" s="291" t="s">
        <v>207</v>
      </c>
      <c r="B8" s="142"/>
      <c r="C8" s="62"/>
      <c r="D8" s="156"/>
      <c r="E8" s="60">
        <v>7622324</v>
      </c>
      <c r="F8" s="60">
        <v>41994986</v>
      </c>
      <c r="G8" s="60"/>
      <c r="H8" s="60">
        <v>1649917</v>
      </c>
      <c r="I8" s="60">
        <v>1409768</v>
      </c>
      <c r="J8" s="60">
        <v>3059685</v>
      </c>
      <c r="K8" s="60">
        <v>2327778</v>
      </c>
      <c r="L8" s="60"/>
      <c r="M8" s="60"/>
      <c r="N8" s="60">
        <v>2327778</v>
      </c>
      <c r="O8" s="60"/>
      <c r="P8" s="60">
        <v>2012301</v>
      </c>
      <c r="Q8" s="60">
        <v>7313938</v>
      </c>
      <c r="R8" s="60">
        <v>9326239</v>
      </c>
      <c r="S8" s="60">
        <v>11122150</v>
      </c>
      <c r="T8" s="60">
        <v>2873564</v>
      </c>
      <c r="U8" s="60">
        <v>4252312</v>
      </c>
      <c r="V8" s="60">
        <v>18248026</v>
      </c>
      <c r="W8" s="60">
        <v>32961728</v>
      </c>
      <c r="X8" s="60">
        <v>41994986</v>
      </c>
      <c r="Y8" s="60">
        <v>-9033258</v>
      </c>
      <c r="Z8" s="140">
        <v>-21.51</v>
      </c>
      <c r="AA8" s="155">
        <v>41994986</v>
      </c>
    </row>
    <row r="9" spans="1:27" ht="13.5">
      <c r="A9" s="291" t="s">
        <v>208</v>
      </c>
      <c r="B9" s="142"/>
      <c r="C9" s="62"/>
      <c r="D9" s="156"/>
      <c r="E9" s="60">
        <v>4297653</v>
      </c>
      <c r="F9" s="60">
        <v>12053609</v>
      </c>
      <c r="G9" s="60">
        <v>717745</v>
      </c>
      <c r="H9" s="60">
        <v>2657773</v>
      </c>
      <c r="I9" s="60">
        <v>1440493</v>
      </c>
      <c r="J9" s="60">
        <v>4816011</v>
      </c>
      <c r="K9" s="60">
        <v>1509269</v>
      </c>
      <c r="L9" s="60">
        <v>27000</v>
      </c>
      <c r="M9" s="60">
        <v>1231974</v>
      </c>
      <c r="N9" s="60">
        <v>2768243</v>
      </c>
      <c r="O9" s="60"/>
      <c r="P9" s="60">
        <v>1444279</v>
      </c>
      <c r="Q9" s="60"/>
      <c r="R9" s="60">
        <v>1444279</v>
      </c>
      <c r="S9" s="60">
        <v>1579386</v>
      </c>
      <c r="T9" s="60">
        <v>360962</v>
      </c>
      <c r="U9" s="60">
        <v>59900</v>
      </c>
      <c r="V9" s="60">
        <v>2000248</v>
      </c>
      <c r="W9" s="60">
        <v>11028781</v>
      </c>
      <c r="X9" s="60">
        <v>12053609</v>
      </c>
      <c r="Y9" s="60">
        <v>-1024828</v>
      </c>
      <c r="Z9" s="140">
        <v>-8.5</v>
      </c>
      <c r="AA9" s="155">
        <v>12053609</v>
      </c>
    </row>
    <row r="10" spans="1:27" ht="13.5">
      <c r="A10" s="291" t="s">
        <v>209</v>
      </c>
      <c r="B10" s="142"/>
      <c r="C10" s="62"/>
      <c r="D10" s="156"/>
      <c r="E10" s="60">
        <v>7192291</v>
      </c>
      <c r="F10" s="60">
        <v>6902882</v>
      </c>
      <c r="G10" s="60">
        <v>89788</v>
      </c>
      <c r="H10" s="60"/>
      <c r="I10" s="60">
        <v>311289</v>
      </c>
      <c r="J10" s="60">
        <v>401077</v>
      </c>
      <c r="K10" s="60"/>
      <c r="L10" s="60">
        <v>1805</v>
      </c>
      <c r="M10" s="60"/>
      <c r="N10" s="60">
        <v>1805</v>
      </c>
      <c r="O10" s="60"/>
      <c r="P10" s="60"/>
      <c r="Q10" s="60"/>
      <c r="R10" s="60"/>
      <c r="S10" s="60">
        <v>621353</v>
      </c>
      <c r="T10" s="60">
        <v>1861916</v>
      </c>
      <c r="U10" s="60">
        <v>1785569</v>
      </c>
      <c r="V10" s="60">
        <v>4268838</v>
      </c>
      <c r="W10" s="60">
        <v>4671720</v>
      </c>
      <c r="X10" s="60">
        <v>6902882</v>
      </c>
      <c r="Y10" s="60">
        <v>-2231162</v>
      </c>
      <c r="Z10" s="140">
        <v>-32.32</v>
      </c>
      <c r="AA10" s="155">
        <v>6902882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107991150</v>
      </c>
      <c r="F11" s="295">
        <f t="shared" si="1"/>
        <v>140980246</v>
      </c>
      <c r="G11" s="295">
        <f t="shared" si="1"/>
        <v>1131956</v>
      </c>
      <c r="H11" s="295">
        <f t="shared" si="1"/>
        <v>8263363</v>
      </c>
      <c r="I11" s="295">
        <f t="shared" si="1"/>
        <v>8292924</v>
      </c>
      <c r="J11" s="295">
        <f t="shared" si="1"/>
        <v>17688243</v>
      </c>
      <c r="K11" s="295">
        <f t="shared" si="1"/>
        <v>8063251</v>
      </c>
      <c r="L11" s="295">
        <f t="shared" si="1"/>
        <v>2042381</v>
      </c>
      <c r="M11" s="295">
        <f t="shared" si="1"/>
        <v>4969307</v>
      </c>
      <c r="N11" s="295">
        <f t="shared" si="1"/>
        <v>15074939</v>
      </c>
      <c r="O11" s="295">
        <f t="shared" si="1"/>
        <v>1541566</v>
      </c>
      <c r="P11" s="295">
        <f t="shared" si="1"/>
        <v>6372405</v>
      </c>
      <c r="Q11" s="295">
        <f t="shared" si="1"/>
        <v>12896910</v>
      </c>
      <c r="R11" s="295">
        <f t="shared" si="1"/>
        <v>20810881</v>
      </c>
      <c r="S11" s="295">
        <f t="shared" si="1"/>
        <v>28538709</v>
      </c>
      <c r="T11" s="295">
        <f t="shared" si="1"/>
        <v>12752057</v>
      </c>
      <c r="U11" s="295">
        <f t="shared" si="1"/>
        <v>23030032</v>
      </c>
      <c r="V11" s="295">
        <f t="shared" si="1"/>
        <v>64320798</v>
      </c>
      <c r="W11" s="295">
        <f t="shared" si="1"/>
        <v>117894861</v>
      </c>
      <c r="X11" s="295">
        <f t="shared" si="1"/>
        <v>140980246</v>
      </c>
      <c r="Y11" s="295">
        <f t="shared" si="1"/>
        <v>-23085385</v>
      </c>
      <c r="Z11" s="296">
        <f>+IF(X11&lt;&gt;0,+(Y11/X11)*100,0)</f>
        <v>-16.37490758811699</v>
      </c>
      <c r="AA11" s="297">
        <f>SUM(AA6:AA10)</f>
        <v>140980246</v>
      </c>
    </row>
    <row r="12" spans="1:27" ht="13.5">
      <c r="A12" s="298" t="s">
        <v>211</v>
      </c>
      <c r="B12" s="136"/>
      <c r="C12" s="62"/>
      <c r="D12" s="156"/>
      <c r="E12" s="60">
        <v>23578000</v>
      </c>
      <c r="F12" s="60">
        <v>18387947</v>
      </c>
      <c r="G12" s="60">
        <v>2279391</v>
      </c>
      <c r="H12" s="60"/>
      <c r="I12" s="60">
        <v>1459209</v>
      </c>
      <c r="J12" s="60">
        <v>3738600</v>
      </c>
      <c r="K12" s="60">
        <v>941695</v>
      </c>
      <c r="L12" s="60"/>
      <c r="M12" s="60">
        <v>152300</v>
      </c>
      <c r="N12" s="60">
        <v>1093995</v>
      </c>
      <c r="O12" s="60"/>
      <c r="P12" s="60">
        <v>2470252</v>
      </c>
      <c r="Q12" s="60">
        <v>382773</v>
      </c>
      <c r="R12" s="60">
        <v>2853025</v>
      </c>
      <c r="S12" s="60">
        <v>2456062</v>
      </c>
      <c r="T12" s="60">
        <v>3171587</v>
      </c>
      <c r="U12" s="60">
        <v>941507</v>
      </c>
      <c r="V12" s="60">
        <v>6569156</v>
      </c>
      <c r="W12" s="60">
        <v>14254776</v>
      </c>
      <c r="X12" s="60">
        <v>18387947</v>
      </c>
      <c r="Y12" s="60">
        <v>-4133171</v>
      </c>
      <c r="Z12" s="140">
        <v>-22.48</v>
      </c>
      <c r="AA12" s="155">
        <v>18387947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4117000</v>
      </c>
      <c r="F15" s="60">
        <v>41638710</v>
      </c>
      <c r="G15" s="60">
        <v>57966</v>
      </c>
      <c r="H15" s="60">
        <v>647475</v>
      </c>
      <c r="I15" s="60">
        <v>2070805</v>
      </c>
      <c r="J15" s="60">
        <v>2776246</v>
      </c>
      <c r="K15" s="60">
        <v>16449</v>
      </c>
      <c r="L15" s="60">
        <v>955854</v>
      </c>
      <c r="M15" s="60"/>
      <c r="N15" s="60">
        <v>972303</v>
      </c>
      <c r="O15" s="60">
        <v>82500</v>
      </c>
      <c r="P15" s="60">
        <v>50514</v>
      </c>
      <c r="Q15" s="60">
        <v>10118725</v>
      </c>
      <c r="R15" s="60">
        <v>10251739</v>
      </c>
      <c r="S15" s="60">
        <v>2606126</v>
      </c>
      <c r="T15" s="60">
        <v>1783113</v>
      </c>
      <c r="U15" s="60">
        <v>7658507</v>
      </c>
      <c r="V15" s="60">
        <v>12047746</v>
      </c>
      <c r="W15" s="60">
        <v>26048034</v>
      </c>
      <c r="X15" s="60">
        <v>41638710</v>
      </c>
      <c r="Y15" s="60">
        <v>-15590676</v>
      </c>
      <c r="Z15" s="140">
        <v>-37.44</v>
      </c>
      <c r="AA15" s="155">
        <v>41638710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47861588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7500000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7500000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40361588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70588261</v>
      </c>
      <c r="F36" s="60">
        <f t="shared" si="4"/>
        <v>60041478</v>
      </c>
      <c r="G36" s="60">
        <f t="shared" si="4"/>
        <v>281085</v>
      </c>
      <c r="H36" s="60">
        <f t="shared" si="4"/>
        <v>3955673</v>
      </c>
      <c r="I36" s="60">
        <f t="shared" si="4"/>
        <v>5131374</v>
      </c>
      <c r="J36" s="60">
        <f t="shared" si="4"/>
        <v>9368132</v>
      </c>
      <c r="K36" s="60">
        <f t="shared" si="4"/>
        <v>4226204</v>
      </c>
      <c r="L36" s="60">
        <f t="shared" si="4"/>
        <v>2013576</v>
      </c>
      <c r="M36" s="60">
        <f t="shared" si="4"/>
        <v>3351619</v>
      </c>
      <c r="N36" s="60">
        <f t="shared" si="4"/>
        <v>9591399</v>
      </c>
      <c r="O36" s="60">
        <f t="shared" si="4"/>
        <v>609424</v>
      </c>
      <c r="P36" s="60">
        <f t="shared" si="4"/>
        <v>2915825</v>
      </c>
      <c r="Q36" s="60">
        <f t="shared" si="4"/>
        <v>4572722</v>
      </c>
      <c r="R36" s="60">
        <f t="shared" si="4"/>
        <v>8097971</v>
      </c>
      <c r="S36" s="60">
        <f t="shared" si="4"/>
        <v>11349400</v>
      </c>
      <c r="T36" s="60">
        <f t="shared" si="4"/>
        <v>7545473</v>
      </c>
      <c r="U36" s="60">
        <f t="shared" si="4"/>
        <v>14314961</v>
      </c>
      <c r="V36" s="60">
        <f t="shared" si="4"/>
        <v>33209834</v>
      </c>
      <c r="W36" s="60">
        <f t="shared" si="4"/>
        <v>60267336</v>
      </c>
      <c r="X36" s="60">
        <f t="shared" si="4"/>
        <v>60041478</v>
      </c>
      <c r="Y36" s="60">
        <f t="shared" si="4"/>
        <v>225858</v>
      </c>
      <c r="Z36" s="140">
        <f aca="true" t="shared" si="5" ref="Z36:Z49">+IF(X36&lt;&gt;0,+(Y36/X36)*100,0)</f>
        <v>0.3761699537109996</v>
      </c>
      <c r="AA36" s="155">
        <f>AA6+AA21</f>
        <v>60041478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18290621</v>
      </c>
      <c r="F37" s="60">
        <f t="shared" si="4"/>
        <v>19987291</v>
      </c>
      <c r="G37" s="60">
        <f t="shared" si="4"/>
        <v>43338</v>
      </c>
      <c r="H37" s="60">
        <f t="shared" si="4"/>
        <v>0</v>
      </c>
      <c r="I37" s="60">
        <f t="shared" si="4"/>
        <v>0</v>
      </c>
      <c r="J37" s="60">
        <f t="shared" si="4"/>
        <v>43338</v>
      </c>
      <c r="K37" s="60">
        <f t="shared" si="4"/>
        <v>0</v>
      </c>
      <c r="L37" s="60">
        <f t="shared" si="4"/>
        <v>0</v>
      </c>
      <c r="M37" s="60">
        <f t="shared" si="4"/>
        <v>385714</v>
      </c>
      <c r="N37" s="60">
        <f t="shared" si="4"/>
        <v>385714</v>
      </c>
      <c r="O37" s="60">
        <f t="shared" si="4"/>
        <v>932142</v>
      </c>
      <c r="P37" s="60">
        <f t="shared" si="4"/>
        <v>0</v>
      </c>
      <c r="Q37" s="60">
        <f t="shared" si="4"/>
        <v>1010250</v>
      </c>
      <c r="R37" s="60">
        <f t="shared" si="4"/>
        <v>1942392</v>
      </c>
      <c r="S37" s="60">
        <f t="shared" si="4"/>
        <v>3866420</v>
      </c>
      <c r="T37" s="60">
        <f t="shared" si="4"/>
        <v>110142</v>
      </c>
      <c r="U37" s="60">
        <f t="shared" si="4"/>
        <v>2617290</v>
      </c>
      <c r="V37" s="60">
        <f t="shared" si="4"/>
        <v>6593852</v>
      </c>
      <c r="W37" s="60">
        <f t="shared" si="4"/>
        <v>8965296</v>
      </c>
      <c r="X37" s="60">
        <f t="shared" si="4"/>
        <v>19987291</v>
      </c>
      <c r="Y37" s="60">
        <f t="shared" si="4"/>
        <v>-11021995</v>
      </c>
      <c r="Z37" s="140">
        <f t="shared" si="5"/>
        <v>-55.14501690098973</v>
      </c>
      <c r="AA37" s="155">
        <f>AA7+AA22</f>
        <v>19987291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15122324</v>
      </c>
      <c r="F38" s="60">
        <f t="shared" si="4"/>
        <v>41994986</v>
      </c>
      <c r="G38" s="60">
        <f t="shared" si="4"/>
        <v>0</v>
      </c>
      <c r="H38" s="60">
        <f t="shared" si="4"/>
        <v>1649917</v>
      </c>
      <c r="I38" s="60">
        <f t="shared" si="4"/>
        <v>1409768</v>
      </c>
      <c r="J38" s="60">
        <f t="shared" si="4"/>
        <v>3059685</v>
      </c>
      <c r="K38" s="60">
        <f t="shared" si="4"/>
        <v>2327778</v>
      </c>
      <c r="L38" s="60">
        <f t="shared" si="4"/>
        <v>0</v>
      </c>
      <c r="M38" s="60">
        <f t="shared" si="4"/>
        <v>0</v>
      </c>
      <c r="N38" s="60">
        <f t="shared" si="4"/>
        <v>2327778</v>
      </c>
      <c r="O38" s="60">
        <f t="shared" si="4"/>
        <v>0</v>
      </c>
      <c r="P38" s="60">
        <f t="shared" si="4"/>
        <v>2012301</v>
      </c>
      <c r="Q38" s="60">
        <f t="shared" si="4"/>
        <v>7313938</v>
      </c>
      <c r="R38" s="60">
        <f t="shared" si="4"/>
        <v>9326239</v>
      </c>
      <c r="S38" s="60">
        <f t="shared" si="4"/>
        <v>11122150</v>
      </c>
      <c r="T38" s="60">
        <f t="shared" si="4"/>
        <v>2873564</v>
      </c>
      <c r="U38" s="60">
        <f t="shared" si="4"/>
        <v>4252312</v>
      </c>
      <c r="V38" s="60">
        <f t="shared" si="4"/>
        <v>18248026</v>
      </c>
      <c r="W38" s="60">
        <f t="shared" si="4"/>
        <v>32961728</v>
      </c>
      <c r="X38" s="60">
        <f t="shared" si="4"/>
        <v>41994986</v>
      </c>
      <c r="Y38" s="60">
        <f t="shared" si="4"/>
        <v>-9033258</v>
      </c>
      <c r="Z38" s="140">
        <f t="shared" si="5"/>
        <v>-21.51032506594954</v>
      </c>
      <c r="AA38" s="155">
        <f>AA8+AA23</f>
        <v>41994986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4297653</v>
      </c>
      <c r="F39" s="60">
        <f t="shared" si="4"/>
        <v>12053609</v>
      </c>
      <c r="G39" s="60">
        <f t="shared" si="4"/>
        <v>717745</v>
      </c>
      <c r="H39" s="60">
        <f t="shared" si="4"/>
        <v>2657773</v>
      </c>
      <c r="I39" s="60">
        <f t="shared" si="4"/>
        <v>1440493</v>
      </c>
      <c r="J39" s="60">
        <f t="shared" si="4"/>
        <v>4816011</v>
      </c>
      <c r="K39" s="60">
        <f t="shared" si="4"/>
        <v>1509269</v>
      </c>
      <c r="L39" s="60">
        <f t="shared" si="4"/>
        <v>27000</v>
      </c>
      <c r="M39" s="60">
        <f t="shared" si="4"/>
        <v>1231974</v>
      </c>
      <c r="N39" s="60">
        <f t="shared" si="4"/>
        <v>2768243</v>
      </c>
      <c r="O39" s="60">
        <f t="shared" si="4"/>
        <v>0</v>
      </c>
      <c r="P39" s="60">
        <f t="shared" si="4"/>
        <v>1444279</v>
      </c>
      <c r="Q39" s="60">
        <f t="shared" si="4"/>
        <v>0</v>
      </c>
      <c r="R39" s="60">
        <f t="shared" si="4"/>
        <v>1444279</v>
      </c>
      <c r="S39" s="60">
        <f t="shared" si="4"/>
        <v>1579386</v>
      </c>
      <c r="T39" s="60">
        <f t="shared" si="4"/>
        <v>360962</v>
      </c>
      <c r="U39" s="60">
        <f t="shared" si="4"/>
        <v>59900</v>
      </c>
      <c r="V39" s="60">
        <f t="shared" si="4"/>
        <v>2000248</v>
      </c>
      <c r="W39" s="60">
        <f t="shared" si="4"/>
        <v>11028781</v>
      </c>
      <c r="X39" s="60">
        <f t="shared" si="4"/>
        <v>12053609</v>
      </c>
      <c r="Y39" s="60">
        <f t="shared" si="4"/>
        <v>-1024828</v>
      </c>
      <c r="Z39" s="140">
        <f t="shared" si="5"/>
        <v>-8.502250238911847</v>
      </c>
      <c r="AA39" s="155">
        <f>AA9+AA24</f>
        <v>12053609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7192291</v>
      </c>
      <c r="F40" s="60">
        <f t="shared" si="4"/>
        <v>6902882</v>
      </c>
      <c r="G40" s="60">
        <f t="shared" si="4"/>
        <v>89788</v>
      </c>
      <c r="H40" s="60">
        <f t="shared" si="4"/>
        <v>0</v>
      </c>
      <c r="I40" s="60">
        <f t="shared" si="4"/>
        <v>311289</v>
      </c>
      <c r="J40" s="60">
        <f t="shared" si="4"/>
        <v>401077</v>
      </c>
      <c r="K40" s="60">
        <f t="shared" si="4"/>
        <v>0</v>
      </c>
      <c r="L40" s="60">
        <f t="shared" si="4"/>
        <v>1805</v>
      </c>
      <c r="M40" s="60">
        <f t="shared" si="4"/>
        <v>0</v>
      </c>
      <c r="N40" s="60">
        <f t="shared" si="4"/>
        <v>1805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621353</v>
      </c>
      <c r="T40" s="60">
        <f t="shared" si="4"/>
        <v>1861916</v>
      </c>
      <c r="U40" s="60">
        <f t="shared" si="4"/>
        <v>1785569</v>
      </c>
      <c r="V40" s="60">
        <f t="shared" si="4"/>
        <v>4268838</v>
      </c>
      <c r="W40" s="60">
        <f t="shared" si="4"/>
        <v>4671720</v>
      </c>
      <c r="X40" s="60">
        <f t="shared" si="4"/>
        <v>6902882</v>
      </c>
      <c r="Y40" s="60">
        <f t="shared" si="4"/>
        <v>-2231162</v>
      </c>
      <c r="Z40" s="140">
        <f t="shared" si="5"/>
        <v>-32.322180793471475</v>
      </c>
      <c r="AA40" s="155">
        <f>AA10+AA25</f>
        <v>6902882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115491150</v>
      </c>
      <c r="F41" s="295">
        <f t="shared" si="6"/>
        <v>140980246</v>
      </c>
      <c r="G41" s="295">
        <f t="shared" si="6"/>
        <v>1131956</v>
      </c>
      <c r="H41" s="295">
        <f t="shared" si="6"/>
        <v>8263363</v>
      </c>
      <c r="I41" s="295">
        <f t="shared" si="6"/>
        <v>8292924</v>
      </c>
      <c r="J41" s="295">
        <f t="shared" si="6"/>
        <v>17688243</v>
      </c>
      <c r="K41" s="295">
        <f t="shared" si="6"/>
        <v>8063251</v>
      </c>
      <c r="L41" s="295">
        <f t="shared" si="6"/>
        <v>2042381</v>
      </c>
      <c r="M41" s="295">
        <f t="shared" si="6"/>
        <v>4969307</v>
      </c>
      <c r="N41" s="295">
        <f t="shared" si="6"/>
        <v>15074939</v>
      </c>
      <c r="O41" s="295">
        <f t="shared" si="6"/>
        <v>1541566</v>
      </c>
      <c r="P41" s="295">
        <f t="shared" si="6"/>
        <v>6372405</v>
      </c>
      <c r="Q41" s="295">
        <f t="shared" si="6"/>
        <v>12896910</v>
      </c>
      <c r="R41" s="295">
        <f t="shared" si="6"/>
        <v>20810881</v>
      </c>
      <c r="S41" s="295">
        <f t="shared" si="6"/>
        <v>28538709</v>
      </c>
      <c r="T41" s="295">
        <f t="shared" si="6"/>
        <v>12752057</v>
      </c>
      <c r="U41" s="295">
        <f t="shared" si="6"/>
        <v>23030032</v>
      </c>
      <c r="V41" s="295">
        <f t="shared" si="6"/>
        <v>64320798</v>
      </c>
      <c r="W41" s="295">
        <f t="shared" si="6"/>
        <v>117894861</v>
      </c>
      <c r="X41" s="295">
        <f t="shared" si="6"/>
        <v>140980246</v>
      </c>
      <c r="Y41" s="295">
        <f t="shared" si="6"/>
        <v>-23085385</v>
      </c>
      <c r="Z41" s="296">
        <f t="shared" si="5"/>
        <v>-16.37490758811699</v>
      </c>
      <c r="AA41" s="297">
        <f>SUM(AA36:AA40)</f>
        <v>140980246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23578000</v>
      </c>
      <c r="F42" s="54">
        <f t="shared" si="7"/>
        <v>18387947</v>
      </c>
      <c r="G42" s="54">
        <f t="shared" si="7"/>
        <v>2279391</v>
      </c>
      <c r="H42" s="54">
        <f t="shared" si="7"/>
        <v>0</v>
      </c>
      <c r="I42" s="54">
        <f t="shared" si="7"/>
        <v>1459209</v>
      </c>
      <c r="J42" s="54">
        <f t="shared" si="7"/>
        <v>3738600</v>
      </c>
      <c r="K42" s="54">
        <f t="shared" si="7"/>
        <v>941695</v>
      </c>
      <c r="L42" s="54">
        <f t="shared" si="7"/>
        <v>0</v>
      </c>
      <c r="M42" s="54">
        <f t="shared" si="7"/>
        <v>152300</v>
      </c>
      <c r="N42" s="54">
        <f t="shared" si="7"/>
        <v>1093995</v>
      </c>
      <c r="O42" s="54">
        <f t="shared" si="7"/>
        <v>0</v>
      </c>
      <c r="P42" s="54">
        <f t="shared" si="7"/>
        <v>2470252</v>
      </c>
      <c r="Q42" s="54">
        <f t="shared" si="7"/>
        <v>382773</v>
      </c>
      <c r="R42" s="54">
        <f t="shared" si="7"/>
        <v>2853025</v>
      </c>
      <c r="S42" s="54">
        <f t="shared" si="7"/>
        <v>2456062</v>
      </c>
      <c r="T42" s="54">
        <f t="shared" si="7"/>
        <v>3171587</v>
      </c>
      <c r="U42" s="54">
        <f t="shared" si="7"/>
        <v>941507</v>
      </c>
      <c r="V42" s="54">
        <f t="shared" si="7"/>
        <v>6569156</v>
      </c>
      <c r="W42" s="54">
        <f t="shared" si="7"/>
        <v>14254776</v>
      </c>
      <c r="X42" s="54">
        <f t="shared" si="7"/>
        <v>18387947</v>
      </c>
      <c r="Y42" s="54">
        <f t="shared" si="7"/>
        <v>-4133171</v>
      </c>
      <c r="Z42" s="184">
        <f t="shared" si="5"/>
        <v>-22.47760992567577</v>
      </c>
      <c r="AA42" s="130">
        <f aca="true" t="shared" si="8" ref="AA42:AA48">AA12+AA27</f>
        <v>18387947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44478588</v>
      </c>
      <c r="F45" s="54">
        <f t="shared" si="7"/>
        <v>41638710</v>
      </c>
      <c r="G45" s="54">
        <f t="shared" si="7"/>
        <v>57966</v>
      </c>
      <c r="H45" s="54">
        <f t="shared" si="7"/>
        <v>647475</v>
      </c>
      <c r="I45" s="54">
        <f t="shared" si="7"/>
        <v>2070805</v>
      </c>
      <c r="J45" s="54">
        <f t="shared" si="7"/>
        <v>2776246</v>
      </c>
      <c r="K45" s="54">
        <f t="shared" si="7"/>
        <v>16449</v>
      </c>
      <c r="L45" s="54">
        <f t="shared" si="7"/>
        <v>955854</v>
      </c>
      <c r="M45" s="54">
        <f t="shared" si="7"/>
        <v>0</v>
      </c>
      <c r="N45" s="54">
        <f t="shared" si="7"/>
        <v>972303</v>
      </c>
      <c r="O45" s="54">
        <f t="shared" si="7"/>
        <v>82500</v>
      </c>
      <c r="P45" s="54">
        <f t="shared" si="7"/>
        <v>50514</v>
      </c>
      <c r="Q45" s="54">
        <f t="shared" si="7"/>
        <v>10118725</v>
      </c>
      <c r="R45" s="54">
        <f t="shared" si="7"/>
        <v>10251739</v>
      </c>
      <c r="S45" s="54">
        <f t="shared" si="7"/>
        <v>2606126</v>
      </c>
      <c r="T45" s="54">
        <f t="shared" si="7"/>
        <v>1783113</v>
      </c>
      <c r="U45" s="54">
        <f t="shared" si="7"/>
        <v>7658507</v>
      </c>
      <c r="V45" s="54">
        <f t="shared" si="7"/>
        <v>12047746</v>
      </c>
      <c r="W45" s="54">
        <f t="shared" si="7"/>
        <v>26048034</v>
      </c>
      <c r="X45" s="54">
        <f t="shared" si="7"/>
        <v>41638710</v>
      </c>
      <c r="Y45" s="54">
        <f t="shared" si="7"/>
        <v>-15590676</v>
      </c>
      <c r="Z45" s="184">
        <f t="shared" si="5"/>
        <v>-37.44274498417458</v>
      </c>
      <c r="AA45" s="130">
        <f t="shared" si="8"/>
        <v>41638710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183547738</v>
      </c>
      <c r="F49" s="220">
        <f t="shared" si="9"/>
        <v>201006903</v>
      </c>
      <c r="G49" s="220">
        <f t="shared" si="9"/>
        <v>3469313</v>
      </c>
      <c r="H49" s="220">
        <f t="shared" si="9"/>
        <v>8910838</v>
      </c>
      <c r="I49" s="220">
        <f t="shared" si="9"/>
        <v>11822938</v>
      </c>
      <c r="J49" s="220">
        <f t="shared" si="9"/>
        <v>24203089</v>
      </c>
      <c r="K49" s="220">
        <f t="shared" si="9"/>
        <v>9021395</v>
      </c>
      <c r="L49" s="220">
        <f t="shared" si="9"/>
        <v>2998235</v>
      </c>
      <c r="M49" s="220">
        <f t="shared" si="9"/>
        <v>5121607</v>
      </c>
      <c r="N49" s="220">
        <f t="shared" si="9"/>
        <v>17141237</v>
      </c>
      <c r="O49" s="220">
        <f t="shared" si="9"/>
        <v>1624066</v>
      </c>
      <c r="P49" s="220">
        <f t="shared" si="9"/>
        <v>8893171</v>
      </c>
      <c r="Q49" s="220">
        <f t="shared" si="9"/>
        <v>23398408</v>
      </c>
      <c r="R49" s="220">
        <f t="shared" si="9"/>
        <v>33915645</v>
      </c>
      <c r="S49" s="220">
        <f t="shared" si="9"/>
        <v>33600897</v>
      </c>
      <c r="T49" s="220">
        <f t="shared" si="9"/>
        <v>17706757</v>
      </c>
      <c r="U49" s="220">
        <f t="shared" si="9"/>
        <v>31630046</v>
      </c>
      <c r="V49" s="220">
        <f t="shared" si="9"/>
        <v>82937700</v>
      </c>
      <c r="W49" s="220">
        <f t="shared" si="9"/>
        <v>158197671</v>
      </c>
      <c r="X49" s="220">
        <f t="shared" si="9"/>
        <v>201006903</v>
      </c>
      <c r="Y49" s="220">
        <f t="shared" si="9"/>
        <v>-42809232</v>
      </c>
      <c r="Z49" s="221">
        <f t="shared" si="5"/>
        <v>-21.29739395069432</v>
      </c>
      <c r="AA49" s="222">
        <f>SUM(AA41:AA48)</f>
        <v>201006903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33148000</v>
      </c>
      <c r="F51" s="54">
        <f t="shared" si="10"/>
        <v>0</v>
      </c>
      <c r="G51" s="54">
        <f t="shared" si="10"/>
        <v>226299</v>
      </c>
      <c r="H51" s="54">
        <f t="shared" si="10"/>
        <v>1531957</v>
      </c>
      <c r="I51" s="54">
        <f t="shared" si="10"/>
        <v>3168855</v>
      </c>
      <c r="J51" s="54">
        <f t="shared" si="10"/>
        <v>4927111</v>
      </c>
      <c r="K51" s="54">
        <f t="shared" si="10"/>
        <v>4090134</v>
      </c>
      <c r="L51" s="54">
        <f t="shared" si="10"/>
        <v>3609586</v>
      </c>
      <c r="M51" s="54">
        <f t="shared" si="10"/>
        <v>2541753</v>
      </c>
      <c r="N51" s="54">
        <f t="shared" si="10"/>
        <v>10241473</v>
      </c>
      <c r="O51" s="54">
        <f t="shared" si="10"/>
        <v>1755433</v>
      </c>
      <c r="P51" s="54">
        <f t="shared" si="10"/>
        <v>6215469</v>
      </c>
      <c r="Q51" s="54">
        <f t="shared" si="10"/>
        <v>197625</v>
      </c>
      <c r="R51" s="54">
        <f t="shared" si="10"/>
        <v>8168527</v>
      </c>
      <c r="S51" s="54">
        <f t="shared" si="10"/>
        <v>0</v>
      </c>
      <c r="T51" s="54">
        <f t="shared" si="10"/>
        <v>1389684</v>
      </c>
      <c r="U51" s="54">
        <f t="shared" si="10"/>
        <v>5324915</v>
      </c>
      <c r="V51" s="54">
        <f t="shared" si="10"/>
        <v>6714599</v>
      </c>
      <c r="W51" s="54">
        <f t="shared" si="10"/>
        <v>30051710</v>
      </c>
      <c r="X51" s="54">
        <f t="shared" si="10"/>
        <v>0</v>
      </c>
      <c r="Y51" s="54">
        <f t="shared" si="10"/>
        <v>30051710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5201000</v>
      </c>
      <c r="F52" s="60"/>
      <c r="G52" s="60"/>
      <c r="H52" s="60"/>
      <c r="I52" s="60">
        <v>380000</v>
      </c>
      <c r="J52" s="60">
        <v>380000</v>
      </c>
      <c r="K52" s="60"/>
      <c r="L52" s="60"/>
      <c r="M52" s="60"/>
      <c r="N52" s="60"/>
      <c r="O52" s="60"/>
      <c r="P52" s="60">
        <v>240953</v>
      </c>
      <c r="Q52" s="60">
        <v>159278</v>
      </c>
      <c r="R52" s="60">
        <v>400231</v>
      </c>
      <c r="S52" s="60"/>
      <c r="T52" s="60"/>
      <c r="U52" s="60">
        <v>146298</v>
      </c>
      <c r="V52" s="60">
        <v>146298</v>
      </c>
      <c r="W52" s="60">
        <v>926529</v>
      </c>
      <c r="X52" s="60"/>
      <c r="Y52" s="60">
        <v>926529</v>
      </c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425000</v>
      </c>
      <c r="F53" s="60"/>
      <c r="G53" s="60"/>
      <c r="H53" s="60"/>
      <c r="I53" s="60">
        <v>14888</v>
      </c>
      <c r="J53" s="60">
        <v>14888</v>
      </c>
      <c r="K53" s="60">
        <v>123184</v>
      </c>
      <c r="L53" s="60">
        <v>103920</v>
      </c>
      <c r="M53" s="60"/>
      <c r="N53" s="60">
        <v>227104</v>
      </c>
      <c r="O53" s="60"/>
      <c r="P53" s="60">
        <v>122219</v>
      </c>
      <c r="Q53" s="60"/>
      <c r="R53" s="60">
        <v>122219</v>
      </c>
      <c r="S53" s="60"/>
      <c r="T53" s="60"/>
      <c r="U53" s="60"/>
      <c r="V53" s="60"/>
      <c r="W53" s="60">
        <v>364211</v>
      </c>
      <c r="X53" s="60"/>
      <c r="Y53" s="60">
        <v>364211</v>
      </c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14158000</v>
      </c>
      <c r="F54" s="60"/>
      <c r="G54" s="60">
        <v>64350</v>
      </c>
      <c r="H54" s="60">
        <v>479109</v>
      </c>
      <c r="I54" s="60">
        <v>1337854</v>
      </c>
      <c r="J54" s="60">
        <v>1881313</v>
      </c>
      <c r="K54" s="60">
        <v>1999226</v>
      </c>
      <c r="L54" s="60">
        <v>1981926</v>
      </c>
      <c r="M54" s="60">
        <v>1793179</v>
      </c>
      <c r="N54" s="60">
        <v>5774331</v>
      </c>
      <c r="O54" s="60">
        <v>930232</v>
      </c>
      <c r="P54" s="60">
        <v>5486484</v>
      </c>
      <c r="Q54" s="60">
        <v>-1976275</v>
      </c>
      <c r="R54" s="60">
        <v>4440441</v>
      </c>
      <c r="S54" s="60"/>
      <c r="T54" s="60">
        <v>489542</v>
      </c>
      <c r="U54" s="60">
        <v>3046392</v>
      </c>
      <c r="V54" s="60">
        <v>3535934</v>
      </c>
      <c r="W54" s="60">
        <v>15632019</v>
      </c>
      <c r="X54" s="60"/>
      <c r="Y54" s="60">
        <v>15632019</v>
      </c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450000</v>
      </c>
      <c r="F55" s="60"/>
      <c r="G55" s="60">
        <v>150560</v>
      </c>
      <c r="H55" s="60">
        <v>83728</v>
      </c>
      <c r="I55" s="60">
        <v>177850</v>
      </c>
      <c r="J55" s="60">
        <v>412138</v>
      </c>
      <c r="K55" s="60">
        <v>44572</v>
      </c>
      <c r="L55" s="60"/>
      <c r="M55" s="60">
        <v>148465</v>
      </c>
      <c r="N55" s="60">
        <v>193037</v>
      </c>
      <c r="O55" s="60"/>
      <c r="P55" s="60"/>
      <c r="Q55" s="60">
        <v>-59348</v>
      </c>
      <c r="R55" s="60">
        <v>-59348</v>
      </c>
      <c r="S55" s="60"/>
      <c r="T55" s="60">
        <v>123976</v>
      </c>
      <c r="U55" s="60">
        <v>225523</v>
      </c>
      <c r="V55" s="60">
        <v>349499</v>
      </c>
      <c r="W55" s="60">
        <v>895326</v>
      </c>
      <c r="X55" s="60"/>
      <c r="Y55" s="60">
        <v>895326</v>
      </c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3000000</v>
      </c>
      <c r="F56" s="60"/>
      <c r="G56" s="60"/>
      <c r="H56" s="60"/>
      <c r="I56" s="60">
        <v>537974</v>
      </c>
      <c r="J56" s="60">
        <v>537974</v>
      </c>
      <c r="K56" s="60">
        <v>551250</v>
      </c>
      <c r="L56" s="60">
        <v>271064</v>
      </c>
      <c r="M56" s="60"/>
      <c r="N56" s="60">
        <v>822314</v>
      </c>
      <c r="O56" s="60">
        <v>270374</v>
      </c>
      <c r="P56" s="60">
        <v>110440</v>
      </c>
      <c r="Q56" s="60">
        <v>418250</v>
      </c>
      <c r="R56" s="60">
        <v>799064</v>
      </c>
      <c r="S56" s="60"/>
      <c r="T56" s="60"/>
      <c r="U56" s="60">
        <v>120448</v>
      </c>
      <c r="V56" s="60">
        <v>120448</v>
      </c>
      <c r="W56" s="60">
        <v>2279800</v>
      </c>
      <c r="X56" s="60"/>
      <c r="Y56" s="60">
        <v>2279800</v>
      </c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23234000</v>
      </c>
      <c r="F57" s="295">
        <f t="shared" si="11"/>
        <v>0</v>
      </c>
      <c r="G57" s="295">
        <f t="shared" si="11"/>
        <v>214910</v>
      </c>
      <c r="H57" s="295">
        <f t="shared" si="11"/>
        <v>562837</v>
      </c>
      <c r="I57" s="295">
        <f t="shared" si="11"/>
        <v>2448566</v>
      </c>
      <c r="J57" s="295">
        <f t="shared" si="11"/>
        <v>3226313</v>
      </c>
      <c r="K57" s="295">
        <f t="shared" si="11"/>
        <v>2718232</v>
      </c>
      <c r="L57" s="295">
        <f t="shared" si="11"/>
        <v>2356910</v>
      </c>
      <c r="M57" s="295">
        <f t="shared" si="11"/>
        <v>1941644</v>
      </c>
      <c r="N57" s="295">
        <f t="shared" si="11"/>
        <v>7016786</v>
      </c>
      <c r="O57" s="295">
        <f t="shared" si="11"/>
        <v>1200606</v>
      </c>
      <c r="P57" s="295">
        <f t="shared" si="11"/>
        <v>5960096</v>
      </c>
      <c r="Q57" s="295">
        <f t="shared" si="11"/>
        <v>-1458095</v>
      </c>
      <c r="R57" s="295">
        <f t="shared" si="11"/>
        <v>5702607</v>
      </c>
      <c r="S57" s="295">
        <f t="shared" si="11"/>
        <v>0</v>
      </c>
      <c r="T57" s="295">
        <f t="shared" si="11"/>
        <v>613518</v>
      </c>
      <c r="U57" s="295">
        <f t="shared" si="11"/>
        <v>3538661</v>
      </c>
      <c r="V57" s="295">
        <f t="shared" si="11"/>
        <v>4152179</v>
      </c>
      <c r="W57" s="295">
        <f t="shared" si="11"/>
        <v>20097885</v>
      </c>
      <c r="X57" s="295">
        <f t="shared" si="11"/>
        <v>0</v>
      </c>
      <c r="Y57" s="295">
        <f t="shared" si="11"/>
        <v>20097885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1366000</v>
      </c>
      <c r="F58" s="60"/>
      <c r="G58" s="60">
        <v>2877</v>
      </c>
      <c r="H58" s="60">
        <v>38195</v>
      </c>
      <c r="I58" s="60">
        <v>7320</v>
      </c>
      <c r="J58" s="60">
        <v>48392</v>
      </c>
      <c r="K58" s="60">
        <v>19790</v>
      </c>
      <c r="L58" s="60">
        <v>5462</v>
      </c>
      <c r="M58" s="60">
        <v>147739</v>
      </c>
      <c r="N58" s="60">
        <v>172991</v>
      </c>
      <c r="O58" s="60">
        <v>222229</v>
      </c>
      <c r="P58" s="60">
        <v>8448</v>
      </c>
      <c r="Q58" s="60">
        <v>47718</v>
      </c>
      <c r="R58" s="60">
        <v>278395</v>
      </c>
      <c r="S58" s="60"/>
      <c r="T58" s="60">
        <v>60554</v>
      </c>
      <c r="U58" s="60">
        <v>95111</v>
      </c>
      <c r="V58" s="60">
        <v>155665</v>
      </c>
      <c r="W58" s="60">
        <v>655443</v>
      </c>
      <c r="X58" s="60"/>
      <c r="Y58" s="60">
        <v>655443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8548000</v>
      </c>
      <c r="F61" s="60"/>
      <c r="G61" s="60">
        <v>8512</v>
      </c>
      <c r="H61" s="60">
        <v>930925</v>
      </c>
      <c r="I61" s="60">
        <v>712969</v>
      </c>
      <c r="J61" s="60">
        <v>1652406</v>
      </c>
      <c r="K61" s="60">
        <v>1352112</v>
      </c>
      <c r="L61" s="60">
        <v>1247214</v>
      </c>
      <c r="M61" s="60">
        <v>452370</v>
      </c>
      <c r="N61" s="60">
        <v>3051696</v>
      </c>
      <c r="O61" s="60">
        <v>332598</v>
      </c>
      <c r="P61" s="60">
        <v>246925</v>
      </c>
      <c r="Q61" s="60">
        <v>1608002</v>
      </c>
      <c r="R61" s="60">
        <v>2187525</v>
      </c>
      <c r="S61" s="60"/>
      <c r="T61" s="60">
        <v>715612</v>
      </c>
      <c r="U61" s="60">
        <v>1691143</v>
      </c>
      <c r="V61" s="60">
        <v>2406755</v>
      </c>
      <c r="W61" s="60">
        <v>9298382</v>
      </c>
      <c r="X61" s="60"/>
      <c r="Y61" s="60">
        <v>9298382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19382650</v>
      </c>
      <c r="D65" s="156">
        <v>22798000</v>
      </c>
      <c r="E65" s="60">
        <v>18231000</v>
      </c>
      <c r="F65" s="60">
        <v>22798000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22798000</v>
      </c>
      <c r="Y65" s="60">
        <v>-22798000</v>
      </c>
      <c r="Z65" s="140">
        <v>-100</v>
      </c>
      <c r="AA65" s="155"/>
    </row>
    <row r="66" spans="1:27" ht="13.5">
      <c r="A66" s="311" t="s">
        <v>224</v>
      </c>
      <c r="B66" s="316"/>
      <c r="C66" s="273">
        <v>7204050</v>
      </c>
      <c r="D66" s="274">
        <v>13264000</v>
      </c>
      <c r="E66" s="275">
        <v>10607000</v>
      </c>
      <c r="F66" s="275">
        <v>13264000</v>
      </c>
      <c r="G66" s="275">
        <v>226299</v>
      </c>
      <c r="H66" s="275">
        <v>1531957</v>
      </c>
      <c r="I66" s="275">
        <v>3168855</v>
      </c>
      <c r="J66" s="275">
        <v>4927111</v>
      </c>
      <c r="K66" s="275">
        <v>4090134</v>
      </c>
      <c r="L66" s="275">
        <v>3609586</v>
      </c>
      <c r="M66" s="275">
        <v>2541753</v>
      </c>
      <c r="N66" s="275">
        <v>10241473</v>
      </c>
      <c r="O66" s="275">
        <v>1755434</v>
      </c>
      <c r="P66" s="275">
        <v>6215468</v>
      </c>
      <c r="Q66" s="275">
        <v>197625</v>
      </c>
      <c r="R66" s="275">
        <v>8168527</v>
      </c>
      <c r="S66" s="275">
        <v>3648061</v>
      </c>
      <c r="T66" s="275">
        <v>1389684</v>
      </c>
      <c r="U66" s="275">
        <v>5324915</v>
      </c>
      <c r="V66" s="275">
        <v>10362660</v>
      </c>
      <c r="W66" s="275">
        <v>33699771</v>
      </c>
      <c r="X66" s="275">
        <v>13264000</v>
      </c>
      <c r="Y66" s="275">
        <v>20435771</v>
      </c>
      <c r="Z66" s="140">
        <v>154.07</v>
      </c>
      <c r="AA66" s="277"/>
    </row>
    <row r="67" spans="1:27" ht="13.5">
      <c r="A67" s="311" t="s">
        <v>225</v>
      </c>
      <c r="B67" s="316"/>
      <c r="C67" s="62">
        <v>3052198</v>
      </c>
      <c r="D67" s="156">
        <v>5389000</v>
      </c>
      <c r="E67" s="60">
        <v>4310000</v>
      </c>
      <c r="F67" s="60">
        <v>5389000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5389000</v>
      </c>
      <c r="Y67" s="60">
        <v>-5389000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29638898</v>
      </c>
      <c r="D69" s="218">
        <f t="shared" si="12"/>
        <v>41451000</v>
      </c>
      <c r="E69" s="220">
        <f t="shared" si="12"/>
        <v>33148000</v>
      </c>
      <c r="F69" s="220">
        <f t="shared" si="12"/>
        <v>41451000</v>
      </c>
      <c r="G69" s="220">
        <f t="shared" si="12"/>
        <v>226299</v>
      </c>
      <c r="H69" s="220">
        <f t="shared" si="12"/>
        <v>1531957</v>
      </c>
      <c r="I69" s="220">
        <f t="shared" si="12"/>
        <v>3168855</v>
      </c>
      <c r="J69" s="220">
        <f t="shared" si="12"/>
        <v>4927111</v>
      </c>
      <c r="K69" s="220">
        <f t="shared" si="12"/>
        <v>4090134</v>
      </c>
      <c r="L69" s="220">
        <f t="shared" si="12"/>
        <v>3609586</v>
      </c>
      <c r="M69" s="220">
        <f t="shared" si="12"/>
        <v>2541753</v>
      </c>
      <c r="N69" s="220">
        <f t="shared" si="12"/>
        <v>10241473</v>
      </c>
      <c r="O69" s="220">
        <f t="shared" si="12"/>
        <v>1755434</v>
      </c>
      <c r="P69" s="220">
        <f t="shared" si="12"/>
        <v>6215468</v>
      </c>
      <c r="Q69" s="220">
        <f t="shared" si="12"/>
        <v>197625</v>
      </c>
      <c r="R69" s="220">
        <f t="shared" si="12"/>
        <v>8168527</v>
      </c>
      <c r="S69" s="220">
        <f t="shared" si="12"/>
        <v>3648061</v>
      </c>
      <c r="T69" s="220">
        <f t="shared" si="12"/>
        <v>1389684</v>
      </c>
      <c r="U69" s="220">
        <f t="shared" si="12"/>
        <v>5324915</v>
      </c>
      <c r="V69" s="220">
        <f t="shared" si="12"/>
        <v>10362660</v>
      </c>
      <c r="W69" s="220">
        <f t="shared" si="12"/>
        <v>33699771</v>
      </c>
      <c r="X69" s="220">
        <f t="shared" si="12"/>
        <v>41451000</v>
      </c>
      <c r="Y69" s="220">
        <f t="shared" si="12"/>
        <v>-7751229</v>
      </c>
      <c r="Z69" s="221">
        <f>+IF(X69&lt;&gt;0,+(Y69/X69)*100,0)</f>
        <v>-18.69973945140045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107991150</v>
      </c>
      <c r="F5" s="345">
        <f t="shared" si="0"/>
        <v>140980246</v>
      </c>
      <c r="G5" s="345">
        <f t="shared" si="0"/>
        <v>1131956</v>
      </c>
      <c r="H5" s="343">
        <f t="shared" si="0"/>
        <v>8263363</v>
      </c>
      <c r="I5" s="343">
        <f t="shared" si="0"/>
        <v>8292924</v>
      </c>
      <c r="J5" s="345">
        <f t="shared" si="0"/>
        <v>17688243</v>
      </c>
      <c r="K5" s="345">
        <f t="shared" si="0"/>
        <v>8063251</v>
      </c>
      <c r="L5" s="343">
        <f t="shared" si="0"/>
        <v>2042381</v>
      </c>
      <c r="M5" s="343">
        <f t="shared" si="0"/>
        <v>4969307</v>
      </c>
      <c r="N5" s="345">
        <f t="shared" si="0"/>
        <v>15074939</v>
      </c>
      <c r="O5" s="345">
        <f t="shared" si="0"/>
        <v>1541566</v>
      </c>
      <c r="P5" s="343">
        <f t="shared" si="0"/>
        <v>6372405</v>
      </c>
      <c r="Q5" s="343">
        <f t="shared" si="0"/>
        <v>12896910</v>
      </c>
      <c r="R5" s="345">
        <f t="shared" si="0"/>
        <v>20810881</v>
      </c>
      <c r="S5" s="345">
        <f t="shared" si="0"/>
        <v>28538709</v>
      </c>
      <c r="T5" s="343">
        <f t="shared" si="0"/>
        <v>12752057</v>
      </c>
      <c r="U5" s="343">
        <f t="shared" si="0"/>
        <v>23030032</v>
      </c>
      <c r="V5" s="345">
        <f t="shared" si="0"/>
        <v>64320798</v>
      </c>
      <c r="W5" s="345">
        <f t="shared" si="0"/>
        <v>117894861</v>
      </c>
      <c r="X5" s="343">
        <f t="shared" si="0"/>
        <v>140980246</v>
      </c>
      <c r="Y5" s="345">
        <f t="shared" si="0"/>
        <v>-23085385</v>
      </c>
      <c r="Z5" s="346">
        <f>+IF(X5&lt;&gt;0,+(Y5/X5)*100,0)</f>
        <v>-16.37490758811699</v>
      </c>
      <c r="AA5" s="347">
        <f>+AA6+AA8+AA11+AA13+AA15</f>
        <v>140980246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70588261</v>
      </c>
      <c r="F6" s="59">
        <f t="shared" si="1"/>
        <v>60041478</v>
      </c>
      <c r="G6" s="59">
        <f t="shared" si="1"/>
        <v>281085</v>
      </c>
      <c r="H6" s="60">
        <f t="shared" si="1"/>
        <v>3955673</v>
      </c>
      <c r="I6" s="60">
        <f t="shared" si="1"/>
        <v>5131374</v>
      </c>
      <c r="J6" s="59">
        <f t="shared" si="1"/>
        <v>9368132</v>
      </c>
      <c r="K6" s="59">
        <f t="shared" si="1"/>
        <v>4226204</v>
      </c>
      <c r="L6" s="60">
        <f t="shared" si="1"/>
        <v>2013576</v>
      </c>
      <c r="M6" s="60">
        <f t="shared" si="1"/>
        <v>3351619</v>
      </c>
      <c r="N6" s="59">
        <f t="shared" si="1"/>
        <v>9591399</v>
      </c>
      <c r="O6" s="59">
        <f t="shared" si="1"/>
        <v>609424</v>
      </c>
      <c r="P6" s="60">
        <f t="shared" si="1"/>
        <v>2915825</v>
      </c>
      <c r="Q6" s="60">
        <f t="shared" si="1"/>
        <v>4572722</v>
      </c>
      <c r="R6" s="59">
        <f t="shared" si="1"/>
        <v>8097971</v>
      </c>
      <c r="S6" s="59">
        <f t="shared" si="1"/>
        <v>11349400</v>
      </c>
      <c r="T6" s="60">
        <f t="shared" si="1"/>
        <v>7545473</v>
      </c>
      <c r="U6" s="60">
        <f t="shared" si="1"/>
        <v>14314961</v>
      </c>
      <c r="V6" s="59">
        <f t="shared" si="1"/>
        <v>33209834</v>
      </c>
      <c r="W6" s="59">
        <f t="shared" si="1"/>
        <v>60267336</v>
      </c>
      <c r="X6" s="60">
        <f t="shared" si="1"/>
        <v>60041478</v>
      </c>
      <c r="Y6" s="59">
        <f t="shared" si="1"/>
        <v>225858</v>
      </c>
      <c r="Z6" s="61">
        <f>+IF(X6&lt;&gt;0,+(Y6/X6)*100,0)</f>
        <v>0.3761699537109996</v>
      </c>
      <c r="AA6" s="62">
        <f t="shared" si="1"/>
        <v>60041478</v>
      </c>
    </row>
    <row r="7" spans="1:27" ht="13.5">
      <c r="A7" s="291" t="s">
        <v>229</v>
      </c>
      <c r="B7" s="142"/>
      <c r="C7" s="60"/>
      <c r="D7" s="327"/>
      <c r="E7" s="60">
        <v>70588261</v>
      </c>
      <c r="F7" s="59">
        <v>60041478</v>
      </c>
      <c r="G7" s="59">
        <v>281085</v>
      </c>
      <c r="H7" s="60">
        <v>3955673</v>
      </c>
      <c r="I7" s="60">
        <v>5131374</v>
      </c>
      <c r="J7" s="59">
        <v>9368132</v>
      </c>
      <c r="K7" s="59">
        <v>4226204</v>
      </c>
      <c r="L7" s="60">
        <v>2013576</v>
      </c>
      <c r="M7" s="60">
        <v>3351619</v>
      </c>
      <c r="N7" s="59">
        <v>9591399</v>
      </c>
      <c r="O7" s="59">
        <v>609424</v>
      </c>
      <c r="P7" s="60">
        <v>2915825</v>
      </c>
      <c r="Q7" s="60">
        <v>4572722</v>
      </c>
      <c r="R7" s="59">
        <v>8097971</v>
      </c>
      <c r="S7" s="59">
        <v>11349400</v>
      </c>
      <c r="T7" s="60">
        <v>7545473</v>
      </c>
      <c r="U7" s="60">
        <v>14314961</v>
      </c>
      <c r="V7" s="59">
        <v>33209834</v>
      </c>
      <c r="W7" s="59">
        <v>60267336</v>
      </c>
      <c r="X7" s="60">
        <v>60041478</v>
      </c>
      <c r="Y7" s="59">
        <v>225858</v>
      </c>
      <c r="Z7" s="61">
        <v>0.38</v>
      </c>
      <c r="AA7" s="62">
        <v>60041478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18290621</v>
      </c>
      <c r="F8" s="59">
        <f t="shared" si="2"/>
        <v>19987291</v>
      </c>
      <c r="G8" s="59">
        <f t="shared" si="2"/>
        <v>43338</v>
      </c>
      <c r="H8" s="60">
        <f t="shared" si="2"/>
        <v>0</v>
      </c>
      <c r="I8" s="60">
        <f t="shared" si="2"/>
        <v>0</v>
      </c>
      <c r="J8" s="59">
        <f t="shared" si="2"/>
        <v>43338</v>
      </c>
      <c r="K8" s="59">
        <f t="shared" si="2"/>
        <v>0</v>
      </c>
      <c r="L8" s="60">
        <f t="shared" si="2"/>
        <v>0</v>
      </c>
      <c r="M8" s="60">
        <f t="shared" si="2"/>
        <v>385714</v>
      </c>
      <c r="N8" s="59">
        <f t="shared" si="2"/>
        <v>385714</v>
      </c>
      <c r="O8" s="59">
        <f t="shared" si="2"/>
        <v>932142</v>
      </c>
      <c r="P8" s="60">
        <f t="shared" si="2"/>
        <v>0</v>
      </c>
      <c r="Q8" s="60">
        <f t="shared" si="2"/>
        <v>1010250</v>
      </c>
      <c r="R8" s="59">
        <f t="shared" si="2"/>
        <v>1942392</v>
      </c>
      <c r="S8" s="59">
        <f t="shared" si="2"/>
        <v>3866420</v>
      </c>
      <c r="T8" s="60">
        <f t="shared" si="2"/>
        <v>110142</v>
      </c>
      <c r="U8" s="60">
        <f t="shared" si="2"/>
        <v>2617290</v>
      </c>
      <c r="V8" s="59">
        <f t="shared" si="2"/>
        <v>6593852</v>
      </c>
      <c r="W8" s="59">
        <f t="shared" si="2"/>
        <v>8965296</v>
      </c>
      <c r="X8" s="60">
        <f t="shared" si="2"/>
        <v>19987291</v>
      </c>
      <c r="Y8" s="59">
        <f t="shared" si="2"/>
        <v>-11021995</v>
      </c>
      <c r="Z8" s="61">
        <f>+IF(X8&lt;&gt;0,+(Y8/X8)*100,0)</f>
        <v>-55.14501690098973</v>
      </c>
      <c r="AA8" s="62">
        <f>SUM(AA9:AA10)</f>
        <v>19987291</v>
      </c>
    </row>
    <row r="9" spans="1:27" ht="13.5">
      <c r="A9" s="291" t="s">
        <v>230</v>
      </c>
      <c r="B9" s="142"/>
      <c r="C9" s="60"/>
      <c r="D9" s="327"/>
      <c r="E9" s="60"/>
      <c r="F9" s="59">
        <v>19987291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19987291</v>
      </c>
      <c r="Y9" s="59">
        <v>-19987291</v>
      </c>
      <c r="Z9" s="61">
        <v>-100</v>
      </c>
      <c r="AA9" s="62">
        <v>19987291</v>
      </c>
    </row>
    <row r="10" spans="1:27" ht="13.5">
      <c r="A10" s="291" t="s">
        <v>231</v>
      </c>
      <c r="B10" s="142"/>
      <c r="C10" s="60"/>
      <c r="D10" s="327"/>
      <c r="E10" s="60">
        <v>18290621</v>
      </c>
      <c r="F10" s="59"/>
      <c r="G10" s="59">
        <v>43338</v>
      </c>
      <c r="H10" s="60"/>
      <c r="I10" s="60"/>
      <c r="J10" s="59">
        <v>43338</v>
      </c>
      <c r="K10" s="59"/>
      <c r="L10" s="60"/>
      <c r="M10" s="60">
        <v>385714</v>
      </c>
      <c r="N10" s="59">
        <v>385714</v>
      </c>
      <c r="O10" s="59">
        <v>932142</v>
      </c>
      <c r="P10" s="60"/>
      <c r="Q10" s="60">
        <v>1010250</v>
      </c>
      <c r="R10" s="59">
        <v>1942392</v>
      </c>
      <c r="S10" s="59">
        <v>3866420</v>
      </c>
      <c r="T10" s="60">
        <v>110142</v>
      </c>
      <c r="U10" s="60">
        <v>2617290</v>
      </c>
      <c r="V10" s="59">
        <v>6593852</v>
      </c>
      <c r="W10" s="59">
        <v>8965296</v>
      </c>
      <c r="X10" s="60"/>
      <c r="Y10" s="59">
        <v>8965296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7622324</v>
      </c>
      <c r="F11" s="351">
        <f t="shared" si="3"/>
        <v>41994986</v>
      </c>
      <c r="G11" s="351">
        <f t="shared" si="3"/>
        <v>0</v>
      </c>
      <c r="H11" s="349">
        <f t="shared" si="3"/>
        <v>1649917</v>
      </c>
      <c r="I11" s="349">
        <f t="shared" si="3"/>
        <v>1409768</v>
      </c>
      <c r="J11" s="351">
        <f t="shared" si="3"/>
        <v>3059685</v>
      </c>
      <c r="K11" s="351">
        <f t="shared" si="3"/>
        <v>2327778</v>
      </c>
      <c r="L11" s="349">
        <f t="shared" si="3"/>
        <v>0</v>
      </c>
      <c r="M11" s="349">
        <f t="shared" si="3"/>
        <v>0</v>
      </c>
      <c r="N11" s="351">
        <f t="shared" si="3"/>
        <v>2327778</v>
      </c>
      <c r="O11" s="351">
        <f t="shared" si="3"/>
        <v>0</v>
      </c>
      <c r="P11" s="349">
        <f t="shared" si="3"/>
        <v>2012301</v>
      </c>
      <c r="Q11" s="349">
        <f t="shared" si="3"/>
        <v>7313938</v>
      </c>
      <c r="R11" s="351">
        <f t="shared" si="3"/>
        <v>9326239</v>
      </c>
      <c r="S11" s="351">
        <f t="shared" si="3"/>
        <v>11122150</v>
      </c>
      <c r="T11" s="349">
        <f t="shared" si="3"/>
        <v>2873564</v>
      </c>
      <c r="U11" s="349">
        <f t="shared" si="3"/>
        <v>4252312</v>
      </c>
      <c r="V11" s="351">
        <f t="shared" si="3"/>
        <v>18248026</v>
      </c>
      <c r="W11" s="351">
        <f t="shared" si="3"/>
        <v>32961728</v>
      </c>
      <c r="X11" s="349">
        <f t="shared" si="3"/>
        <v>41994986</v>
      </c>
      <c r="Y11" s="351">
        <f t="shared" si="3"/>
        <v>-9033258</v>
      </c>
      <c r="Z11" s="352">
        <f>+IF(X11&lt;&gt;0,+(Y11/X11)*100,0)</f>
        <v>-21.51032506594954</v>
      </c>
      <c r="AA11" s="353">
        <f t="shared" si="3"/>
        <v>41994986</v>
      </c>
    </row>
    <row r="12" spans="1:27" ht="13.5">
      <c r="A12" s="291" t="s">
        <v>232</v>
      </c>
      <c r="B12" s="136"/>
      <c r="C12" s="60"/>
      <c r="D12" s="327"/>
      <c r="E12" s="60">
        <v>7622324</v>
      </c>
      <c r="F12" s="59">
        <v>41994986</v>
      </c>
      <c r="G12" s="59"/>
      <c r="H12" s="60">
        <v>1649917</v>
      </c>
      <c r="I12" s="60">
        <v>1409768</v>
      </c>
      <c r="J12" s="59">
        <v>3059685</v>
      </c>
      <c r="K12" s="59">
        <v>2327778</v>
      </c>
      <c r="L12" s="60"/>
      <c r="M12" s="60"/>
      <c r="N12" s="59">
        <v>2327778</v>
      </c>
      <c r="O12" s="59"/>
      <c r="P12" s="60">
        <v>2012301</v>
      </c>
      <c r="Q12" s="60">
        <v>7313938</v>
      </c>
      <c r="R12" s="59">
        <v>9326239</v>
      </c>
      <c r="S12" s="59">
        <v>11122150</v>
      </c>
      <c r="T12" s="60">
        <v>2873564</v>
      </c>
      <c r="U12" s="60">
        <v>4252312</v>
      </c>
      <c r="V12" s="59">
        <v>18248026</v>
      </c>
      <c r="W12" s="59">
        <v>32961728</v>
      </c>
      <c r="X12" s="60">
        <v>41994986</v>
      </c>
      <c r="Y12" s="59">
        <v>-9033258</v>
      </c>
      <c r="Z12" s="61">
        <v>-21.51</v>
      </c>
      <c r="AA12" s="62">
        <v>41994986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4297653</v>
      </c>
      <c r="F13" s="329">
        <f t="shared" si="4"/>
        <v>12053609</v>
      </c>
      <c r="G13" s="329">
        <f t="shared" si="4"/>
        <v>717745</v>
      </c>
      <c r="H13" s="275">
        <f t="shared" si="4"/>
        <v>2657773</v>
      </c>
      <c r="I13" s="275">
        <f t="shared" si="4"/>
        <v>1440493</v>
      </c>
      <c r="J13" s="329">
        <f t="shared" si="4"/>
        <v>4816011</v>
      </c>
      <c r="K13" s="329">
        <f t="shared" si="4"/>
        <v>1509269</v>
      </c>
      <c r="L13" s="275">
        <f t="shared" si="4"/>
        <v>27000</v>
      </c>
      <c r="M13" s="275">
        <f t="shared" si="4"/>
        <v>1231974</v>
      </c>
      <c r="N13" s="329">
        <f t="shared" si="4"/>
        <v>2768243</v>
      </c>
      <c r="O13" s="329">
        <f t="shared" si="4"/>
        <v>0</v>
      </c>
      <c r="P13" s="275">
        <f t="shared" si="4"/>
        <v>1444279</v>
      </c>
      <c r="Q13" s="275">
        <f t="shared" si="4"/>
        <v>0</v>
      </c>
      <c r="R13" s="329">
        <f t="shared" si="4"/>
        <v>1444279</v>
      </c>
      <c r="S13" s="329">
        <f t="shared" si="4"/>
        <v>1579386</v>
      </c>
      <c r="T13" s="275">
        <f t="shared" si="4"/>
        <v>360962</v>
      </c>
      <c r="U13" s="275">
        <f t="shared" si="4"/>
        <v>59900</v>
      </c>
      <c r="V13" s="329">
        <f t="shared" si="4"/>
        <v>2000248</v>
      </c>
      <c r="W13" s="329">
        <f t="shared" si="4"/>
        <v>11028781</v>
      </c>
      <c r="X13" s="275">
        <f t="shared" si="4"/>
        <v>12053609</v>
      </c>
      <c r="Y13" s="329">
        <f t="shared" si="4"/>
        <v>-1024828</v>
      </c>
      <c r="Z13" s="322">
        <f>+IF(X13&lt;&gt;0,+(Y13/X13)*100,0)</f>
        <v>-8.502250238911847</v>
      </c>
      <c r="AA13" s="273">
        <f t="shared" si="4"/>
        <v>12053609</v>
      </c>
    </row>
    <row r="14" spans="1:27" ht="13.5">
      <c r="A14" s="291" t="s">
        <v>233</v>
      </c>
      <c r="B14" s="136"/>
      <c r="C14" s="60"/>
      <c r="D14" s="327"/>
      <c r="E14" s="60">
        <v>4297653</v>
      </c>
      <c r="F14" s="59">
        <v>12053609</v>
      </c>
      <c r="G14" s="59">
        <v>717745</v>
      </c>
      <c r="H14" s="60">
        <v>2657773</v>
      </c>
      <c r="I14" s="60">
        <v>1440493</v>
      </c>
      <c r="J14" s="59">
        <v>4816011</v>
      </c>
      <c r="K14" s="59">
        <v>1509269</v>
      </c>
      <c r="L14" s="60">
        <v>27000</v>
      </c>
      <c r="M14" s="60">
        <v>1231974</v>
      </c>
      <c r="N14" s="59">
        <v>2768243</v>
      </c>
      <c r="O14" s="59"/>
      <c r="P14" s="60">
        <v>1444279</v>
      </c>
      <c r="Q14" s="60"/>
      <c r="R14" s="59">
        <v>1444279</v>
      </c>
      <c r="S14" s="59">
        <v>1579386</v>
      </c>
      <c r="T14" s="60">
        <v>360962</v>
      </c>
      <c r="U14" s="60">
        <v>59900</v>
      </c>
      <c r="V14" s="59">
        <v>2000248</v>
      </c>
      <c r="W14" s="59">
        <v>11028781</v>
      </c>
      <c r="X14" s="60">
        <v>12053609</v>
      </c>
      <c r="Y14" s="59">
        <v>-1024828</v>
      </c>
      <c r="Z14" s="61">
        <v>-8.5</v>
      </c>
      <c r="AA14" s="62">
        <v>12053609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7192291</v>
      </c>
      <c r="F15" s="59">
        <f t="shared" si="5"/>
        <v>6902882</v>
      </c>
      <c r="G15" s="59">
        <f t="shared" si="5"/>
        <v>89788</v>
      </c>
      <c r="H15" s="60">
        <f t="shared" si="5"/>
        <v>0</v>
      </c>
      <c r="I15" s="60">
        <f t="shared" si="5"/>
        <v>311289</v>
      </c>
      <c r="J15" s="59">
        <f t="shared" si="5"/>
        <v>401077</v>
      </c>
      <c r="K15" s="59">
        <f t="shared" si="5"/>
        <v>0</v>
      </c>
      <c r="L15" s="60">
        <f t="shared" si="5"/>
        <v>1805</v>
      </c>
      <c r="M15" s="60">
        <f t="shared" si="5"/>
        <v>0</v>
      </c>
      <c r="N15" s="59">
        <f t="shared" si="5"/>
        <v>1805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621353</v>
      </c>
      <c r="T15" s="60">
        <f t="shared" si="5"/>
        <v>1861916</v>
      </c>
      <c r="U15" s="60">
        <f t="shared" si="5"/>
        <v>1785569</v>
      </c>
      <c r="V15" s="59">
        <f t="shared" si="5"/>
        <v>4268838</v>
      </c>
      <c r="W15" s="59">
        <f t="shared" si="5"/>
        <v>4671720</v>
      </c>
      <c r="X15" s="60">
        <f t="shared" si="5"/>
        <v>6902882</v>
      </c>
      <c r="Y15" s="59">
        <f t="shared" si="5"/>
        <v>-2231162</v>
      </c>
      <c r="Z15" s="61">
        <f>+IF(X15&lt;&gt;0,+(Y15/X15)*100,0)</f>
        <v>-32.322180793471475</v>
      </c>
      <c r="AA15" s="62">
        <f>SUM(AA16:AA20)</f>
        <v>6902882</v>
      </c>
    </row>
    <row r="16" spans="1:27" ht="13.5">
      <c r="A16" s="291" t="s">
        <v>234</v>
      </c>
      <c r="B16" s="300"/>
      <c r="C16" s="60"/>
      <c r="D16" s="327"/>
      <c r="E16" s="60">
        <v>7192291</v>
      </c>
      <c r="F16" s="59">
        <v>6902882</v>
      </c>
      <c r="G16" s="59"/>
      <c r="H16" s="60"/>
      <c r="I16" s="60">
        <v>311289</v>
      </c>
      <c r="J16" s="59">
        <v>311289</v>
      </c>
      <c r="K16" s="59"/>
      <c r="L16" s="60">
        <v>1805</v>
      </c>
      <c r="M16" s="60"/>
      <c r="N16" s="59">
        <v>1805</v>
      </c>
      <c r="O16" s="59"/>
      <c r="P16" s="60"/>
      <c r="Q16" s="60"/>
      <c r="R16" s="59"/>
      <c r="S16" s="59">
        <v>621353</v>
      </c>
      <c r="T16" s="60"/>
      <c r="U16" s="60">
        <v>1785569</v>
      </c>
      <c r="V16" s="59">
        <v>2406922</v>
      </c>
      <c r="W16" s="59">
        <v>2720016</v>
      </c>
      <c r="X16" s="60">
        <v>6902882</v>
      </c>
      <c r="Y16" s="59">
        <v>-4182866</v>
      </c>
      <c r="Z16" s="61">
        <v>-60.6</v>
      </c>
      <c r="AA16" s="62">
        <v>6902882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>
        <v>89788</v>
      </c>
      <c r="H20" s="60"/>
      <c r="I20" s="60"/>
      <c r="J20" s="59">
        <v>89788</v>
      </c>
      <c r="K20" s="59"/>
      <c r="L20" s="60"/>
      <c r="M20" s="60"/>
      <c r="N20" s="59"/>
      <c r="O20" s="59"/>
      <c r="P20" s="60"/>
      <c r="Q20" s="60"/>
      <c r="R20" s="59"/>
      <c r="S20" s="59"/>
      <c r="T20" s="60">
        <v>1861916</v>
      </c>
      <c r="U20" s="60"/>
      <c r="V20" s="59">
        <v>1861916</v>
      </c>
      <c r="W20" s="59">
        <v>1951704</v>
      </c>
      <c r="X20" s="60"/>
      <c r="Y20" s="59">
        <v>1951704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23578000</v>
      </c>
      <c r="F22" s="332">
        <f t="shared" si="6"/>
        <v>18387947</v>
      </c>
      <c r="G22" s="332">
        <f t="shared" si="6"/>
        <v>2279391</v>
      </c>
      <c r="H22" s="330">
        <f t="shared" si="6"/>
        <v>0</v>
      </c>
      <c r="I22" s="330">
        <f t="shared" si="6"/>
        <v>1459209</v>
      </c>
      <c r="J22" s="332">
        <f t="shared" si="6"/>
        <v>3738600</v>
      </c>
      <c r="K22" s="332">
        <f t="shared" si="6"/>
        <v>941695</v>
      </c>
      <c r="L22" s="330">
        <f t="shared" si="6"/>
        <v>0</v>
      </c>
      <c r="M22" s="330">
        <f t="shared" si="6"/>
        <v>152300</v>
      </c>
      <c r="N22" s="332">
        <f t="shared" si="6"/>
        <v>1093995</v>
      </c>
      <c r="O22" s="332">
        <f t="shared" si="6"/>
        <v>0</v>
      </c>
      <c r="P22" s="330">
        <f t="shared" si="6"/>
        <v>2470252</v>
      </c>
      <c r="Q22" s="330">
        <f t="shared" si="6"/>
        <v>382773</v>
      </c>
      <c r="R22" s="332">
        <f t="shared" si="6"/>
        <v>2853025</v>
      </c>
      <c r="S22" s="332">
        <f t="shared" si="6"/>
        <v>2456062</v>
      </c>
      <c r="T22" s="330">
        <f t="shared" si="6"/>
        <v>3171587</v>
      </c>
      <c r="U22" s="330">
        <f t="shared" si="6"/>
        <v>941507</v>
      </c>
      <c r="V22" s="332">
        <f t="shared" si="6"/>
        <v>6569156</v>
      </c>
      <c r="W22" s="332">
        <f t="shared" si="6"/>
        <v>14254776</v>
      </c>
      <c r="X22" s="330">
        <f t="shared" si="6"/>
        <v>18387947</v>
      </c>
      <c r="Y22" s="332">
        <f t="shared" si="6"/>
        <v>-4133171</v>
      </c>
      <c r="Z22" s="323">
        <f>+IF(X22&lt;&gt;0,+(Y22/X22)*100,0)</f>
        <v>-22.47760992567577</v>
      </c>
      <c r="AA22" s="337">
        <f>SUM(AA23:AA32)</f>
        <v>18387947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>
        <v>18387947</v>
      </c>
      <c r="G25" s="59">
        <v>2279391</v>
      </c>
      <c r="H25" s="60"/>
      <c r="I25" s="60">
        <v>1459209</v>
      </c>
      <c r="J25" s="59">
        <v>3738600</v>
      </c>
      <c r="K25" s="59">
        <v>941695</v>
      </c>
      <c r="L25" s="60"/>
      <c r="M25" s="60">
        <v>152300</v>
      </c>
      <c r="N25" s="59">
        <v>1093995</v>
      </c>
      <c r="O25" s="59"/>
      <c r="P25" s="60">
        <v>2470252</v>
      </c>
      <c r="Q25" s="60">
        <v>382773</v>
      </c>
      <c r="R25" s="59">
        <v>2853025</v>
      </c>
      <c r="S25" s="59">
        <v>2456062</v>
      </c>
      <c r="T25" s="60">
        <v>3171587</v>
      </c>
      <c r="U25" s="60">
        <v>941507</v>
      </c>
      <c r="V25" s="59">
        <v>6569156</v>
      </c>
      <c r="W25" s="59">
        <v>14254776</v>
      </c>
      <c r="X25" s="60">
        <v>18387947</v>
      </c>
      <c r="Y25" s="59">
        <v>-4133171</v>
      </c>
      <c r="Z25" s="61">
        <v>-22.48</v>
      </c>
      <c r="AA25" s="62">
        <v>18387947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>
        <v>23578000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4117000</v>
      </c>
      <c r="F40" s="332">
        <f t="shared" si="9"/>
        <v>41638710</v>
      </c>
      <c r="G40" s="332">
        <f t="shared" si="9"/>
        <v>57966</v>
      </c>
      <c r="H40" s="330">
        <f t="shared" si="9"/>
        <v>647475</v>
      </c>
      <c r="I40" s="330">
        <f t="shared" si="9"/>
        <v>2070805</v>
      </c>
      <c r="J40" s="332">
        <f t="shared" si="9"/>
        <v>2776246</v>
      </c>
      <c r="K40" s="332">
        <f t="shared" si="9"/>
        <v>16449</v>
      </c>
      <c r="L40" s="330">
        <f t="shared" si="9"/>
        <v>955854</v>
      </c>
      <c r="M40" s="330">
        <f t="shared" si="9"/>
        <v>0</v>
      </c>
      <c r="N40" s="332">
        <f t="shared" si="9"/>
        <v>972303</v>
      </c>
      <c r="O40" s="332">
        <f t="shared" si="9"/>
        <v>82500</v>
      </c>
      <c r="P40" s="330">
        <f t="shared" si="9"/>
        <v>50514</v>
      </c>
      <c r="Q40" s="330">
        <f t="shared" si="9"/>
        <v>10118725</v>
      </c>
      <c r="R40" s="332">
        <f t="shared" si="9"/>
        <v>10251739</v>
      </c>
      <c r="S40" s="332">
        <f t="shared" si="9"/>
        <v>2606126</v>
      </c>
      <c r="T40" s="330">
        <f t="shared" si="9"/>
        <v>1783113</v>
      </c>
      <c r="U40" s="330">
        <f t="shared" si="9"/>
        <v>7658507</v>
      </c>
      <c r="V40" s="332">
        <f t="shared" si="9"/>
        <v>12047746</v>
      </c>
      <c r="W40" s="332">
        <f t="shared" si="9"/>
        <v>26048034</v>
      </c>
      <c r="X40" s="330">
        <f t="shared" si="9"/>
        <v>41638710</v>
      </c>
      <c r="Y40" s="332">
        <f t="shared" si="9"/>
        <v>-15590676</v>
      </c>
      <c r="Z40" s="323">
        <f>+IF(X40&lt;&gt;0,+(Y40/X40)*100,0)</f>
        <v>-37.44274498417458</v>
      </c>
      <c r="AA40" s="337">
        <f>SUM(AA41:AA49)</f>
        <v>41638710</v>
      </c>
    </row>
    <row r="41" spans="1:27" ht="13.5">
      <c r="A41" s="348" t="s">
        <v>248</v>
      </c>
      <c r="B41" s="142"/>
      <c r="C41" s="349"/>
      <c r="D41" s="350"/>
      <c r="E41" s="349"/>
      <c r="F41" s="351">
        <v>27730000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>
        <v>1021440</v>
      </c>
      <c r="U41" s="349">
        <v>5964026</v>
      </c>
      <c r="V41" s="351">
        <v>6985466</v>
      </c>
      <c r="W41" s="351">
        <v>6985466</v>
      </c>
      <c r="X41" s="349">
        <v>27730000</v>
      </c>
      <c r="Y41" s="351">
        <v>-20744534</v>
      </c>
      <c r="Z41" s="352">
        <v>-74.81</v>
      </c>
      <c r="AA41" s="353">
        <v>27730000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400000</v>
      </c>
      <c r="G43" s="357"/>
      <c r="H43" s="305">
        <v>13800</v>
      </c>
      <c r="I43" s="305"/>
      <c r="J43" s="357">
        <v>13800</v>
      </c>
      <c r="K43" s="357"/>
      <c r="L43" s="305"/>
      <c r="M43" s="305"/>
      <c r="N43" s="357"/>
      <c r="O43" s="357">
        <v>82500</v>
      </c>
      <c r="P43" s="305">
        <v>19320</v>
      </c>
      <c r="Q43" s="305"/>
      <c r="R43" s="357">
        <v>101820</v>
      </c>
      <c r="S43" s="357"/>
      <c r="T43" s="305">
        <v>473729</v>
      </c>
      <c r="U43" s="305"/>
      <c r="V43" s="357">
        <v>473729</v>
      </c>
      <c r="W43" s="357">
        <v>589349</v>
      </c>
      <c r="X43" s="305">
        <v>400000</v>
      </c>
      <c r="Y43" s="357">
        <v>189349</v>
      </c>
      <c r="Z43" s="358">
        <v>47.34</v>
      </c>
      <c r="AA43" s="303">
        <v>400000</v>
      </c>
    </row>
    <row r="44" spans="1:27" ht="13.5">
      <c r="A44" s="348" t="s">
        <v>251</v>
      </c>
      <c r="B44" s="136"/>
      <c r="C44" s="60"/>
      <c r="D44" s="355"/>
      <c r="E44" s="54">
        <v>4117000</v>
      </c>
      <c r="F44" s="53">
        <v>13508710</v>
      </c>
      <c r="G44" s="53">
        <v>57966</v>
      </c>
      <c r="H44" s="54">
        <v>93946</v>
      </c>
      <c r="I44" s="54">
        <v>2070805</v>
      </c>
      <c r="J44" s="53">
        <v>2222717</v>
      </c>
      <c r="K44" s="53">
        <v>16449</v>
      </c>
      <c r="L44" s="54">
        <v>4499</v>
      </c>
      <c r="M44" s="54"/>
      <c r="N44" s="53">
        <v>20948</v>
      </c>
      <c r="O44" s="53"/>
      <c r="P44" s="54">
        <v>31194</v>
      </c>
      <c r="Q44" s="54">
        <v>10118725</v>
      </c>
      <c r="R44" s="53">
        <v>10149919</v>
      </c>
      <c r="S44" s="53">
        <v>2606126</v>
      </c>
      <c r="T44" s="54">
        <v>287944</v>
      </c>
      <c r="U44" s="54">
        <v>1694481</v>
      </c>
      <c r="V44" s="53">
        <v>4588551</v>
      </c>
      <c r="W44" s="53">
        <v>16982135</v>
      </c>
      <c r="X44" s="54">
        <v>13508710</v>
      </c>
      <c r="Y44" s="53">
        <v>3473425</v>
      </c>
      <c r="Z44" s="94">
        <v>25.71</v>
      </c>
      <c r="AA44" s="95">
        <v>13508710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>
        <v>539729</v>
      </c>
      <c r="I47" s="54"/>
      <c r="J47" s="53">
        <v>539729</v>
      </c>
      <c r="K47" s="53"/>
      <c r="L47" s="54">
        <v>951355</v>
      </c>
      <c r="M47" s="54"/>
      <c r="N47" s="53">
        <v>951355</v>
      </c>
      <c r="O47" s="53"/>
      <c r="P47" s="54"/>
      <c r="Q47" s="54"/>
      <c r="R47" s="53"/>
      <c r="S47" s="53"/>
      <c r="T47" s="54"/>
      <c r="U47" s="54"/>
      <c r="V47" s="53"/>
      <c r="W47" s="53">
        <v>1491084</v>
      </c>
      <c r="X47" s="54"/>
      <c r="Y47" s="53">
        <v>1491084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135686150</v>
      </c>
      <c r="F60" s="264">
        <f t="shared" si="14"/>
        <v>201006903</v>
      </c>
      <c r="G60" s="264">
        <f t="shared" si="14"/>
        <v>3469313</v>
      </c>
      <c r="H60" s="219">
        <f t="shared" si="14"/>
        <v>8910838</v>
      </c>
      <c r="I60" s="219">
        <f t="shared" si="14"/>
        <v>11822938</v>
      </c>
      <c r="J60" s="264">
        <f t="shared" si="14"/>
        <v>24203089</v>
      </c>
      <c r="K60" s="264">
        <f t="shared" si="14"/>
        <v>9021395</v>
      </c>
      <c r="L60" s="219">
        <f t="shared" si="14"/>
        <v>2998235</v>
      </c>
      <c r="M60" s="219">
        <f t="shared" si="14"/>
        <v>5121607</v>
      </c>
      <c r="N60" s="264">
        <f t="shared" si="14"/>
        <v>17141237</v>
      </c>
      <c r="O60" s="264">
        <f t="shared" si="14"/>
        <v>1624066</v>
      </c>
      <c r="P60" s="219">
        <f t="shared" si="14"/>
        <v>8893171</v>
      </c>
      <c r="Q60" s="219">
        <f t="shared" si="14"/>
        <v>23398408</v>
      </c>
      <c r="R60" s="264">
        <f t="shared" si="14"/>
        <v>33915645</v>
      </c>
      <c r="S60" s="264">
        <f t="shared" si="14"/>
        <v>33600897</v>
      </c>
      <c r="T60" s="219">
        <f t="shared" si="14"/>
        <v>17706757</v>
      </c>
      <c r="U60" s="219">
        <f t="shared" si="14"/>
        <v>31630046</v>
      </c>
      <c r="V60" s="264">
        <f t="shared" si="14"/>
        <v>82937700</v>
      </c>
      <c r="W60" s="264">
        <f t="shared" si="14"/>
        <v>158197671</v>
      </c>
      <c r="X60" s="219">
        <f t="shared" si="14"/>
        <v>201006903</v>
      </c>
      <c r="Y60" s="264">
        <f t="shared" si="14"/>
        <v>-42809232</v>
      </c>
      <c r="Z60" s="324">
        <f>+IF(X60&lt;&gt;0,+(Y60/X60)*100,0)</f>
        <v>-21.29739395069432</v>
      </c>
      <c r="AA60" s="232">
        <f>+AA57+AA54+AA51+AA40+AA37+AA34+AA22+AA5</f>
        <v>201006903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7500000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7500000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7500000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40361588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32730000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2065000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5066588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47861588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2015-08-06T08:36:11Z</dcterms:created>
  <dcterms:modified xsi:type="dcterms:W3CDTF">2015-08-06T08:40:19Z</dcterms:modified>
  <cp:category/>
  <cp:version/>
  <cp:contentType/>
  <cp:contentStatus/>
</cp:coreProperties>
</file>