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<sst xmlns="http://schemas.openxmlformats.org/spreadsheetml/2006/main" count="857" uniqueCount="303">
  <si>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Matzikama(WC011)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</si>
  <si>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</si>
  <si>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</si>
  <si>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</si>
  <si>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</si>
  <si>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</si>
  <si>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</si>
  <si>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</si>
  <si>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</si>
  <si>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</si>
  <si>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</si>
  <si>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</si>
  <si>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</si>
  <si>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</si>
  <si>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</si>
  <si>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</si>
  <si>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</si>
  <si>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</si>
  <si>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</si>
  <si>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</si>
  <si>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</si>
  <si>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</si>
  <si>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</si>
  <si>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</si>
  <si>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</si>
  <si>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</si>
  <si>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</si>
  <si>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</si>
  <si>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</si>
  <si>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</si>
  <si>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</si>
  <si>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</si>
  <si>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</si>
  <si>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</si>
  <si>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</si>
  <si>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</si>
  <si>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</si>
  <si>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</si>
  <si>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</si>
  <si>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</si>
  <si>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</si>
  <si>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</si>
  <si>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</si>
  <si>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</si>
  <si>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</si>
  <si>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</si>
  <si>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</si>
  <si>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</si>
  <si>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</si>
  <si>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</si>
  <si>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</si>
  <si>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</si>
  <si>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</si>
  <si>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</si>
  <si>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</si>
  <si>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</si>
  <si>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</si>
  <si>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</si>
  <si>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</si>
  <si>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</si>
  <si>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</si>
  <si>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</si>
  <si>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</si>
  <si>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</si>
  <si>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</si>
  <si>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</si>
  <si>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</si>
  <si>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</si>
  <si>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</si>
  <si>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</si>
  <si>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Matzikama(WC011)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</si>
  <si>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</si>
  <si>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</si>
  <si>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</si>
  <si>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</si>
  <si>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</si>
  <si>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</si>
  <si>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</si>
  <si>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</si>
  <si>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</si>
  <si>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</si>
  <si>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</si>
  <si>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</si>
  <si>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</si>
  <si>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</si>
  <si>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</si>
  <si>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</si>
  <si>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</si>
  <si>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</si>
  <si>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</si>
  <si>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</si>
  <si>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</si>
  <si>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</si>
  <si>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</si>
  <si>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</si>
  <si>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</si>
  <si>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</si>
  <si>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</si>
  <si>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</si>
  <si>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</si>
  <si>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Matzikama(WC011)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</si>
  <si>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</si>
  <si>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</si>
  <si>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</si>
  <si>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</si>
  <si>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</si>
  <si>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</si>
  <si>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</si>
  <si>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</si>
  <si>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</si>
  <si>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</si>
  <si>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</si>
  <si>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</si>
  <si>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</si>
  <si>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</si>
  <si>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</si>
  <si>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</si>
  <si>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</si>
  <si>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</si>
  <si>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</si>
  <si>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</si>
  <si>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</si>
  <si>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</si>
  <si>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</si>
  <si>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</si>
  <si>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</si>
  <si>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</si>
  <si>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</si>
  <si>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</si>
  <si>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Matzikama(WC011)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</si>
  <si>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</si>
  <si>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</si>
  <si>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</si>
  <si>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</si>
  <si>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</si>
  <si>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</si>
  <si>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</si>
  <si>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</si>
  <si>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</si>
  <si>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</si>
  <si>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Matzikama(WC011)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</si>
  <si>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</si>
  <si>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</si>
  <si>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</si>
  <si>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</si>
  <si>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</si>
  <si>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</si>
  <si>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</si>
  <si>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</si>
  <si>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</si>
  <si>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</si>
  <si>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</si>
  <si>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</si>
  <si>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</si>
  <si>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</si>
  <si>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</si>
  <si>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</si>
  <si>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</si>
  <si>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</si>
  <si>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</si>
  <si>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</si>
  <si>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</si>
  <si>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</si>
  <si>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</si>
  <si>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</si>
  <si>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</si>
  <si>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</si>
  <si>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</si>
  <si>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</si>
  <si>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</si>
  <si>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</si>
  <si>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</si>
  <si>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</si>
  <si>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</si>
  <si>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Matzikama(WC011)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</si>
  <si>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</si>
  <si>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</si>
  <si>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</si>
  <si>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</si>
  <si>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</si>
  <si>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</si>
  <si>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</si>
  <si>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</si>
  <si>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</si>
  <si>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</si>
  <si>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</si>
  <si>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</si>
  <si>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</si>
  <si>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</si>
  <si>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</si>
  <si>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</si>
  <si>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</si>
  <si>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</si>
  <si>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</si>
  <si>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</si>
  <si>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</si>
  <si>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</si>
  <si>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</si>
  <si>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</si>
  <si>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</si>
  <si>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</si>
  <si>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</si>
  <si>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Matzikama(WC011)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</si>
  <si>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</si>
  <si>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</si>
  <si>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</si>
  <si>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</si>
  <si>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</si>
  <si>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</si>
  <si>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</si>
  <si>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</si>
  <si>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</si>
  <si>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</si>
  <si>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</si>
  <si>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</si>
  <si>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</si>
  <si>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</si>
  <si>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</si>
  <si>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</si>
  <si>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</si>
  <si>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</si>
  <si>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</si>
  <si>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</si>
  <si>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</si>
  <si>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</si>
  <si>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</si>
  <si>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</si>
  <si>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Matzikama(WC011)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</si>
  <si>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</si>
  <si>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</si>
  <si>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</si>
  <si>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</si>
  <si>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</si>
  <si>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</si>
  <si>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</si>
  <si>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</si>
  <si>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</si>
  <si>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</si>
  <si>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</si>
  <si>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</si>
  <si>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</si>
  <si>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</si>
  <si>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</si>
  <si>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</si>
  <si>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</si>
  <si>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</si>
  <si>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</si>
  <si>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</si>
  <si>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</si>
  <si>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</si>
  <si>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</si>
  <si>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</si>
  <si>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</si>
  <si>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</si>
  <si>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</si>
  <si>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</si>
  <si>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</si>
  <si>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</si>
  <si>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</si>
  <si>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</si>
  <si>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</si>
  <si>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</si>
  <si>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</si>
  <si>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Matzikama(WC011)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</si>
  <si>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</si>
  <si>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</si>
  <si>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Western Cape: Matzikama(WC011)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</si>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</sst>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29351335</v>
      </c>
      <c r="C5" s="19">
        <v>0</v>
      </c>
      <c r="D5" s="59">
        <v>31210078</v>
      </c>
      <c r="E5" s="60">
        <v>34071184</v>
      </c>
      <c r="F5" s="60">
        <v>7928072</v>
      </c>
      <c r="G5" s="60">
        <v>2457952</v>
      </c>
      <c r="H5" s="60">
        <v>2145617</v>
      </c>
      <c r="I5" s="60">
        <v>12531641</v>
      </c>
      <c r="J5" s="60">
        <v>2381746</v>
      </c>
      <c r="K5" s="60">
        <v>2216214</v>
      </c>
      <c r="L5" s="60">
        <v>860079</v>
      </c>
      <c r="M5" s="60">
        <v>5458039</v>
      </c>
      <c r="N5" s="60">
        <v>3540582</v>
      </c>
      <c r="O5" s="60">
        <v>2168830</v>
      </c>
      <c r="P5" s="60">
        <v>1987598</v>
      </c>
      <c r="Q5" s="60">
        <v>7697010</v>
      </c>
      <c r="R5" s="60">
        <v>2643468</v>
      </c>
      <c r="S5" s="60">
        <v>2163361</v>
      </c>
      <c r="T5" s="60">
        <v>2080064</v>
      </c>
      <c r="U5" s="60">
        <v>6886893</v>
      </c>
      <c r="V5" s="60">
        <v>32573583</v>
      </c>
      <c r="W5" s="60">
        <v>31210077</v>
      </c>
      <c r="X5" s="60">
        <v>1363506</v>
      </c>
      <c r="Y5" s="61">
        <v>4.37</v>
      </c>
      <c r="Z5" s="62">
        <v>34071184</v>
      </c>
    </row>
    <row r="6" spans="1:26" ht="13.5">
      <c r="A6" s="58" t="s">
        <v>32</v>
      </c>
      <c r="B6" s="19">
        <v>108913540</v>
      </c>
      <c r="C6" s="19">
        <v>0</v>
      </c>
      <c r="D6" s="59">
        <v>118499054</v>
      </c>
      <c r="E6" s="60">
        <v>126022731</v>
      </c>
      <c r="F6" s="60">
        <v>10016147</v>
      </c>
      <c r="G6" s="60">
        <v>10697769</v>
      </c>
      <c r="H6" s="60">
        <v>9683369</v>
      </c>
      <c r="I6" s="60">
        <v>30397285</v>
      </c>
      <c r="J6" s="60">
        <v>10274211</v>
      </c>
      <c r="K6" s="60">
        <v>10635272</v>
      </c>
      <c r="L6" s="60">
        <v>6591415</v>
      </c>
      <c r="M6" s="60">
        <v>27500898</v>
      </c>
      <c r="N6" s="60">
        <v>15349490</v>
      </c>
      <c r="O6" s="60">
        <v>12014236</v>
      </c>
      <c r="P6" s="60">
        <v>11264248</v>
      </c>
      <c r="Q6" s="60">
        <v>38627974</v>
      </c>
      <c r="R6" s="60">
        <v>11656058</v>
      </c>
      <c r="S6" s="60">
        <v>9666909</v>
      </c>
      <c r="T6" s="60">
        <v>9700171</v>
      </c>
      <c r="U6" s="60">
        <v>31023138</v>
      </c>
      <c r="V6" s="60">
        <v>127549295</v>
      </c>
      <c r="W6" s="60">
        <v>118499073</v>
      </c>
      <c r="X6" s="60">
        <v>9050222</v>
      </c>
      <c r="Y6" s="61">
        <v>7.64</v>
      </c>
      <c r="Z6" s="62">
        <v>126022731</v>
      </c>
    </row>
    <row r="7" spans="1:26" ht="13.5">
      <c r="A7" s="58" t="s">
        <v>33</v>
      </c>
      <c r="B7" s="19">
        <v>231240</v>
      </c>
      <c r="C7" s="19">
        <v>0</v>
      </c>
      <c r="D7" s="59">
        <v>190000</v>
      </c>
      <c r="E7" s="60">
        <v>500000</v>
      </c>
      <c r="F7" s="60">
        <v>50517</v>
      </c>
      <c r="G7" s="60">
        <v>62188</v>
      </c>
      <c r="H7" s="60">
        <v>51508</v>
      </c>
      <c r="I7" s="60">
        <v>164213</v>
      </c>
      <c r="J7" s="60">
        <v>50212</v>
      </c>
      <c r="K7" s="60">
        <v>37560</v>
      </c>
      <c r="L7" s="60">
        <v>79880</v>
      </c>
      <c r="M7" s="60">
        <v>167652</v>
      </c>
      <c r="N7" s="60">
        <v>58758</v>
      </c>
      <c r="O7" s="60">
        <v>53887</v>
      </c>
      <c r="P7" s="60">
        <v>71481</v>
      </c>
      <c r="Q7" s="60">
        <v>184126</v>
      </c>
      <c r="R7" s="60">
        <v>96261</v>
      </c>
      <c r="S7" s="60">
        <v>74110</v>
      </c>
      <c r="T7" s="60">
        <v>54548</v>
      </c>
      <c r="U7" s="60">
        <v>224919</v>
      </c>
      <c r="V7" s="60">
        <v>740910</v>
      </c>
      <c r="W7" s="60">
        <v>190000</v>
      </c>
      <c r="X7" s="60">
        <v>550910</v>
      </c>
      <c r="Y7" s="61">
        <v>289.95</v>
      </c>
      <c r="Z7" s="62">
        <v>500000</v>
      </c>
    </row>
    <row r="8" spans="1:26" ht="13.5">
      <c r="A8" s="58" t="s">
        <v>34</v>
      </c>
      <c r="B8" s="19">
        <v>44999600</v>
      </c>
      <c r="C8" s="19">
        <v>0</v>
      </c>
      <c r="D8" s="59">
        <v>56870000</v>
      </c>
      <c r="E8" s="60">
        <v>50326847</v>
      </c>
      <c r="F8" s="60">
        <v>15802000</v>
      </c>
      <c r="G8" s="60">
        <v>0</v>
      </c>
      <c r="H8" s="60">
        <v>0</v>
      </c>
      <c r="I8" s="60">
        <v>15802000</v>
      </c>
      <c r="J8" s="60">
        <v>0</v>
      </c>
      <c r="K8" s="60">
        <v>0</v>
      </c>
      <c r="L8" s="60">
        <v>10681000</v>
      </c>
      <c r="M8" s="60">
        <v>10681000</v>
      </c>
      <c r="N8" s="60">
        <v>0</v>
      </c>
      <c r="O8" s="60">
        <v>0</v>
      </c>
      <c r="P8" s="60">
        <v>10859000</v>
      </c>
      <c r="Q8" s="60">
        <v>10859000</v>
      </c>
      <c r="R8" s="60">
        <v>0</v>
      </c>
      <c r="S8" s="60">
        <v>0</v>
      </c>
      <c r="T8" s="60">
        <v>0</v>
      </c>
      <c r="U8" s="60">
        <v>0</v>
      </c>
      <c r="V8" s="60">
        <v>37342000</v>
      </c>
      <c r="W8" s="60">
        <v>56870001</v>
      </c>
      <c r="X8" s="60">
        <v>-19528001</v>
      </c>
      <c r="Y8" s="61">
        <v>-34.34</v>
      </c>
      <c r="Z8" s="62">
        <v>50326847</v>
      </c>
    </row>
    <row r="9" spans="1:26" ht="13.5">
      <c r="A9" s="58" t="s">
        <v>35</v>
      </c>
      <c r="B9" s="19">
        <v>16358734</v>
      </c>
      <c r="C9" s="19">
        <v>0</v>
      </c>
      <c r="D9" s="59">
        <v>20998872</v>
      </c>
      <c r="E9" s="60">
        <v>22399598</v>
      </c>
      <c r="F9" s="60">
        <v>1307104</v>
      </c>
      <c r="G9" s="60">
        <v>1342568</v>
      </c>
      <c r="H9" s="60">
        <v>761468</v>
      </c>
      <c r="I9" s="60">
        <v>3411140</v>
      </c>
      <c r="J9" s="60">
        <v>1789913</v>
      </c>
      <c r="K9" s="60">
        <v>1598839</v>
      </c>
      <c r="L9" s="60">
        <v>689584</v>
      </c>
      <c r="M9" s="60">
        <v>4078336</v>
      </c>
      <c r="N9" s="60">
        <v>1254474</v>
      </c>
      <c r="O9" s="60">
        <v>1234721</v>
      </c>
      <c r="P9" s="60">
        <v>1327313</v>
      </c>
      <c r="Q9" s="60">
        <v>3816508</v>
      </c>
      <c r="R9" s="60">
        <v>1338196</v>
      </c>
      <c r="S9" s="60">
        <v>443609</v>
      </c>
      <c r="T9" s="60">
        <v>1087888</v>
      </c>
      <c r="U9" s="60">
        <v>2869693</v>
      </c>
      <c r="V9" s="60">
        <v>14175677</v>
      </c>
      <c r="W9" s="60">
        <v>20998884</v>
      </c>
      <c r="X9" s="60">
        <v>-6823207</v>
      </c>
      <c r="Y9" s="61">
        <v>-32.49</v>
      </c>
      <c r="Z9" s="62">
        <v>22399598</v>
      </c>
    </row>
    <row r="10" spans="1:26" ht="25.5">
      <c r="A10" s="63" t="s">
        <v>278</v>
      </c>
      <c r="B10" s="64">
        <f>SUM(B5:B9)</f>
        <v>199854449</v>
      </c>
      <c r="C10" s="64">
        <f>SUM(C5:C9)</f>
        <v>0</v>
      </c>
      <c r="D10" s="65">
        <f aca="true" t="shared" si="0" ref="D10:Z10">SUM(D5:D9)</f>
        <v>227768004</v>
      </c>
      <c r="E10" s="66">
        <f t="shared" si="0"/>
        <v>233320360</v>
      </c>
      <c r="F10" s="66">
        <f t="shared" si="0"/>
        <v>35103840</v>
      </c>
      <c r="G10" s="66">
        <f t="shared" si="0"/>
        <v>14560477</v>
      </c>
      <c r="H10" s="66">
        <f t="shared" si="0"/>
        <v>12641962</v>
      </c>
      <c r="I10" s="66">
        <f t="shared" si="0"/>
        <v>62306279</v>
      </c>
      <c r="J10" s="66">
        <f t="shared" si="0"/>
        <v>14496082</v>
      </c>
      <c r="K10" s="66">
        <f t="shared" si="0"/>
        <v>14487885</v>
      </c>
      <c r="L10" s="66">
        <f t="shared" si="0"/>
        <v>18901958</v>
      </c>
      <c r="M10" s="66">
        <f t="shared" si="0"/>
        <v>47885925</v>
      </c>
      <c r="N10" s="66">
        <f t="shared" si="0"/>
        <v>20203304</v>
      </c>
      <c r="O10" s="66">
        <f t="shared" si="0"/>
        <v>15471674</v>
      </c>
      <c r="P10" s="66">
        <f t="shared" si="0"/>
        <v>25509640</v>
      </c>
      <c r="Q10" s="66">
        <f t="shared" si="0"/>
        <v>61184618</v>
      </c>
      <c r="R10" s="66">
        <f t="shared" si="0"/>
        <v>15733983</v>
      </c>
      <c r="S10" s="66">
        <f t="shared" si="0"/>
        <v>12347989</v>
      </c>
      <c r="T10" s="66">
        <f t="shared" si="0"/>
        <v>12922671</v>
      </c>
      <c r="U10" s="66">
        <f t="shared" si="0"/>
        <v>41004643</v>
      </c>
      <c r="V10" s="66">
        <f t="shared" si="0"/>
        <v>212381465</v>
      </c>
      <c r="W10" s="66">
        <f t="shared" si="0"/>
        <v>227768035</v>
      </c>
      <c r="X10" s="66">
        <f t="shared" si="0"/>
        <v>-15386570</v>
      </c>
      <c r="Y10" s="67">
        <f>+IF(W10&lt;&gt;0,(X10/W10)*100,0)</f>
        <v>-6.755368460723648</v>
      </c>
      <c r="Z10" s="68">
        <f t="shared" si="0"/>
        <v>233320360</v>
      </c>
    </row>
    <row r="11" spans="1:26" ht="13.5">
      <c r="A11" s="58" t="s">
        <v>37</v>
      </c>
      <c r="B11" s="19">
        <v>74310559</v>
      </c>
      <c r="C11" s="19">
        <v>0</v>
      </c>
      <c r="D11" s="59">
        <v>81979770</v>
      </c>
      <c r="E11" s="60">
        <v>83129888</v>
      </c>
      <c r="F11" s="60">
        <v>5558822</v>
      </c>
      <c r="G11" s="60">
        <v>5915627</v>
      </c>
      <c r="H11" s="60">
        <v>5971725</v>
      </c>
      <c r="I11" s="60">
        <v>17446174</v>
      </c>
      <c r="J11" s="60">
        <v>5970566</v>
      </c>
      <c r="K11" s="60">
        <v>9704412</v>
      </c>
      <c r="L11" s="60">
        <v>6310526</v>
      </c>
      <c r="M11" s="60">
        <v>21985504</v>
      </c>
      <c r="N11" s="60">
        <v>6314225</v>
      </c>
      <c r="O11" s="60">
        <v>6727594</v>
      </c>
      <c r="P11" s="60">
        <v>5946905</v>
      </c>
      <c r="Q11" s="60">
        <v>18988724</v>
      </c>
      <c r="R11" s="60">
        <v>6095249</v>
      </c>
      <c r="S11" s="60">
        <v>6632026</v>
      </c>
      <c r="T11" s="60">
        <v>6389774</v>
      </c>
      <c r="U11" s="60">
        <v>19117049</v>
      </c>
      <c r="V11" s="60">
        <v>77537451</v>
      </c>
      <c r="W11" s="60">
        <v>81979771</v>
      </c>
      <c r="X11" s="60">
        <v>-4442320</v>
      </c>
      <c r="Y11" s="61">
        <v>-5.42</v>
      </c>
      <c r="Z11" s="62">
        <v>83129888</v>
      </c>
    </row>
    <row r="12" spans="1:26" ht="13.5">
      <c r="A12" s="58" t="s">
        <v>38</v>
      </c>
      <c r="B12" s="19">
        <v>5301393</v>
      </c>
      <c r="C12" s="19">
        <v>0</v>
      </c>
      <c r="D12" s="59">
        <v>5756447</v>
      </c>
      <c r="E12" s="60">
        <v>5756447</v>
      </c>
      <c r="F12" s="60">
        <v>405991</v>
      </c>
      <c r="G12" s="60">
        <v>405991</v>
      </c>
      <c r="H12" s="60">
        <v>416650</v>
      </c>
      <c r="I12" s="60">
        <v>1228632</v>
      </c>
      <c r="J12" s="60">
        <v>406655</v>
      </c>
      <c r="K12" s="60">
        <v>410560</v>
      </c>
      <c r="L12" s="60">
        <v>410560</v>
      </c>
      <c r="M12" s="60">
        <v>1227775</v>
      </c>
      <c r="N12" s="60">
        <v>409809</v>
      </c>
      <c r="O12" s="60">
        <v>409809</v>
      </c>
      <c r="P12" s="60">
        <v>409809</v>
      </c>
      <c r="Q12" s="60">
        <v>1229427</v>
      </c>
      <c r="R12" s="60">
        <v>642872</v>
      </c>
      <c r="S12" s="60">
        <v>394455</v>
      </c>
      <c r="T12" s="60">
        <v>392062</v>
      </c>
      <c r="U12" s="60">
        <v>1429389</v>
      </c>
      <c r="V12" s="60">
        <v>5115223</v>
      </c>
      <c r="W12" s="60">
        <v>5756447</v>
      </c>
      <c r="X12" s="60">
        <v>-641224</v>
      </c>
      <c r="Y12" s="61">
        <v>-11.14</v>
      </c>
      <c r="Z12" s="62">
        <v>5756447</v>
      </c>
    </row>
    <row r="13" spans="1:26" ht="13.5">
      <c r="A13" s="58" t="s">
        <v>279</v>
      </c>
      <c r="B13" s="19">
        <v>11520590</v>
      </c>
      <c r="C13" s="19">
        <v>0</v>
      </c>
      <c r="D13" s="59">
        <v>13071682</v>
      </c>
      <c r="E13" s="60">
        <v>11771682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13071681</v>
      </c>
      <c r="X13" s="60">
        <v>-13071681</v>
      </c>
      <c r="Y13" s="61">
        <v>-100</v>
      </c>
      <c r="Z13" s="62">
        <v>11771682</v>
      </c>
    </row>
    <row r="14" spans="1:26" ht="13.5">
      <c r="A14" s="58" t="s">
        <v>40</v>
      </c>
      <c r="B14" s="19">
        <v>7663071</v>
      </c>
      <c r="C14" s="19">
        <v>0</v>
      </c>
      <c r="D14" s="59">
        <v>7381800</v>
      </c>
      <c r="E14" s="60">
        <v>7936800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1950162</v>
      </c>
      <c r="O14" s="60">
        <v>0</v>
      </c>
      <c r="P14" s="60">
        <v>0</v>
      </c>
      <c r="Q14" s="60">
        <v>1950162</v>
      </c>
      <c r="R14" s="60">
        <v>0</v>
      </c>
      <c r="S14" s="60">
        <v>0</v>
      </c>
      <c r="T14" s="60">
        <v>1817183</v>
      </c>
      <c r="U14" s="60">
        <v>1817183</v>
      </c>
      <c r="V14" s="60">
        <v>3767345</v>
      </c>
      <c r="W14" s="60">
        <v>7381798</v>
      </c>
      <c r="X14" s="60">
        <v>-3614453</v>
      </c>
      <c r="Y14" s="61">
        <v>-48.96</v>
      </c>
      <c r="Z14" s="62">
        <v>7936800</v>
      </c>
    </row>
    <row r="15" spans="1:26" ht="13.5">
      <c r="A15" s="58" t="s">
        <v>41</v>
      </c>
      <c r="B15" s="19">
        <v>66828936</v>
      </c>
      <c r="C15" s="19">
        <v>0</v>
      </c>
      <c r="D15" s="59">
        <v>69964818</v>
      </c>
      <c r="E15" s="60">
        <v>72664818</v>
      </c>
      <c r="F15" s="60">
        <v>5694950</v>
      </c>
      <c r="G15" s="60">
        <v>8015588</v>
      </c>
      <c r="H15" s="60">
        <v>7398228</v>
      </c>
      <c r="I15" s="60">
        <v>21108766</v>
      </c>
      <c r="J15" s="60">
        <v>5487991</v>
      </c>
      <c r="K15" s="60">
        <v>6761284</v>
      </c>
      <c r="L15" s="60">
        <v>5382189</v>
      </c>
      <c r="M15" s="60">
        <v>17631464</v>
      </c>
      <c r="N15" s="60">
        <v>5442419</v>
      </c>
      <c r="O15" s="60">
        <v>4604545</v>
      </c>
      <c r="P15" s="60">
        <v>6099396</v>
      </c>
      <c r="Q15" s="60">
        <v>16146360</v>
      </c>
      <c r="R15" s="60">
        <v>5449742</v>
      </c>
      <c r="S15" s="60">
        <v>4699289</v>
      </c>
      <c r="T15" s="60">
        <v>6207683</v>
      </c>
      <c r="U15" s="60">
        <v>16356714</v>
      </c>
      <c r="V15" s="60">
        <v>71243304</v>
      </c>
      <c r="W15" s="60">
        <v>69964816</v>
      </c>
      <c r="X15" s="60">
        <v>1278488</v>
      </c>
      <c r="Y15" s="61">
        <v>1.83</v>
      </c>
      <c r="Z15" s="62">
        <v>72664818</v>
      </c>
    </row>
    <row r="16" spans="1:26" ht="13.5">
      <c r="A16" s="69" t="s">
        <v>42</v>
      </c>
      <c r="B16" s="19">
        <v>880051</v>
      </c>
      <c r="C16" s="19">
        <v>0</v>
      </c>
      <c r="D16" s="59">
        <v>936520</v>
      </c>
      <c r="E16" s="60">
        <v>936520</v>
      </c>
      <c r="F16" s="60">
        <v>0</v>
      </c>
      <c r="G16" s="60">
        <v>224508</v>
      </c>
      <c r="H16" s="60">
        <v>0</v>
      </c>
      <c r="I16" s="60">
        <v>224508</v>
      </c>
      <c r="J16" s="60">
        <v>4123</v>
      </c>
      <c r="K16" s="60">
        <v>240384</v>
      </c>
      <c r="L16" s="60">
        <v>11353</v>
      </c>
      <c r="M16" s="60">
        <v>255860</v>
      </c>
      <c r="N16" s="60">
        <v>37251</v>
      </c>
      <c r="O16" s="60">
        <v>-22700</v>
      </c>
      <c r="P16" s="60">
        <v>205271</v>
      </c>
      <c r="Q16" s="60">
        <v>219822</v>
      </c>
      <c r="R16" s="60">
        <v>7613</v>
      </c>
      <c r="S16" s="60">
        <v>218759</v>
      </c>
      <c r="T16" s="60">
        <v>0</v>
      </c>
      <c r="U16" s="60">
        <v>226372</v>
      </c>
      <c r="V16" s="60">
        <v>926562</v>
      </c>
      <c r="W16" s="60">
        <v>936524</v>
      </c>
      <c r="X16" s="60">
        <v>-9962</v>
      </c>
      <c r="Y16" s="61">
        <v>-1.06</v>
      </c>
      <c r="Z16" s="62">
        <v>936520</v>
      </c>
    </row>
    <row r="17" spans="1:26" ht="13.5">
      <c r="A17" s="58" t="s">
        <v>43</v>
      </c>
      <c r="B17" s="19">
        <v>35740381</v>
      </c>
      <c r="C17" s="19">
        <v>0</v>
      </c>
      <c r="D17" s="59">
        <v>47666013</v>
      </c>
      <c r="E17" s="60">
        <v>52116738</v>
      </c>
      <c r="F17" s="60">
        <v>3222659</v>
      </c>
      <c r="G17" s="60">
        <v>2221547</v>
      </c>
      <c r="H17" s="60">
        <v>2220290</v>
      </c>
      <c r="I17" s="60">
        <v>7664496</v>
      </c>
      <c r="J17" s="60">
        <v>2849639</v>
      </c>
      <c r="K17" s="60">
        <v>2437711</v>
      </c>
      <c r="L17" s="60">
        <v>3804811</v>
      </c>
      <c r="M17" s="60">
        <v>9092161</v>
      </c>
      <c r="N17" s="60">
        <v>3643111</v>
      </c>
      <c r="O17" s="60">
        <v>2268665</v>
      </c>
      <c r="P17" s="60">
        <v>2727165</v>
      </c>
      <c r="Q17" s="60">
        <v>8638941</v>
      </c>
      <c r="R17" s="60">
        <v>1824279</v>
      </c>
      <c r="S17" s="60">
        <v>3296335</v>
      </c>
      <c r="T17" s="60">
        <v>1753223</v>
      </c>
      <c r="U17" s="60">
        <v>6873837</v>
      </c>
      <c r="V17" s="60">
        <v>32269435</v>
      </c>
      <c r="W17" s="60">
        <v>47666015</v>
      </c>
      <c r="X17" s="60">
        <v>-15396580</v>
      </c>
      <c r="Y17" s="61">
        <v>-32.3</v>
      </c>
      <c r="Z17" s="62">
        <v>52116738</v>
      </c>
    </row>
    <row r="18" spans="1:26" ht="13.5">
      <c r="A18" s="70" t="s">
        <v>44</v>
      </c>
      <c r="B18" s="71">
        <f>SUM(B11:B17)</f>
        <v>202244981</v>
      </c>
      <c r="C18" s="71">
        <f>SUM(C11:C17)</f>
        <v>0</v>
      </c>
      <c r="D18" s="72">
        <f aca="true" t="shared" si="1" ref="D18:Z18">SUM(D11:D17)</f>
        <v>226757050</v>
      </c>
      <c r="E18" s="73">
        <f t="shared" si="1"/>
        <v>234312893</v>
      </c>
      <c r="F18" s="73">
        <f t="shared" si="1"/>
        <v>14882422</v>
      </c>
      <c r="G18" s="73">
        <f t="shared" si="1"/>
        <v>16783261</v>
      </c>
      <c r="H18" s="73">
        <f t="shared" si="1"/>
        <v>16006893</v>
      </c>
      <c r="I18" s="73">
        <f t="shared" si="1"/>
        <v>47672576</v>
      </c>
      <c r="J18" s="73">
        <f t="shared" si="1"/>
        <v>14718974</v>
      </c>
      <c r="K18" s="73">
        <f t="shared" si="1"/>
        <v>19554351</v>
      </c>
      <c r="L18" s="73">
        <f t="shared" si="1"/>
        <v>15919439</v>
      </c>
      <c r="M18" s="73">
        <f t="shared" si="1"/>
        <v>50192764</v>
      </c>
      <c r="N18" s="73">
        <f t="shared" si="1"/>
        <v>17796977</v>
      </c>
      <c r="O18" s="73">
        <f t="shared" si="1"/>
        <v>13987913</v>
      </c>
      <c r="P18" s="73">
        <f t="shared" si="1"/>
        <v>15388546</v>
      </c>
      <c r="Q18" s="73">
        <f t="shared" si="1"/>
        <v>47173436</v>
      </c>
      <c r="R18" s="73">
        <f t="shared" si="1"/>
        <v>14019755</v>
      </c>
      <c r="S18" s="73">
        <f t="shared" si="1"/>
        <v>15240864</v>
      </c>
      <c r="T18" s="73">
        <f t="shared" si="1"/>
        <v>16559925</v>
      </c>
      <c r="U18" s="73">
        <f t="shared" si="1"/>
        <v>45820544</v>
      </c>
      <c r="V18" s="73">
        <f t="shared" si="1"/>
        <v>190859320</v>
      </c>
      <c r="W18" s="73">
        <f t="shared" si="1"/>
        <v>226757052</v>
      </c>
      <c r="X18" s="73">
        <f t="shared" si="1"/>
        <v>-35897732</v>
      </c>
      <c r="Y18" s="67">
        <f>+IF(W18&lt;&gt;0,(X18/W18)*100,0)</f>
        <v>-15.830921986055808</v>
      </c>
      <c r="Z18" s="74">
        <f t="shared" si="1"/>
        <v>234312893</v>
      </c>
    </row>
    <row r="19" spans="1:26" ht="13.5">
      <c r="A19" s="70" t="s">
        <v>45</v>
      </c>
      <c r="B19" s="75">
        <f>+B10-B18</f>
        <v>-2390532</v>
      </c>
      <c r="C19" s="75">
        <f>+C10-C18</f>
        <v>0</v>
      </c>
      <c r="D19" s="76">
        <f aca="true" t="shared" si="2" ref="D19:Z19">+D10-D18</f>
        <v>1010954</v>
      </c>
      <c r="E19" s="77">
        <f t="shared" si="2"/>
        <v>-992533</v>
      </c>
      <c r="F19" s="77">
        <f t="shared" si="2"/>
        <v>20221418</v>
      </c>
      <c r="G19" s="77">
        <f t="shared" si="2"/>
        <v>-2222784</v>
      </c>
      <c r="H19" s="77">
        <f t="shared" si="2"/>
        <v>-3364931</v>
      </c>
      <c r="I19" s="77">
        <f t="shared" si="2"/>
        <v>14633703</v>
      </c>
      <c r="J19" s="77">
        <f t="shared" si="2"/>
        <v>-222892</v>
      </c>
      <c r="K19" s="77">
        <f t="shared" si="2"/>
        <v>-5066466</v>
      </c>
      <c r="L19" s="77">
        <f t="shared" si="2"/>
        <v>2982519</v>
      </c>
      <c r="M19" s="77">
        <f t="shared" si="2"/>
        <v>-2306839</v>
      </c>
      <c r="N19" s="77">
        <f t="shared" si="2"/>
        <v>2406327</v>
      </c>
      <c r="O19" s="77">
        <f t="shared" si="2"/>
        <v>1483761</v>
      </c>
      <c r="P19" s="77">
        <f t="shared" si="2"/>
        <v>10121094</v>
      </c>
      <c r="Q19" s="77">
        <f t="shared" si="2"/>
        <v>14011182</v>
      </c>
      <c r="R19" s="77">
        <f t="shared" si="2"/>
        <v>1714228</v>
      </c>
      <c r="S19" s="77">
        <f t="shared" si="2"/>
        <v>-2892875</v>
      </c>
      <c r="T19" s="77">
        <f t="shared" si="2"/>
        <v>-3637254</v>
      </c>
      <c r="U19" s="77">
        <f t="shared" si="2"/>
        <v>-4815901</v>
      </c>
      <c r="V19" s="77">
        <f t="shared" si="2"/>
        <v>21522145</v>
      </c>
      <c r="W19" s="77">
        <f>IF(E10=E18,0,W10-W18)</f>
        <v>1010983</v>
      </c>
      <c r="X19" s="77">
        <f t="shared" si="2"/>
        <v>20511162</v>
      </c>
      <c r="Y19" s="78">
        <f>+IF(W19&lt;&gt;0,(X19/W19)*100,0)</f>
        <v>2028.8335214340893</v>
      </c>
      <c r="Z19" s="79">
        <f t="shared" si="2"/>
        <v>-992533</v>
      </c>
    </row>
    <row r="20" spans="1:26" ht="13.5">
      <c r="A20" s="58" t="s">
        <v>46</v>
      </c>
      <c r="B20" s="19">
        <v>27593336</v>
      </c>
      <c r="C20" s="19">
        <v>0</v>
      </c>
      <c r="D20" s="59">
        <v>23853000</v>
      </c>
      <c r="E20" s="60">
        <v>26861165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23853000</v>
      </c>
      <c r="X20" s="60">
        <v>-23853000</v>
      </c>
      <c r="Y20" s="61">
        <v>-100</v>
      </c>
      <c r="Z20" s="62">
        <v>26861165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25202804</v>
      </c>
      <c r="C22" s="86">
        <f>SUM(C19:C21)</f>
        <v>0</v>
      </c>
      <c r="D22" s="87">
        <f aca="true" t="shared" si="3" ref="D22:Z22">SUM(D19:D21)</f>
        <v>24863954</v>
      </c>
      <c r="E22" s="88">
        <f t="shared" si="3"/>
        <v>25868632</v>
      </c>
      <c r="F22" s="88">
        <f t="shared" si="3"/>
        <v>20221418</v>
      </c>
      <c r="G22" s="88">
        <f t="shared" si="3"/>
        <v>-2222784</v>
      </c>
      <c r="H22" s="88">
        <f t="shared" si="3"/>
        <v>-3364931</v>
      </c>
      <c r="I22" s="88">
        <f t="shared" si="3"/>
        <v>14633703</v>
      </c>
      <c r="J22" s="88">
        <f t="shared" si="3"/>
        <v>-222892</v>
      </c>
      <c r="K22" s="88">
        <f t="shared" si="3"/>
        <v>-5066466</v>
      </c>
      <c r="L22" s="88">
        <f t="shared" si="3"/>
        <v>2982519</v>
      </c>
      <c r="M22" s="88">
        <f t="shared" si="3"/>
        <v>-2306839</v>
      </c>
      <c r="N22" s="88">
        <f t="shared" si="3"/>
        <v>2406327</v>
      </c>
      <c r="O22" s="88">
        <f t="shared" si="3"/>
        <v>1483761</v>
      </c>
      <c r="P22" s="88">
        <f t="shared" si="3"/>
        <v>10121094</v>
      </c>
      <c r="Q22" s="88">
        <f t="shared" si="3"/>
        <v>14011182</v>
      </c>
      <c r="R22" s="88">
        <f t="shared" si="3"/>
        <v>1714228</v>
      </c>
      <c r="S22" s="88">
        <f t="shared" si="3"/>
        <v>-2892875</v>
      </c>
      <c r="T22" s="88">
        <f t="shared" si="3"/>
        <v>-3637254</v>
      </c>
      <c r="U22" s="88">
        <f t="shared" si="3"/>
        <v>-4815901</v>
      </c>
      <c r="V22" s="88">
        <f t="shared" si="3"/>
        <v>21522145</v>
      </c>
      <c r="W22" s="88">
        <f t="shared" si="3"/>
        <v>24863983</v>
      </c>
      <c r="X22" s="88">
        <f t="shared" si="3"/>
        <v>-3341838</v>
      </c>
      <c r="Y22" s="89">
        <f>+IF(W22&lt;&gt;0,(X22/W22)*100,0)</f>
        <v>-13.4404773362337</v>
      </c>
      <c r="Z22" s="90">
        <f t="shared" si="3"/>
        <v>25868632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25202804</v>
      </c>
      <c r="C24" s="75">
        <f>SUM(C22:C23)</f>
        <v>0</v>
      </c>
      <c r="D24" s="76">
        <f aca="true" t="shared" si="4" ref="D24:Z24">SUM(D22:D23)</f>
        <v>24863954</v>
      </c>
      <c r="E24" s="77">
        <f t="shared" si="4"/>
        <v>25868632</v>
      </c>
      <c r="F24" s="77">
        <f t="shared" si="4"/>
        <v>20221418</v>
      </c>
      <c r="G24" s="77">
        <f t="shared" si="4"/>
        <v>-2222784</v>
      </c>
      <c r="H24" s="77">
        <f t="shared" si="4"/>
        <v>-3364931</v>
      </c>
      <c r="I24" s="77">
        <f t="shared" si="4"/>
        <v>14633703</v>
      </c>
      <c r="J24" s="77">
        <f t="shared" si="4"/>
        <v>-222892</v>
      </c>
      <c r="K24" s="77">
        <f t="shared" si="4"/>
        <v>-5066466</v>
      </c>
      <c r="L24" s="77">
        <f t="shared" si="4"/>
        <v>2982519</v>
      </c>
      <c r="M24" s="77">
        <f t="shared" si="4"/>
        <v>-2306839</v>
      </c>
      <c r="N24" s="77">
        <f t="shared" si="4"/>
        <v>2406327</v>
      </c>
      <c r="O24" s="77">
        <f t="shared" si="4"/>
        <v>1483761</v>
      </c>
      <c r="P24" s="77">
        <f t="shared" si="4"/>
        <v>10121094</v>
      </c>
      <c r="Q24" s="77">
        <f t="shared" si="4"/>
        <v>14011182</v>
      </c>
      <c r="R24" s="77">
        <f t="shared" si="4"/>
        <v>1714228</v>
      </c>
      <c r="S24" s="77">
        <f t="shared" si="4"/>
        <v>-2892875</v>
      </c>
      <c r="T24" s="77">
        <f t="shared" si="4"/>
        <v>-3637254</v>
      </c>
      <c r="U24" s="77">
        <f t="shared" si="4"/>
        <v>-4815901</v>
      </c>
      <c r="V24" s="77">
        <f t="shared" si="4"/>
        <v>21522145</v>
      </c>
      <c r="W24" s="77">
        <f t="shared" si="4"/>
        <v>24863983</v>
      </c>
      <c r="X24" s="77">
        <f t="shared" si="4"/>
        <v>-3341838</v>
      </c>
      <c r="Y24" s="78">
        <f>+IF(W24&lt;&gt;0,(X24/W24)*100,0)</f>
        <v>-13.4404773362337</v>
      </c>
      <c r="Z24" s="79">
        <f t="shared" si="4"/>
        <v>25868632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26968362</v>
      </c>
      <c r="C27" s="22">
        <v>0</v>
      </c>
      <c r="D27" s="99">
        <v>27679975</v>
      </c>
      <c r="E27" s="100">
        <v>40649076</v>
      </c>
      <c r="F27" s="100">
        <v>0</v>
      </c>
      <c r="G27" s="100">
        <v>3425783</v>
      </c>
      <c r="H27" s="100">
        <v>215130</v>
      </c>
      <c r="I27" s="100">
        <v>3640913</v>
      </c>
      <c r="J27" s="100">
        <v>1104371</v>
      </c>
      <c r="K27" s="100">
        <v>1083249</v>
      </c>
      <c r="L27" s="100">
        <v>1277671</v>
      </c>
      <c r="M27" s="100">
        <v>3465291</v>
      </c>
      <c r="N27" s="100">
        <v>798265</v>
      </c>
      <c r="O27" s="100">
        <v>3396374</v>
      </c>
      <c r="P27" s="100">
        <v>5269266</v>
      </c>
      <c r="Q27" s="100">
        <v>9463905</v>
      </c>
      <c r="R27" s="100">
        <v>1850467</v>
      </c>
      <c r="S27" s="100">
        <v>3440257</v>
      </c>
      <c r="T27" s="100">
        <v>14359372</v>
      </c>
      <c r="U27" s="100">
        <v>19650096</v>
      </c>
      <c r="V27" s="100">
        <v>36220205</v>
      </c>
      <c r="W27" s="100">
        <v>40649076</v>
      </c>
      <c r="X27" s="100">
        <v>-4428871</v>
      </c>
      <c r="Y27" s="101">
        <v>-10.9</v>
      </c>
      <c r="Z27" s="102">
        <v>40649076</v>
      </c>
    </row>
    <row r="28" spans="1:26" ht="13.5">
      <c r="A28" s="103" t="s">
        <v>46</v>
      </c>
      <c r="B28" s="19">
        <v>25785342</v>
      </c>
      <c r="C28" s="19">
        <v>0</v>
      </c>
      <c r="D28" s="59">
        <v>23853000</v>
      </c>
      <c r="E28" s="60">
        <v>26861165</v>
      </c>
      <c r="F28" s="60">
        <v>0</v>
      </c>
      <c r="G28" s="60">
        <v>3362482</v>
      </c>
      <c r="H28" s="60">
        <v>153510</v>
      </c>
      <c r="I28" s="60">
        <v>3515992</v>
      </c>
      <c r="J28" s="60">
        <v>1040067</v>
      </c>
      <c r="K28" s="60">
        <v>1006661</v>
      </c>
      <c r="L28" s="60">
        <v>690841</v>
      </c>
      <c r="M28" s="60">
        <v>2737569</v>
      </c>
      <c r="N28" s="60">
        <v>774852</v>
      </c>
      <c r="O28" s="60">
        <v>3119325</v>
      </c>
      <c r="P28" s="60">
        <v>4721994</v>
      </c>
      <c r="Q28" s="60">
        <v>8616171</v>
      </c>
      <c r="R28" s="60">
        <v>1763851</v>
      </c>
      <c r="S28" s="60">
        <v>3196349</v>
      </c>
      <c r="T28" s="60">
        <v>5595746</v>
      </c>
      <c r="U28" s="60">
        <v>10555946</v>
      </c>
      <c r="V28" s="60">
        <v>25425678</v>
      </c>
      <c r="W28" s="60">
        <v>26861165</v>
      </c>
      <c r="X28" s="60">
        <v>-1435487</v>
      </c>
      <c r="Y28" s="61">
        <v>-5.34</v>
      </c>
      <c r="Z28" s="62">
        <v>26861165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1183020</v>
      </c>
      <c r="C31" s="19">
        <v>0</v>
      </c>
      <c r="D31" s="59">
        <v>3826975</v>
      </c>
      <c r="E31" s="60">
        <v>13787911</v>
      </c>
      <c r="F31" s="60">
        <v>0</v>
      </c>
      <c r="G31" s="60">
        <v>63301</v>
      </c>
      <c r="H31" s="60">
        <v>61620</v>
      </c>
      <c r="I31" s="60">
        <v>124921</v>
      </c>
      <c r="J31" s="60">
        <v>64304</v>
      </c>
      <c r="K31" s="60">
        <v>76588</v>
      </c>
      <c r="L31" s="60">
        <v>586830</v>
      </c>
      <c r="M31" s="60">
        <v>727722</v>
      </c>
      <c r="N31" s="60">
        <v>23413</v>
      </c>
      <c r="O31" s="60">
        <v>277048</v>
      </c>
      <c r="P31" s="60">
        <v>547274</v>
      </c>
      <c r="Q31" s="60">
        <v>847735</v>
      </c>
      <c r="R31" s="60">
        <v>86615</v>
      </c>
      <c r="S31" s="60">
        <v>243908</v>
      </c>
      <c r="T31" s="60">
        <v>8763627</v>
      </c>
      <c r="U31" s="60">
        <v>9094150</v>
      </c>
      <c r="V31" s="60">
        <v>10794528</v>
      </c>
      <c r="W31" s="60">
        <v>13787911</v>
      </c>
      <c r="X31" s="60">
        <v>-2993383</v>
      </c>
      <c r="Y31" s="61">
        <v>-21.71</v>
      </c>
      <c r="Z31" s="62">
        <v>13787911</v>
      </c>
    </row>
    <row r="32" spans="1:26" ht="13.5">
      <c r="A32" s="70" t="s">
        <v>54</v>
      </c>
      <c r="B32" s="22">
        <f>SUM(B28:B31)</f>
        <v>26968362</v>
      </c>
      <c r="C32" s="22">
        <f>SUM(C28:C31)</f>
        <v>0</v>
      </c>
      <c r="D32" s="99">
        <f aca="true" t="shared" si="5" ref="D32:Z32">SUM(D28:D31)</f>
        <v>27679975</v>
      </c>
      <c r="E32" s="100">
        <f t="shared" si="5"/>
        <v>40649076</v>
      </c>
      <c r="F32" s="100">
        <f t="shared" si="5"/>
        <v>0</v>
      </c>
      <c r="G32" s="100">
        <f t="shared" si="5"/>
        <v>3425783</v>
      </c>
      <c r="H32" s="100">
        <f t="shared" si="5"/>
        <v>215130</v>
      </c>
      <c r="I32" s="100">
        <f t="shared" si="5"/>
        <v>3640913</v>
      </c>
      <c r="J32" s="100">
        <f t="shared" si="5"/>
        <v>1104371</v>
      </c>
      <c r="K32" s="100">
        <f t="shared" si="5"/>
        <v>1083249</v>
      </c>
      <c r="L32" s="100">
        <f t="shared" si="5"/>
        <v>1277671</v>
      </c>
      <c r="M32" s="100">
        <f t="shared" si="5"/>
        <v>3465291</v>
      </c>
      <c r="N32" s="100">
        <f t="shared" si="5"/>
        <v>798265</v>
      </c>
      <c r="O32" s="100">
        <f t="shared" si="5"/>
        <v>3396373</v>
      </c>
      <c r="P32" s="100">
        <f t="shared" si="5"/>
        <v>5269268</v>
      </c>
      <c r="Q32" s="100">
        <f t="shared" si="5"/>
        <v>9463906</v>
      </c>
      <c r="R32" s="100">
        <f t="shared" si="5"/>
        <v>1850466</v>
      </c>
      <c r="S32" s="100">
        <f t="shared" si="5"/>
        <v>3440257</v>
      </c>
      <c r="T32" s="100">
        <f t="shared" si="5"/>
        <v>14359373</v>
      </c>
      <c r="U32" s="100">
        <f t="shared" si="5"/>
        <v>19650096</v>
      </c>
      <c r="V32" s="100">
        <f t="shared" si="5"/>
        <v>36220206</v>
      </c>
      <c r="W32" s="100">
        <f t="shared" si="5"/>
        <v>40649076</v>
      </c>
      <c r="X32" s="100">
        <f t="shared" si="5"/>
        <v>-4428870</v>
      </c>
      <c r="Y32" s="101">
        <f>+IF(W32&lt;&gt;0,(X32/W32)*100,0)</f>
        <v>-10.895376810041144</v>
      </c>
      <c r="Z32" s="102">
        <f t="shared" si="5"/>
        <v>40649076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32199336</v>
      </c>
      <c r="C35" s="19">
        <v>0</v>
      </c>
      <c r="D35" s="59">
        <v>35083178</v>
      </c>
      <c r="E35" s="60">
        <v>28248360</v>
      </c>
      <c r="F35" s="60">
        <v>52507963</v>
      </c>
      <c r="G35" s="60">
        <v>47937177</v>
      </c>
      <c r="H35" s="60">
        <v>44617139</v>
      </c>
      <c r="I35" s="60">
        <v>44617139</v>
      </c>
      <c r="J35" s="60">
        <v>46188337</v>
      </c>
      <c r="K35" s="60">
        <v>40341497</v>
      </c>
      <c r="L35" s="60">
        <v>45176580</v>
      </c>
      <c r="M35" s="60">
        <v>45176580</v>
      </c>
      <c r="N35" s="60">
        <v>48566707</v>
      </c>
      <c r="O35" s="60">
        <v>43478930</v>
      </c>
      <c r="P35" s="60">
        <v>65086174</v>
      </c>
      <c r="Q35" s="60">
        <v>65086174</v>
      </c>
      <c r="R35" s="60">
        <v>43478930</v>
      </c>
      <c r="S35" s="60">
        <v>54414550</v>
      </c>
      <c r="T35" s="60">
        <v>46635936</v>
      </c>
      <c r="U35" s="60">
        <v>46635936</v>
      </c>
      <c r="V35" s="60">
        <v>46635936</v>
      </c>
      <c r="W35" s="60">
        <v>28248360</v>
      </c>
      <c r="X35" s="60">
        <v>18387576</v>
      </c>
      <c r="Y35" s="61">
        <v>65.09</v>
      </c>
      <c r="Z35" s="62">
        <v>28248360</v>
      </c>
    </row>
    <row r="36" spans="1:26" ht="13.5">
      <c r="A36" s="58" t="s">
        <v>57</v>
      </c>
      <c r="B36" s="19">
        <v>471780865</v>
      </c>
      <c r="C36" s="19">
        <v>0</v>
      </c>
      <c r="D36" s="59">
        <v>495884974</v>
      </c>
      <c r="E36" s="60">
        <v>500658260</v>
      </c>
      <c r="F36" s="60">
        <v>453247326</v>
      </c>
      <c r="G36" s="60">
        <v>473038783</v>
      </c>
      <c r="H36" s="60">
        <v>473038783</v>
      </c>
      <c r="I36" s="60">
        <v>473038783</v>
      </c>
      <c r="J36" s="60">
        <v>473038783</v>
      </c>
      <c r="K36" s="60">
        <v>473038783</v>
      </c>
      <c r="L36" s="60">
        <v>473038783</v>
      </c>
      <c r="M36" s="60">
        <v>473038783</v>
      </c>
      <c r="N36" s="60">
        <v>473038783</v>
      </c>
      <c r="O36" s="60">
        <v>486488555</v>
      </c>
      <c r="P36" s="60">
        <v>473038628</v>
      </c>
      <c r="Q36" s="60">
        <v>473038628</v>
      </c>
      <c r="R36" s="60">
        <v>486488555</v>
      </c>
      <c r="S36" s="60">
        <v>473038880</v>
      </c>
      <c r="T36" s="60">
        <v>473038880</v>
      </c>
      <c r="U36" s="60">
        <v>473038880</v>
      </c>
      <c r="V36" s="60">
        <v>473038880</v>
      </c>
      <c r="W36" s="60">
        <v>500658260</v>
      </c>
      <c r="X36" s="60">
        <v>-27619380</v>
      </c>
      <c r="Y36" s="61">
        <v>-5.52</v>
      </c>
      <c r="Z36" s="62">
        <v>500658260</v>
      </c>
    </row>
    <row r="37" spans="1:26" ht="13.5">
      <c r="A37" s="58" t="s">
        <v>58</v>
      </c>
      <c r="B37" s="19">
        <v>44220089</v>
      </c>
      <c r="C37" s="19">
        <v>0</v>
      </c>
      <c r="D37" s="59">
        <v>45260000</v>
      </c>
      <c r="E37" s="60">
        <v>35488132</v>
      </c>
      <c r="F37" s="60">
        <v>65924191</v>
      </c>
      <c r="G37" s="60">
        <v>40233808</v>
      </c>
      <c r="H37" s="60">
        <v>40706185</v>
      </c>
      <c r="I37" s="60">
        <v>40706185</v>
      </c>
      <c r="J37" s="60">
        <v>43771568</v>
      </c>
      <c r="K37" s="60">
        <v>44315808</v>
      </c>
      <c r="L37" s="60">
        <v>51794348</v>
      </c>
      <c r="M37" s="60">
        <v>51794348</v>
      </c>
      <c r="N37" s="60">
        <v>51837791</v>
      </c>
      <c r="O37" s="60">
        <v>62204930</v>
      </c>
      <c r="P37" s="60">
        <v>64925828</v>
      </c>
      <c r="Q37" s="60">
        <v>64925828</v>
      </c>
      <c r="R37" s="60">
        <v>62204930</v>
      </c>
      <c r="S37" s="60">
        <v>61409752</v>
      </c>
      <c r="T37" s="60">
        <v>65581454</v>
      </c>
      <c r="U37" s="60">
        <v>65581454</v>
      </c>
      <c r="V37" s="60">
        <v>65581454</v>
      </c>
      <c r="W37" s="60">
        <v>35488132</v>
      </c>
      <c r="X37" s="60">
        <v>30093322</v>
      </c>
      <c r="Y37" s="61">
        <v>84.8</v>
      </c>
      <c r="Z37" s="62">
        <v>35488132</v>
      </c>
    </row>
    <row r="38" spans="1:26" ht="13.5">
      <c r="A38" s="58" t="s">
        <v>59</v>
      </c>
      <c r="B38" s="19">
        <v>94916064</v>
      </c>
      <c r="C38" s="19">
        <v>0</v>
      </c>
      <c r="D38" s="59">
        <v>93844809</v>
      </c>
      <c r="E38" s="60">
        <v>102705808</v>
      </c>
      <c r="F38" s="60">
        <v>96865714</v>
      </c>
      <c r="G38" s="60">
        <v>101634345</v>
      </c>
      <c r="H38" s="60">
        <v>101404131</v>
      </c>
      <c r="I38" s="60">
        <v>101404131</v>
      </c>
      <c r="J38" s="60">
        <v>101220645</v>
      </c>
      <c r="K38" s="60">
        <v>100962599</v>
      </c>
      <c r="L38" s="60">
        <v>96597471</v>
      </c>
      <c r="M38" s="60">
        <v>96597471</v>
      </c>
      <c r="N38" s="60">
        <v>98319677</v>
      </c>
      <c r="O38" s="60">
        <v>98085776</v>
      </c>
      <c r="P38" s="60">
        <v>97929274</v>
      </c>
      <c r="Q38" s="60">
        <v>97929274</v>
      </c>
      <c r="R38" s="60">
        <v>98085776</v>
      </c>
      <c r="S38" s="60">
        <v>97358701</v>
      </c>
      <c r="T38" s="60">
        <v>92996445</v>
      </c>
      <c r="U38" s="60">
        <v>92996445</v>
      </c>
      <c r="V38" s="60">
        <v>92996445</v>
      </c>
      <c r="W38" s="60">
        <v>102705808</v>
      </c>
      <c r="X38" s="60">
        <v>-9709363</v>
      </c>
      <c r="Y38" s="61">
        <v>-9.45</v>
      </c>
      <c r="Z38" s="62">
        <v>102705808</v>
      </c>
    </row>
    <row r="39" spans="1:26" ht="13.5">
      <c r="A39" s="58" t="s">
        <v>60</v>
      </c>
      <c r="B39" s="19">
        <v>364844048</v>
      </c>
      <c r="C39" s="19">
        <v>0</v>
      </c>
      <c r="D39" s="59">
        <v>391863343</v>
      </c>
      <c r="E39" s="60">
        <v>390712680</v>
      </c>
      <c r="F39" s="60">
        <v>342965384</v>
      </c>
      <c r="G39" s="60">
        <v>379107807</v>
      </c>
      <c r="H39" s="60">
        <v>375545607</v>
      </c>
      <c r="I39" s="60">
        <v>375545607</v>
      </c>
      <c r="J39" s="60">
        <v>374234908</v>
      </c>
      <c r="K39" s="60">
        <v>368101873</v>
      </c>
      <c r="L39" s="60">
        <v>369823544</v>
      </c>
      <c r="M39" s="60">
        <v>369823544</v>
      </c>
      <c r="N39" s="60">
        <v>371448022</v>
      </c>
      <c r="O39" s="60">
        <v>369676779</v>
      </c>
      <c r="P39" s="60">
        <v>375269700</v>
      </c>
      <c r="Q39" s="60">
        <v>375269700</v>
      </c>
      <c r="R39" s="60">
        <v>369676779</v>
      </c>
      <c r="S39" s="60">
        <v>368684977</v>
      </c>
      <c r="T39" s="60">
        <v>361096917</v>
      </c>
      <c r="U39" s="60">
        <v>361096917</v>
      </c>
      <c r="V39" s="60">
        <v>361096917</v>
      </c>
      <c r="W39" s="60">
        <v>390712680</v>
      </c>
      <c r="X39" s="60">
        <v>-29615763</v>
      </c>
      <c r="Y39" s="61">
        <v>-7.58</v>
      </c>
      <c r="Z39" s="62">
        <v>390712680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30488676</v>
      </c>
      <c r="C42" s="19">
        <v>0</v>
      </c>
      <c r="D42" s="59">
        <v>29773667</v>
      </c>
      <c r="E42" s="60">
        <v>38082225</v>
      </c>
      <c r="F42" s="60">
        <v>15824681</v>
      </c>
      <c r="G42" s="60">
        <v>-32675</v>
      </c>
      <c r="H42" s="60">
        <v>-1607687</v>
      </c>
      <c r="I42" s="60">
        <v>14184319</v>
      </c>
      <c r="J42" s="60">
        <v>3031821</v>
      </c>
      <c r="K42" s="60">
        <v>-7195091</v>
      </c>
      <c r="L42" s="60">
        <v>11072156</v>
      </c>
      <c r="M42" s="60">
        <v>6908886</v>
      </c>
      <c r="N42" s="60">
        <v>3774015</v>
      </c>
      <c r="O42" s="60">
        <v>2585416</v>
      </c>
      <c r="P42" s="60">
        <v>19787224</v>
      </c>
      <c r="Q42" s="60">
        <v>26146655</v>
      </c>
      <c r="R42" s="60">
        <v>-4964262</v>
      </c>
      <c r="S42" s="60">
        <v>-921492</v>
      </c>
      <c r="T42" s="60">
        <v>253416</v>
      </c>
      <c r="U42" s="60">
        <v>-5632338</v>
      </c>
      <c r="V42" s="60">
        <v>41607522</v>
      </c>
      <c r="W42" s="60">
        <v>38082225</v>
      </c>
      <c r="X42" s="60">
        <v>3525297</v>
      </c>
      <c r="Y42" s="61">
        <v>9.26</v>
      </c>
      <c r="Z42" s="62">
        <v>38082225</v>
      </c>
    </row>
    <row r="43" spans="1:26" ht="13.5">
      <c r="A43" s="58" t="s">
        <v>63</v>
      </c>
      <c r="B43" s="19">
        <v>-23908170</v>
      </c>
      <c r="C43" s="19">
        <v>0</v>
      </c>
      <c r="D43" s="59">
        <v>-19543455</v>
      </c>
      <c r="E43" s="60">
        <v>-33149076</v>
      </c>
      <c r="F43" s="60">
        <v>0</v>
      </c>
      <c r="G43" s="60">
        <v>-3425782</v>
      </c>
      <c r="H43" s="60">
        <v>-212497</v>
      </c>
      <c r="I43" s="60">
        <v>-3638279</v>
      </c>
      <c r="J43" s="60">
        <v>-1104371</v>
      </c>
      <c r="K43" s="60">
        <v>-1083249</v>
      </c>
      <c r="L43" s="60">
        <v>-1274162</v>
      </c>
      <c r="M43" s="60">
        <v>-3461782</v>
      </c>
      <c r="N43" s="60">
        <v>-798267</v>
      </c>
      <c r="O43" s="60">
        <v>-3396373</v>
      </c>
      <c r="P43" s="60">
        <v>-5269267</v>
      </c>
      <c r="Q43" s="60">
        <v>-9463907</v>
      </c>
      <c r="R43" s="60">
        <v>-1850467</v>
      </c>
      <c r="S43" s="60">
        <v>-3408942</v>
      </c>
      <c r="T43" s="60">
        <v>-6077512</v>
      </c>
      <c r="U43" s="60">
        <v>-11336921</v>
      </c>
      <c r="V43" s="60">
        <v>-27900889</v>
      </c>
      <c r="W43" s="60">
        <v>-33149076</v>
      </c>
      <c r="X43" s="60">
        <v>5248187</v>
      </c>
      <c r="Y43" s="61">
        <v>-15.83</v>
      </c>
      <c r="Z43" s="62">
        <v>-33149076</v>
      </c>
    </row>
    <row r="44" spans="1:26" ht="13.5">
      <c r="A44" s="58" t="s">
        <v>64</v>
      </c>
      <c r="B44" s="19">
        <v>-6200420</v>
      </c>
      <c r="C44" s="19">
        <v>0</v>
      </c>
      <c r="D44" s="59">
        <v>-8204000</v>
      </c>
      <c r="E44" s="60">
        <v>-5828027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-2985279</v>
      </c>
      <c r="O44" s="60">
        <v>0</v>
      </c>
      <c r="P44" s="60">
        <v>0</v>
      </c>
      <c r="Q44" s="60">
        <v>-2985279</v>
      </c>
      <c r="R44" s="60">
        <v>0</v>
      </c>
      <c r="S44" s="60">
        <v>0</v>
      </c>
      <c r="T44" s="60">
        <v>-3042291</v>
      </c>
      <c r="U44" s="60">
        <v>-3042291</v>
      </c>
      <c r="V44" s="60">
        <v>-6027570</v>
      </c>
      <c r="W44" s="60">
        <v>-5828027</v>
      </c>
      <c r="X44" s="60">
        <v>-199543</v>
      </c>
      <c r="Y44" s="61">
        <v>3.42</v>
      </c>
      <c r="Z44" s="62">
        <v>-5828027</v>
      </c>
    </row>
    <row r="45" spans="1:26" ht="13.5">
      <c r="A45" s="70" t="s">
        <v>65</v>
      </c>
      <c r="B45" s="22">
        <v>2698842</v>
      </c>
      <c r="C45" s="22">
        <v>0</v>
      </c>
      <c r="D45" s="99">
        <v>4980470</v>
      </c>
      <c r="E45" s="100">
        <v>1803964</v>
      </c>
      <c r="F45" s="100">
        <v>18523523</v>
      </c>
      <c r="G45" s="100">
        <v>15065066</v>
      </c>
      <c r="H45" s="100">
        <v>13244882</v>
      </c>
      <c r="I45" s="100">
        <v>13244882</v>
      </c>
      <c r="J45" s="100">
        <v>15172332</v>
      </c>
      <c r="K45" s="100">
        <v>6893992</v>
      </c>
      <c r="L45" s="100">
        <v>16691986</v>
      </c>
      <c r="M45" s="100">
        <v>16691986</v>
      </c>
      <c r="N45" s="100">
        <v>16682455</v>
      </c>
      <c r="O45" s="100">
        <v>15871498</v>
      </c>
      <c r="P45" s="100">
        <v>30389455</v>
      </c>
      <c r="Q45" s="100">
        <v>16682455</v>
      </c>
      <c r="R45" s="100">
        <v>23574726</v>
      </c>
      <c r="S45" s="100">
        <v>19244292</v>
      </c>
      <c r="T45" s="100">
        <v>10377905</v>
      </c>
      <c r="U45" s="100">
        <v>10377905</v>
      </c>
      <c r="V45" s="100">
        <v>10377905</v>
      </c>
      <c r="W45" s="100">
        <v>1803964</v>
      </c>
      <c r="X45" s="100">
        <v>8573941</v>
      </c>
      <c r="Y45" s="101">
        <v>475.28</v>
      </c>
      <c r="Z45" s="102">
        <v>1803964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10469577</v>
      </c>
      <c r="C49" s="52">
        <v>0</v>
      </c>
      <c r="D49" s="129">
        <v>3756354</v>
      </c>
      <c r="E49" s="54">
        <v>2091422</v>
      </c>
      <c r="F49" s="54">
        <v>0</v>
      </c>
      <c r="G49" s="54">
        <v>0</v>
      </c>
      <c r="H49" s="54">
        <v>0</v>
      </c>
      <c r="I49" s="54">
        <v>1519511</v>
      </c>
      <c r="J49" s="54">
        <v>0</v>
      </c>
      <c r="K49" s="54">
        <v>0</v>
      </c>
      <c r="L49" s="54">
        <v>0</v>
      </c>
      <c r="M49" s="54">
        <v>1253194</v>
      </c>
      <c r="N49" s="54">
        <v>0</v>
      </c>
      <c r="O49" s="54">
        <v>0</v>
      </c>
      <c r="P49" s="54">
        <v>0</v>
      </c>
      <c r="Q49" s="54">
        <v>722279</v>
      </c>
      <c r="R49" s="54">
        <v>0</v>
      </c>
      <c r="S49" s="54">
        <v>0</v>
      </c>
      <c r="T49" s="54">
        <v>0</v>
      </c>
      <c r="U49" s="54">
        <v>1041937</v>
      </c>
      <c r="V49" s="54">
        <v>30631477</v>
      </c>
      <c r="W49" s="54">
        <v>51485751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2179475</v>
      </c>
      <c r="C51" s="52">
        <v>0</v>
      </c>
      <c r="D51" s="129">
        <v>6359</v>
      </c>
      <c r="E51" s="54">
        <v>2565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815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2189214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97.27864481172453</v>
      </c>
      <c r="C58" s="5">
        <f>IF(C67=0,0,+(C76/C67)*100)</f>
        <v>0</v>
      </c>
      <c r="D58" s="6">
        <f aca="true" t="shared" si="6" ref="D58:Z58">IF(D67=0,0,+(D76/D67)*100)</f>
        <v>93.2876437467496</v>
      </c>
      <c r="E58" s="7">
        <f t="shared" si="6"/>
        <v>90.33429026218894</v>
      </c>
      <c r="F58" s="7">
        <f t="shared" si="6"/>
        <v>80.89968323111437</v>
      </c>
      <c r="G58" s="7">
        <f t="shared" si="6"/>
        <v>112.03720112923172</v>
      </c>
      <c r="H58" s="7">
        <f t="shared" si="6"/>
        <v>142.48683768119866</v>
      </c>
      <c r="I58" s="7">
        <f t="shared" si="6"/>
        <v>107.49171703115927</v>
      </c>
      <c r="J58" s="7">
        <f t="shared" si="6"/>
        <v>122.95404640404296</v>
      </c>
      <c r="K58" s="7">
        <f t="shared" si="6"/>
        <v>127.29000223274649</v>
      </c>
      <c r="L58" s="7">
        <f t="shared" si="6"/>
        <v>204.8688958171605</v>
      </c>
      <c r="M58" s="7">
        <f t="shared" si="6"/>
        <v>143.0136284335827</v>
      </c>
      <c r="N58" s="7">
        <f t="shared" si="6"/>
        <v>80.38832993763862</v>
      </c>
      <c r="O58" s="7">
        <f t="shared" si="6"/>
        <v>110.56174840990434</v>
      </c>
      <c r="P58" s="7">
        <f t="shared" si="6"/>
        <v>131.47490589079038</v>
      </c>
      <c r="Q58" s="7">
        <f t="shared" si="6"/>
        <v>104.14012258743628</v>
      </c>
      <c r="R58" s="7">
        <f t="shared" si="6"/>
        <v>102.52207216977204</v>
      </c>
      <c r="S58" s="7">
        <f t="shared" si="6"/>
        <v>134.6777224799411</v>
      </c>
      <c r="T58" s="7">
        <f t="shared" si="6"/>
        <v>127.7947002274167</v>
      </c>
      <c r="U58" s="7">
        <f t="shared" si="6"/>
        <v>120.45407135026733</v>
      </c>
      <c r="V58" s="7">
        <f t="shared" si="6"/>
        <v>116.90314937750475</v>
      </c>
      <c r="W58" s="7">
        <f t="shared" si="6"/>
        <v>96.51889771866222</v>
      </c>
      <c r="X58" s="7">
        <f t="shared" si="6"/>
        <v>0</v>
      </c>
      <c r="Y58" s="7">
        <f t="shared" si="6"/>
        <v>0</v>
      </c>
      <c r="Z58" s="8">
        <f t="shared" si="6"/>
        <v>90.33429026218894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94.51760742155146</v>
      </c>
      <c r="E59" s="10">
        <f t="shared" si="7"/>
        <v>100.00000293503155</v>
      </c>
      <c r="F59" s="10">
        <f t="shared" si="7"/>
        <v>38.89310036538518</v>
      </c>
      <c r="G59" s="10">
        <f t="shared" si="7"/>
        <v>127.87348979963807</v>
      </c>
      <c r="H59" s="10">
        <f t="shared" si="7"/>
        <v>168.12077831225238</v>
      </c>
      <c r="I59" s="10">
        <f t="shared" si="7"/>
        <v>78.47152659416274</v>
      </c>
      <c r="J59" s="10">
        <f t="shared" si="7"/>
        <v>139.53847303616757</v>
      </c>
      <c r="K59" s="10">
        <f t="shared" si="7"/>
        <v>157.71152966274917</v>
      </c>
      <c r="L59" s="10">
        <f t="shared" si="7"/>
        <v>379.00983514305085</v>
      </c>
      <c r="M59" s="10">
        <f t="shared" si="7"/>
        <v>184.65351749960013</v>
      </c>
      <c r="N59" s="10">
        <f t="shared" si="7"/>
        <v>90.84063015628504</v>
      </c>
      <c r="O59" s="10">
        <f t="shared" si="7"/>
        <v>154.10313394779672</v>
      </c>
      <c r="P59" s="10">
        <f t="shared" si="7"/>
        <v>187.10282461544034</v>
      </c>
      <c r="Q59" s="10">
        <f t="shared" si="7"/>
        <v>133.5242386329237</v>
      </c>
      <c r="R59" s="10">
        <f t="shared" si="7"/>
        <v>118.11105714160337</v>
      </c>
      <c r="S59" s="10">
        <f t="shared" si="7"/>
        <v>157.63850785883633</v>
      </c>
      <c r="T59" s="10">
        <f t="shared" si="7"/>
        <v>154.6845193224824</v>
      </c>
      <c r="U59" s="10">
        <f t="shared" si="7"/>
        <v>141.57407411440835</v>
      </c>
      <c r="V59" s="10">
        <f t="shared" si="7"/>
        <v>122.61365291008974</v>
      </c>
      <c r="W59" s="10">
        <f t="shared" si="7"/>
        <v>109.16725710096775</v>
      </c>
      <c r="X59" s="10">
        <f t="shared" si="7"/>
        <v>0</v>
      </c>
      <c r="Y59" s="10">
        <f t="shared" si="7"/>
        <v>0</v>
      </c>
      <c r="Z59" s="11">
        <f t="shared" si="7"/>
        <v>100.00000293503155</v>
      </c>
    </row>
    <row r="60" spans="1:26" ht="13.5">
      <c r="A60" s="38" t="s">
        <v>32</v>
      </c>
      <c r="B60" s="12">
        <f t="shared" si="7"/>
        <v>96.49341578650368</v>
      </c>
      <c r="C60" s="12">
        <f t="shared" si="7"/>
        <v>0</v>
      </c>
      <c r="D60" s="3">
        <f t="shared" si="7"/>
        <v>94.51760939796195</v>
      </c>
      <c r="E60" s="13">
        <f t="shared" si="7"/>
        <v>87.5697012152514</v>
      </c>
      <c r="F60" s="13">
        <f t="shared" si="7"/>
        <v>113.8100109752782</v>
      </c>
      <c r="G60" s="13">
        <f t="shared" si="7"/>
        <v>108.61796511029542</v>
      </c>
      <c r="H60" s="13">
        <f t="shared" si="7"/>
        <v>137.71717260800452</v>
      </c>
      <c r="I60" s="13">
        <f t="shared" si="7"/>
        <v>119.59863849682628</v>
      </c>
      <c r="J60" s="13">
        <f t="shared" si="7"/>
        <v>119.58642858317783</v>
      </c>
      <c r="K60" s="13">
        <f t="shared" si="7"/>
        <v>121.49757899938996</v>
      </c>
      <c r="L60" s="13">
        <f t="shared" si="7"/>
        <v>182.8315619635541</v>
      </c>
      <c r="M60" s="13">
        <f t="shared" si="7"/>
        <v>135.48411037341398</v>
      </c>
      <c r="N60" s="13">
        <f t="shared" si="7"/>
        <v>77.46435223580718</v>
      </c>
      <c r="O60" s="13">
        <f t="shared" si="7"/>
        <v>102.84467526690835</v>
      </c>
      <c r="P60" s="13">
        <f t="shared" si="7"/>
        <v>122.05279038600713</v>
      </c>
      <c r="Q60" s="13">
        <f t="shared" si="7"/>
        <v>98.36061813648315</v>
      </c>
      <c r="R60" s="13">
        <f t="shared" si="7"/>
        <v>99.02708102516306</v>
      </c>
      <c r="S60" s="13">
        <f t="shared" si="7"/>
        <v>130.42016843232932</v>
      </c>
      <c r="T60" s="13">
        <f t="shared" si="7"/>
        <v>122.62676606422711</v>
      </c>
      <c r="U60" s="13">
        <f t="shared" si="7"/>
        <v>116.1883075786853</v>
      </c>
      <c r="V60" s="13">
        <f t="shared" si="7"/>
        <v>115.76234819643652</v>
      </c>
      <c r="W60" s="13">
        <f t="shared" si="7"/>
        <v>93.12961376499544</v>
      </c>
      <c r="X60" s="13">
        <f t="shared" si="7"/>
        <v>0</v>
      </c>
      <c r="Y60" s="13">
        <f t="shared" si="7"/>
        <v>0</v>
      </c>
      <c r="Z60" s="14">
        <f t="shared" si="7"/>
        <v>87.5697012152514</v>
      </c>
    </row>
    <row r="61" spans="1:26" ht="13.5">
      <c r="A61" s="39" t="s">
        <v>103</v>
      </c>
      <c r="B61" s="12">
        <f t="shared" si="7"/>
        <v>94.88356006246026</v>
      </c>
      <c r="C61" s="12">
        <f t="shared" si="7"/>
        <v>0</v>
      </c>
      <c r="D61" s="3">
        <f t="shared" si="7"/>
        <v>94.51760775196469</v>
      </c>
      <c r="E61" s="13">
        <f t="shared" si="7"/>
        <v>88.64091293343522</v>
      </c>
      <c r="F61" s="13">
        <f t="shared" si="7"/>
        <v>118.74119274726651</v>
      </c>
      <c r="G61" s="13">
        <f t="shared" si="7"/>
        <v>111.04768954931205</v>
      </c>
      <c r="H61" s="13">
        <f t="shared" si="7"/>
        <v>143.13031632544434</v>
      </c>
      <c r="I61" s="13">
        <f t="shared" si="7"/>
        <v>123.73538418460741</v>
      </c>
      <c r="J61" s="13">
        <f t="shared" si="7"/>
        <v>127.48923924031703</v>
      </c>
      <c r="K61" s="13">
        <f t="shared" si="7"/>
        <v>131.89400469246254</v>
      </c>
      <c r="L61" s="13">
        <f t="shared" si="7"/>
        <v>167.67964520526257</v>
      </c>
      <c r="M61" s="13">
        <f t="shared" si="7"/>
        <v>139.9605580814804</v>
      </c>
      <c r="N61" s="13">
        <f t="shared" si="7"/>
        <v>94.56049719744799</v>
      </c>
      <c r="O61" s="13">
        <f t="shared" si="7"/>
        <v>108.81406978044201</v>
      </c>
      <c r="P61" s="13">
        <f t="shared" si="7"/>
        <v>129.2697772720758</v>
      </c>
      <c r="Q61" s="13">
        <f t="shared" si="7"/>
        <v>109.92284004549549</v>
      </c>
      <c r="R61" s="13">
        <f t="shared" si="7"/>
        <v>106.14701472342638</v>
      </c>
      <c r="S61" s="13">
        <f t="shared" si="7"/>
        <v>138.4961860337581</v>
      </c>
      <c r="T61" s="13">
        <f t="shared" si="7"/>
        <v>124.33161068238073</v>
      </c>
      <c r="U61" s="13">
        <f t="shared" si="7"/>
        <v>122.00292397306698</v>
      </c>
      <c r="V61" s="13">
        <f t="shared" si="7"/>
        <v>122.93048088987572</v>
      </c>
      <c r="W61" s="13">
        <f t="shared" si="7"/>
        <v>93.15294796547995</v>
      </c>
      <c r="X61" s="13">
        <f t="shared" si="7"/>
        <v>0</v>
      </c>
      <c r="Y61" s="13">
        <f t="shared" si="7"/>
        <v>0</v>
      </c>
      <c r="Z61" s="14">
        <f t="shared" si="7"/>
        <v>88.64091293343522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94.51761027035172</v>
      </c>
      <c r="E62" s="13">
        <f t="shared" si="7"/>
        <v>85.91493550660245</v>
      </c>
      <c r="F62" s="13">
        <f t="shared" si="7"/>
        <v>127.36855110348147</v>
      </c>
      <c r="G62" s="13">
        <f t="shared" si="7"/>
        <v>105.90476594608596</v>
      </c>
      <c r="H62" s="13">
        <f t="shared" si="7"/>
        <v>131.73739446883005</v>
      </c>
      <c r="I62" s="13">
        <f t="shared" si="7"/>
        <v>121.00230634930473</v>
      </c>
      <c r="J62" s="13">
        <f t="shared" si="7"/>
        <v>92.05925381128637</v>
      </c>
      <c r="K62" s="13">
        <f t="shared" si="7"/>
        <v>78.575123375708</v>
      </c>
      <c r="L62" s="13">
        <f t="shared" si="7"/>
        <v>193.16607665076188</v>
      </c>
      <c r="M62" s="13">
        <f t="shared" si="7"/>
        <v>103.41193012569548</v>
      </c>
      <c r="N62" s="13">
        <f t="shared" si="7"/>
        <v>38.30442284533696</v>
      </c>
      <c r="O62" s="13">
        <f t="shared" si="7"/>
        <v>65.17234763701477</v>
      </c>
      <c r="P62" s="13">
        <f t="shared" si="7"/>
        <v>82.97663587237453</v>
      </c>
      <c r="Q62" s="13">
        <f t="shared" si="7"/>
        <v>57.075102212094095</v>
      </c>
      <c r="R62" s="13">
        <f t="shared" si="7"/>
        <v>61.69827999637075</v>
      </c>
      <c r="S62" s="13">
        <f t="shared" si="7"/>
        <v>109.48927736002109</v>
      </c>
      <c r="T62" s="13">
        <f t="shared" si="7"/>
        <v>139.99630131075153</v>
      </c>
      <c r="U62" s="13">
        <f t="shared" si="7"/>
        <v>93.09257545613366</v>
      </c>
      <c r="V62" s="13">
        <f t="shared" si="7"/>
        <v>86.1639029184563</v>
      </c>
      <c r="W62" s="13">
        <f t="shared" si="7"/>
        <v>92.61443306044221</v>
      </c>
      <c r="X62" s="13">
        <f t="shared" si="7"/>
        <v>0</v>
      </c>
      <c r="Y62" s="13">
        <f t="shared" si="7"/>
        <v>0</v>
      </c>
      <c r="Z62" s="14">
        <f t="shared" si="7"/>
        <v>85.91493550660245</v>
      </c>
    </row>
    <row r="63" spans="1:26" ht="13.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94.51760889677296</v>
      </c>
      <c r="E63" s="13">
        <f t="shared" si="7"/>
        <v>84.86928957531879</v>
      </c>
      <c r="F63" s="13">
        <f t="shared" si="7"/>
        <v>110.03034661756446</v>
      </c>
      <c r="G63" s="13">
        <f t="shared" si="7"/>
        <v>118.8859702235157</v>
      </c>
      <c r="H63" s="13">
        <f t="shared" si="7"/>
        <v>134.85945350765064</v>
      </c>
      <c r="I63" s="13">
        <f t="shared" si="7"/>
        <v>121.09126444742265</v>
      </c>
      <c r="J63" s="13">
        <f t="shared" si="7"/>
        <v>127.08437161642993</v>
      </c>
      <c r="K63" s="13">
        <f t="shared" si="7"/>
        <v>137.1021423632485</v>
      </c>
      <c r="L63" s="13">
        <f t="shared" si="7"/>
        <v>279.0271637441425</v>
      </c>
      <c r="M63" s="13">
        <f t="shared" si="7"/>
        <v>159.14748602498702</v>
      </c>
      <c r="N63" s="13">
        <f t="shared" si="7"/>
        <v>80.34317462196671</v>
      </c>
      <c r="O63" s="13">
        <f t="shared" si="7"/>
        <v>131.75799726608747</v>
      </c>
      <c r="P63" s="13">
        <f t="shared" si="7"/>
        <v>146.22475931141102</v>
      </c>
      <c r="Q63" s="13">
        <f t="shared" si="7"/>
        <v>113.14859962910924</v>
      </c>
      <c r="R63" s="13">
        <f t="shared" si="7"/>
        <v>121.7389828622826</v>
      </c>
      <c r="S63" s="13">
        <f t="shared" si="7"/>
        <v>134.77330193853933</v>
      </c>
      <c r="T63" s="13">
        <f t="shared" si="7"/>
        <v>124.16445749573795</v>
      </c>
      <c r="U63" s="13">
        <f t="shared" si="7"/>
        <v>126.84761716009652</v>
      </c>
      <c r="V63" s="13">
        <f t="shared" si="7"/>
        <v>127.91642526739268</v>
      </c>
      <c r="W63" s="13">
        <f t="shared" si="7"/>
        <v>85.70214312081809</v>
      </c>
      <c r="X63" s="13">
        <f t="shared" si="7"/>
        <v>0</v>
      </c>
      <c r="Y63" s="13">
        <f t="shared" si="7"/>
        <v>0</v>
      </c>
      <c r="Z63" s="14">
        <f t="shared" si="7"/>
        <v>84.86928957531879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94.51762078309743</v>
      </c>
      <c r="E64" s="13">
        <f t="shared" si="7"/>
        <v>85.20607666014921</v>
      </c>
      <c r="F64" s="13">
        <f t="shared" si="7"/>
        <v>80.22556783172556</v>
      </c>
      <c r="G64" s="13">
        <f t="shared" si="7"/>
        <v>86.3182906853501</v>
      </c>
      <c r="H64" s="13">
        <f t="shared" si="7"/>
        <v>112.48023208677857</v>
      </c>
      <c r="I64" s="13">
        <f t="shared" si="7"/>
        <v>91.97532907892474</v>
      </c>
      <c r="J64" s="13">
        <f t="shared" si="7"/>
        <v>97.94198071316605</v>
      </c>
      <c r="K64" s="13">
        <f t="shared" si="7"/>
        <v>107.2319748432992</v>
      </c>
      <c r="L64" s="13">
        <f t="shared" si="7"/>
        <v>234.59701108949372</v>
      </c>
      <c r="M64" s="13">
        <f t="shared" si="7"/>
        <v>125.31798761119097</v>
      </c>
      <c r="N64" s="13">
        <f t="shared" si="7"/>
        <v>60.1110274547641</v>
      </c>
      <c r="O64" s="13">
        <f t="shared" si="7"/>
        <v>99.07851775360031</v>
      </c>
      <c r="P64" s="13">
        <f t="shared" si="7"/>
        <v>110.59339955023187</v>
      </c>
      <c r="Q64" s="13">
        <f t="shared" si="7"/>
        <v>85.0316198157757</v>
      </c>
      <c r="R64" s="13">
        <f t="shared" si="7"/>
        <v>93.2406693658836</v>
      </c>
      <c r="S64" s="13">
        <f t="shared" si="7"/>
        <v>101.46069551958934</v>
      </c>
      <c r="T64" s="13">
        <f t="shared" si="7"/>
        <v>96.16797325221361</v>
      </c>
      <c r="U64" s="13">
        <f t="shared" si="7"/>
        <v>96.9623222538423</v>
      </c>
      <c r="V64" s="13">
        <f t="shared" si="7"/>
        <v>97.70907955862981</v>
      </c>
      <c r="W64" s="13">
        <f t="shared" si="7"/>
        <v>102.1889903764265</v>
      </c>
      <c r="X64" s="13">
        <f t="shared" si="7"/>
        <v>0</v>
      </c>
      <c r="Y64" s="13">
        <f t="shared" si="7"/>
        <v>0</v>
      </c>
      <c r="Z64" s="14">
        <f t="shared" si="7"/>
        <v>85.20607666014921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100</v>
      </c>
      <c r="G66" s="16">
        <f t="shared" si="7"/>
        <v>100</v>
      </c>
      <c r="H66" s="16">
        <f t="shared" si="7"/>
        <v>100</v>
      </c>
      <c r="I66" s="16">
        <f t="shared" si="7"/>
        <v>100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100</v>
      </c>
      <c r="O66" s="16">
        <f t="shared" si="7"/>
        <v>100</v>
      </c>
      <c r="P66" s="16">
        <f t="shared" si="7"/>
        <v>100</v>
      </c>
      <c r="Q66" s="16">
        <f t="shared" si="7"/>
        <v>100</v>
      </c>
      <c r="R66" s="16">
        <f t="shared" si="7"/>
        <v>100</v>
      </c>
      <c r="S66" s="16">
        <f t="shared" si="7"/>
        <v>100</v>
      </c>
      <c r="T66" s="16">
        <f t="shared" si="7"/>
        <v>100</v>
      </c>
      <c r="U66" s="16">
        <f t="shared" si="7"/>
        <v>100</v>
      </c>
      <c r="V66" s="16">
        <f t="shared" si="7"/>
        <v>100</v>
      </c>
      <c r="W66" s="16">
        <f t="shared" si="7"/>
        <v>99.99974669025487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140339821</v>
      </c>
      <c r="C67" s="24"/>
      <c r="D67" s="25">
        <v>151682995</v>
      </c>
      <c r="E67" s="26">
        <v>162067778</v>
      </c>
      <c r="F67" s="26">
        <v>18122045</v>
      </c>
      <c r="G67" s="26">
        <v>13350670</v>
      </c>
      <c r="H67" s="26">
        <v>12036443</v>
      </c>
      <c r="I67" s="26">
        <v>43509158</v>
      </c>
      <c r="J67" s="26">
        <v>12869439</v>
      </c>
      <c r="K67" s="26">
        <v>13064627</v>
      </c>
      <c r="L67" s="26">
        <v>7494574</v>
      </c>
      <c r="M67" s="26">
        <v>33428640</v>
      </c>
      <c r="N67" s="26">
        <v>19291585</v>
      </c>
      <c r="O67" s="26">
        <v>14345835</v>
      </c>
      <c r="P67" s="26">
        <v>13392685</v>
      </c>
      <c r="Q67" s="26">
        <v>47030105</v>
      </c>
      <c r="R67" s="26">
        <v>14486342</v>
      </c>
      <c r="S67" s="26">
        <v>12075819</v>
      </c>
      <c r="T67" s="26">
        <v>11989005</v>
      </c>
      <c r="U67" s="26">
        <v>38551166</v>
      </c>
      <c r="V67" s="26">
        <v>162519069</v>
      </c>
      <c r="W67" s="26">
        <v>151683018</v>
      </c>
      <c r="X67" s="26"/>
      <c r="Y67" s="25"/>
      <c r="Z67" s="27">
        <v>162067778</v>
      </c>
    </row>
    <row r="68" spans="1:26" ht="13.5" hidden="1">
      <c r="A68" s="37" t="s">
        <v>31</v>
      </c>
      <c r="B68" s="19">
        <v>29351335</v>
      </c>
      <c r="C68" s="19"/>
      <c r="D68" s="20">
        <v>31210078</v>
      </c>
      <c r="E68" s="21">
        <v>34071184</v>
      </c>
      <c r="F68" s="21">
        <v>7928072</v>
      </c>
      <c r="G68" s="21">
        <v>2457952</v>
      </c>
      <c r="H68" s="21">
        <v>2145617</v>
      </c>
      <c r="I68" s="21">
        <v>12531641</v>
      </c>
      <c r="J68" s="21">
        <v>2381746</v>
      </c>
      <c r="K68" s="21">
        <v>2216214</v>
      </c>
      <c r="L68" s="21">
        <v>860079</v>
      </c>
      <c r="M68" s="21">
        <v>5458039</v>
      </c>
      <c r="N68" s="21">
        <v>3540582</v>
      </c>
      <c r="O68" s="21">
        <v>2168830</v>
      </c>
      <c r="P68" s="21">
        <v>1987598</v>
      </c>
      <c r="Q68" s="21">
        <v>7697010</v>
      </c>
      <c r="R68" s="21">
        <v>2643468</v>
      </c>
      <c r="S68" s="21">
        <v>2163361</v>
      </c>
      <c r="T68" s="21">
        <v>2080064</v>
      </c>
      <c r="U68" s="21">
        <v>6886893</v>
      </c>
      <c r="V68" s="21">
        <v>32573583</v>
      </c>
      <c r="W68" s="21">
        <v>31210077</v>
      </c>
      <c r="X68" s="21"/>
      <c r="Y68" s="20"/>
      <c r="Z68" s="23">
        <v>34071184</v>
      </c>
    </row>
    <row r="69" spans="1:26" ht="13.5" hidden="1">
      <c r="A69" s="38" t="s">
        <v>32</v>
      </c>
      <c r="B69" s="19">
        <v>108913540</v>
      </c>
      <c r="C69" s="19"/>
      <c r="D69" s="20">
        <v>118499054</v>
      </c>
      <c r="E69" s="21">
        <v>126022731</v>
      </c>
      <c r="F69" s="21">
        <v>10016147</v>
      </c>
      <c r="G69" s="21">
        <v>10697769</v>
      </c>
      <c r="H69" s="21">
        <v>9683369</v>
      </c>
      <c r="I69" s="21">
        <v>30397285</v>
      </c>
      <c r="J69" s="21">
        <v>10274211</v>
      </c>
      <c r="K69" s="21">
        <v>10635272</v>
      </c>
      <c r="L69" s="21">
        <v>6591415</v>
      </c>
      <c r="M69" s="21">
        <v>27500898</v>
      </c>
      <c r="N69" s="21">
        <v>15349490</v>
      </c>
      <c r="O69" s="21">
        <v>12014236</v>
      </c>
      <c r="P69" s="21">
        <v>11264248</v>
      </c>
      <c r="Q69" s="21">
        <v>38627974</v>
      </c>
      <c r="R69" s="21">
        <v>11656058</v>
      </c>
      <c r="S69" s="21">
        <v>9666909</v>
      </c>
      <c r="T69" s="21">
        <v>9700171</v>
      </c>
      <c r="U69" s="21">
        <v>31023138</v>
      </c>
      <c r="V69" s="21">
        <v>127549295</v>
      </c>
      <c r="W69" s="21">
        <v>118499073</v>
      </c>
      <c r="X69" s="21"/>
      <c r="Y69" s="20"/>
      <c r="Z69" s="23">
        <v>126022731</v>
      </c>
    </row>
    <row r="70" spans="1:26" ht="13.5" hidden="1">
      <c r="A70" s="39" t="s">
        <v>103</v>
      </c>
      <c r="B70" s="19">
        <v>74644578</v>
      </c>
      <c r="C70" s="19"/>
      <c r="D70" s="20">
        <v>80964765</v>
      </c>
      <c r="E70" s="21">
        <v>85086072</v>
      </c>
      <c r="F70" s="21">
        <v>6707540</v>
      </c>
      <c r="G70" s="21">
        <v>7310868</v>
      </c>
      <c r="H70" s="21">
        <v>6509783</v>
      </c>
      <c r="I70" s="21">
        <v>20528191</v>
      </c>
      <c r="J70" s="21">
        <v>6733493</v>
      </c>
      <c r="K70" s="21">
        <v>6845020</v>
      </c>
      <c r="L70" s="21">
        <v>5021495</v>
      </c>
      <c r="M70" s="21">
        <v>18600008</v>
      </c>
      <c r="N70" s="21">
        <v>8785564</v>
      </c>
      <c r="O70" s="21">
        <v>7933713</v>
      </c>
      <c r="P70" s="21">
        <v>7430815</v>
      </c>
      <c r="Q70" s="21">
        <v>24150092</v>
      </c>
      <c r="R70" s="21">
        <v>7597688</v>
      </c>
      <c r="S70" s="21">
        <v>6360308</v>
      </c>
      <c r="T70" s="21">
        <v>6684465</v>
      </c>
      <c r="U70" s="21">
        <v>20642461</v>
      </c>
      <c r="V70" s="21">
        <v>83920752</v>
      </c>
      <c r="W70" s="21">
        <v>80964771</v>
      </c>
      <c r="X70" s="21"/>
      <c r="Y70" s="20"/>
      <c r="Z70" s="23">
        <v>85086072</v>
      </c>
    </row>
    <row r="71" spans="1:26" ht="13.5" hidden="1">
      <c r="A71" s="39" t="s">
        <v>104</v>
      </c>
      <c r="B71" s="19">
        <v>13145309</v>
      </c>
      <c r="C71" s="19"/>
      <c r="D71" s="20">
        <v>13172285</v>
      </c>
      <c r="E71" s="21">
        <v>14199438</v>
      </c>
      <c r="F71" s="21">
        <v>922716</v>
      </c>
      <c r="G71" s="21">
        <v>1131171</v>
      </c>
      <c r="H71" s="21">
        <v>1043649</v>
      </c>
      <c r="I71" s="21">
        <v>3097536</v>
      </c>
      <c r="J71" s="21">
        <v>1375979</v>
      </c>
      <c r="K71" s="21">
        <v>1695431</v>
      </c>
      <c r="L71" s="21">
        <v>643203</v>
      </c>
      <c r="M71" s="21">
        <v>3714613</v>
      </c>
      <c r="N71" s="21">
        <v>3200338</v>
      </c>
      <c r="O71" s="21">
        <v>1954625</v>
      </c>
      <c r="P71" s="21">
        <v>1708217</v>
      </c>
      <c r="Q71" s="21">
        <v>6863180</v>
      </c>
      <c r="R71" s="21">
        <v>1928775</v>
      </c>
      <c r="S71" s="21">
        <v>1187161</v>
      </c>
      <c r="T71" s="21">
        <v>875986</v>
      </c>
      <c r="U71" s="21">
        <v>3991922</v>
      </c>
      <c r="V71" s="21">
        <v>17667251</v>
      </c>
      <c r="W71" s="21">
        <v>13172286</v>
      </c>
      <c r="X71" s="21"/>
      <c r="Y71" s="20"/>
      <c r="Z71" s="23">
        <v>14199438</v>
      </c>
    </row>
    <row r="72" spans="1:26" ht="13.5" hidden="1">
      <c r="A72" s="39" t="s">
        <v>105</v>
      </c>
      <c r="B72" s="19">
        <v>11939645</v>
      </c>
      <c r="C72" s="19"/>
      <c r="D72" s="20">
        <v>13089690</v>
      </c>
      <c r="E72" s="21">
        <v>13218150</v>
      </c>
      <c r="F72" s="21">
        <v>1158943</v>
      </c>
      <c r="G72" s="21">
        <v>1093346</v>
      </c>
      <c r="H72" s="21">
        <v>1106182</v>
      </c>
      <c r="I72" s="21">
        <v>3358471</v>
      </c>
      <c r="J72" s="21">
        <v>1081513</v>
      </c>
      <c r="K72" s="21">
        <v>1054303</v>
      </c>
      <c r="L72" s="21">
        <v>483144</v>
      </c>
      <c r="M72" s="21">
        <v>2618960</v>
      </c>
      <c r="N72" s="21">
        <v>1655542</v>
      </c>
      <c r="O72" s="21">
        <v>1049046</v>
      </c>
      <c r="P72" s="21">
        <v>1051774</v>
      </c>
      <c r="Q72" s="21">
        <v>3756362</v>
      </c>
      <c r="R72" s="21">
        <v>1060643</v>
      </c>
      <c r="S72" s="21">
        <v>1046458</v>
      </c>
      <c r="T72" s="21">
        <v>1071669</v>
      </c>
      <c r="U72" s="21">
        <v>3178770</v>
      </c>
      <c r="V72" s="21">
        <v>12912563</v>
      </c>
      <c r="W72" s="21">
        <v>13089696</v>
      </c>
      <c r="X72" s="21"/>
      <c r="Y72" s="20"/>
      <c r="Z72" s="23">
        <v>13218150</v>
      </c>
    </row>
    <row r="73" spans="1:26" ht="13.5" hidden="1">
      <c r="A73" s="39" t="s">
        <v>106</v>
      </c>
      <c r="B73" s="19">
        <v>9184008</v>
      </c>
      <c r="C73" s="19"/>
      <c r="D73" s="20">
        <v>11272314</v>
      </c>
      <c r="E73" s="21">
        <v>13519071</v>
      </c>
      <c r="F73" s="21">
        <v>1226948</v>
      </c>
      <c r="G73" s="21">
        <v>1162384</v>
      </c>
      <c r="H73" s="21">
        <v>1023755</v>
      </c>
      <c r="I73" s="21">
        <v>3413087</v>
      </c>
      <c r="J73" s="21">
        <v>1083226</v>
      </c>
      <c r="K73" s="21">
        <v>1040518</v>
      </c>
      <c r="L73" s="21">
        <v>443573</v>
      </c>
      <c r="M73" s="21">
        <v>2567317</v>
      </c>
      <c r="N73" s="21">
        <v>1708046</v>
      </c>
      <c r="O73" s="21">
        <v>1076852</v>
      </c>
      <c r="P73" s="21">
        <v>1073442</v>
      </c>
      <c r="Q73" s="21">
        <v>3858340</v>
      </c>
      <c r="R73" s="21">
        <v>1068952</v>
      </c>
      <c r="S73" s="21">
        <v>1072982</v>
      </c>
      <c r="T73" s="21">
        <v>1068051</v>
      </c>
      <c r="U73" s="21">
        <v>3209985</v>
      </c>
      <c r="V73" s="21">
        <v>13048729</v>
      </c>
      <c r="W73" s="21">
        <v>11272320</v>
      </c>
      <c r="X73" s="21"/>
      <c r="Y73" s="20"/>
      <c r="Z73" s="23">
        <v>13519071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2074946</v>
      </c>
      <c r="C75" s="28"/>
      <c r="D75" s="29">
        <v>1973863</v>
      </c>
      <c r="E75" s="30">
        <v>1973863</v>
      </c>
      <c r="F75" s="30">
        <v>177826</v>
      </c>
      <c r="G75" s="30">
        <v>194949</v>
      </c>
      <c r="H75" s="30">
        <v>207457</v>
      </c>
      <c r="I75" s="30">
        <v>580232</v>
      </c>
      <c r="J75" s="30">
        <v>213482</v>
      </c>
      <c r="K75" s="30">
        <v>213141</v>
      </c>
      <c r="L75" s="30">
        <v>43080</v>
      </c>
      <c r="M75" s="30">
        <v>469703</v>
      </c>
      <c r="N75" s="30">
        <v>401513</v>
      </c>
      <c r="O75" s="30">
        <v>162769</v>
      </c>
      <c r="P75" s="30">
        <v>140839</v>
      </c>
      <c r="Q75" s="30">
        <v>705121</v>
      </c>
      <c r="R75" s="30">
        <v>186816</v>
      </c>
      <c r="S75" s="30">
        <v>245549</v>
      </c>
      <c r="T75" s="30">
        <v>208770</v>
      </c>
      <c r="U75" s="30">
        <v>641135</v>
      </c>
      <c r="V75" s="30">
        <v>2396191</v>
      </c>
      <c r="W75" s="30">
        <v>1973868</v>
      </c>
      <c r="X75" s="30"/>
      <c r="Y75" s="29"/>
      <c r="Z75" s="31">
        <v>1973863</v>
      </c>
    </row>
    <row r="76" spans="1:26" ht="13.5" hidden="1">
      <c r="A76" s="42" t="s">
        <v>287</v>
      </c>
      <c r="B76" s="32">
        <v>136520676</v>
      </c>
      <c r="C76" s="32"/>
      <c r="D76" s="33">
        <v>141501492</v>
      </c>
      <c r="E76" s="34">
        <v>146402777</v>
      </c>
      <c r="F76" s="34">
        <v>14660677</v>
      </c>
      <c r="G76" s="34">
        <v>14957717</v>
      </c>
      <c r="H76" s="34">
        <v>17150347</v>
      </c>
      <c r="I76" s="34">
        <v>46768741</v>
      </c>
      <c r="J76" s="34">
        <v>15823496</v>
      </c>
      <c r="K76" s="34">
        <v>16629964</v>
      </c>
      <c r="L76" s="34">
        <v>15354051</v>
      </c>
      <c r="M76" s="34">
        <v>47807511</v>
      </c>
      <c r="N76" s="34">
        <v>15508183</v>
      </c>
      <c r="O76" s="34">
        <v>15861006</v>
      </c>
      <c r="P76" s="34">
        <v>17608020</v>
      </c>
      <c r="Q76" s="34">
        <v>48977209</v>
      </c>
      <c r="R76" s="34">
        <v>14851698</v>
      </c>
      <c r="S76" s="34">
        <v>16263438</v>
      </c>
      <c r="T76" s="34">
        <v>15321313</v>
      </c>
      <c r="U76" s="34">
        <v>46436449</v>
      </c>
      <c r="V76" s="34">
        <v>189989910</v>
      </c>
      <c r="W76" s="34">
        <v>146402777</v>
      </c>
      <c r="X76" s="34"/>
      <c r="Y76" s="33"/>
      <c r="Z76" s="35">
        <v>146402777</v>
      </c>
    </row>
    <row r="77" spans="1:26" ht="13.5" hidden="1">
      <c r="A77" s="37" t="s">
        <v>31</v>
      </c>
      <c r="B77" s="19">
        <v>29351335</v>
      </c>
      <c r="C77" s="19"/>
      <c r="D77" s="20">
        <v>29499019</v>
      </c>
      <c r="E77" s="21">
        <v>34071185</v>
      </c>
      <c r="F77" s="21">
        <v>3083473</v>
      </c>
      <c r="G77" s="21">
        <v>3143069</v>
      </c>
      <c r="H77" s="21">
        <v>3607228</v>
      </c>
      <c r="I77" s="21">
        <v>9833770</v>
      </c>
      <c r="J77" s="21">
        <v>3323452</v>
      </c>
      <c r="K77" s="21">
        <v>3495225</v>
      </c>
      <c r="L77" s="21">
        <v>3259784</v>
      </c>
      <c r="M77" s="21">
        <v>10078461</v>
      </c>
      <c r="N77" s="21">
        <v>3216287</v>
      </c>
      <c r="O77" s="21">
        <v>3342235</v>
      </c>
      <c r="P77" s="21">
        <v>3718852</v>
      </c>
      <c r="Q77" s="21">
        <v>10277374</v>
      </c>
      <c r="R77" s="21">
        <v>3122228</v>
      </c>
      <c r="S77" s="21">
        <v>3410290</v>
      </c>
      <c r="T77" s="21">
        <v>3217537</v>
      </c>
      <c r="U77" s="21">
        <v>9750055</v>
      </c>
      <c r="V77" s="21">
        <v>39939660</v>
      </c>
      <c r="W77" s="21">
        <v>34071185</v>
      </c>
      <c r="X77" s="21"/>
      <c r="Y77" s="20"/>
      <c r="Z77" s="23">
        <v>34071185</v>
      </c>
    </row>
    <row r="78" spans="1:26" ht="13.5" hidden="1">
      <c r="A78" s="38" t="s">
        <v>32</v>
      </c>
      <c r="B78" s="19">
        <v>105094395</v>
      </c>
      <c r="C78" s="19"/>
      <c r="D78" s="20">
        <v>112002473</v>
      </c>
      <c r="E78" s="21">
        <v>110357729</v>
      </c>
      <c r="F78" s="21">
        <v>11399378</v>
      </c>
      <c r="G78" s="21">
        <v>11619699</v>
      </c>
      <c r="H78" s="21">
        <v>13335662</v>
      </c>
      <c r="I78" s="21">
        <v>36354739</v>
      </c>
      <c r="J78" s="21">
        <v>12286562</v>
      </c>
      <c r="K78" s="21">
        <v>12921598</v>
      </c>
      <c r="L78" s="21">
        <v>12051187</v>
      </c>
      <c r="M78" s="21">
        <v>37259347</v>
      </c>
      <c r="N78" s="21">
        <v>11890383</v>
      </c>
      <c r="O78" s="21">
        <v>12356002</v>
      </c>
      <c r="P78" s="21">
        <v>13748329</v>
      </c>
      <c r="Q78" s="21">
        <v>37994714</v>
      </c>
      <c r="R78" s="21">
        <v>11542654</v>
      </c>
      <c r="S78" s="21">
        <v>12607599</v>
      </c>
      <c r="T78" s="21">
        <v>11895006</v>
      </c>
      <c r="U78" s="21">
        <v>36045259</v>
      </c>
      <c r="V78" s="21">
        <v>147654059</v>
      </c>
      <c r="W78" s="21">
        <v>110357729</v>
      </c>
      <c r="X78" s="21"/>
      <c r="Y78" s="20"/>
      <c r="Z78" s="23">
        <v>110357729</v>
      </c>
    </row>
    <row r="79" spans="1:26" ht="13.5" hidden="1">
      <c r="A79" s="39" t="s">
        <v>103</v>
      </c>
      <c r="B79" s="19">
        <v>70825433</v>
      </c>
      <c r="C79" s="19"/>
      <c r="D79" s="20">
        <v>76525959</v>
      </c>
      <c r="E79" s="21">
        <v>75421071</v>
      </c>
      <c r="F79" s="21">
        <v>7964613</v>
      </c>
      <c r="G79" s="21">
        <v>8118550</v>
      </c>
      <c r="H79" s="21">
        <v>9317473</v>
      </c>
      <c r="I79" s="21">
        <v>25400636</v>
      </c>
      <c r="J79" s="21">
        <v>8584479</v>
      </c>
      <c r="K79" s="21">
        <v>9028171</v>
      </c>
      <c r="L79" s="21">
        <v>8420025</v>
      </c>
      <c r="M79" s="21">
        <v>26032675</v>
      </c>
      <c r="N79" s="21">
        <v>8307673</v>
      </c>
      <c r="O79" s="21">
        <v>8632996</v>
      </c>
      <c r="P79" s="21">
        <v>9605798</v>
      </c>
      <c r="Q79" s="21">
        <v>26546467</v>
      </c>
      <c r="R79" s="21">
        <v>8064719</v>
      </c>
      <c r="S79" s="21">
        <v>8808784</v>
      </c>
      <c r="T79" s="21">
        <v>8310903</v>
      </c>
      <c r="U79" s="21">
        <v>25184406</v>
      </c>
      <c r="V79" s="21">
        <v>103164184</v>
      </c>
      <c r="W79" s="21">
        <v>75421071</v>
      </c>
      <c r="X79" s="21"/>
      <c r="Y79" s="20"/>
      <c r="Z79" s="23">
        <v>75421071</v>
      </c>
    </row>
    <row r="80" spans="1:26" ht="13.5" hidden="1">
      <c r="A80" s="39" t="s">
        <v>104</v>
      </c>
      <c r="B80" s="19">
        <v>13145309</v>
      </c>
      <c r="C80" s="19"/>
      <c r="D80" s="20">
        <v>12450129</v>
      </c>
      <c r="E80" s="21">
        <v>12199438</v>
      </c>
      <c r="F80" s="21">
        <v>1175250</v>
      </c>
      <c r="G80" s="21">
        <v>1197964</v>
      </c>
      <c r="H80" s="21">
        <v>1374876</v>
      </c>
      <c r="I80" s="21">
        <v>3748090</v>
      </c>
      <c r="J80" s="21">
        <v>1266716</v>
      </c>
      <c r="K80" s="21">
        <v>1332187</v>
      </c>
      <c r="L80" s="21">
        <v>1242450</v>
      </c>
      <c r="M80" s="21">
        <v>3841353</v>
      </c>
      <c r="N80" s="21">
        <v>1225871</v>
      </c>
      <c r="O80" s="21">
        <v>1273875</v>
      </c>
      <c r="P80" s="21">
        <v>1417421</v>
      </c>
      <c r="Q80" s="21">
        <v>3917167</v>
      </c>
      <c r="R80" s="21">
        <v>1190021</v>
      </c>
      <c r="S80" s="21">
        <v>1299814</v>
      </c>
      <c r="T80" s="21">
        <v>1226348</v>
      </c>
      <c r="U80" s="21">
        <v>3716183</v>
      </c>
      <c r="V80" s="21">
        <v>15222793</v>
      </c>
      <c r="W80" s="21">
        <v>12199438</v>
      </c>
      <c r="X80" s="21"/>
      <c r="Y80" s="20"/>
      <c r="Z80" s="23">
        <v>12199438</v>
      </c>
    </row>
    <row r="81" spans="1:26" ht="13.5" hidden="1">
      <c r="A81" s="39" t="s">
        <v>105</v>
      </c>
      <c r="B81" s="19">
        <v>11939645</v>
      </c>
      <c r="C81" s="19"/>
      <c r="D81" s="20">
        <v>12372062</v>
      </c>
      <c r="E81" s="21">
        <v>11218150</v>
      </c>
      <c r="F81" s="21">
        <v>1275189</v>
      </c>
      <c r="G81" s="21">
        <v>1299835</v>
      </c>
      <c r="H81" s="21">
        <v>1491791</v>
      </c>
      <c r="I81" s="21">
        <v>4066815</v>
      </c>
      <c r="J81" s="21">
        <v>1374434</v>
      </c>
      <c r="K81" s="21">
        <v>1445472</v>
      </c>
      <c r="L81" s="21">
        <v>1348103</v>
      </c>
      <c r="M81" s="21">
        <v>4168009</v>
      </c>
      <c r="N81" s="21">
        <v>1330115</v>
      </c>
      <c r="O81" s="21">
        <v>1382202</v>
      </c>
      <c r="P81" s="21">
        <v>1537954</v>
      </c>
      <c r="Q81" s="21">
        <v>4250271</v>
      </c>
      <c r="R81" s="21">
        <v>1291216</v>
      </c>
      <c r="S81" s="21">
        <v>1410346</v>
      </c>
      <c r="T81" s="21">
        <v>1330632</v>
      </c>
      <c r="U81" s="21">
        <v>4032194</v>
      </c>
      <c r="V81" s="21">
        <v>16517289</v>
      </c>
      <c r="W81" s="21">
        <v>11218150</v>
      </c>
      <c r="X81" s="21"/>
      <c r="Y81" s="20"/>
      <c r="Z81" s="23">
        <v>11218150</v>
      </c>
    </row>
    <row r="82" spans="1:26" ht="13.5" hidden="1">
      <c r="A82" s="39" t="s">
        <v>106</v>
      </c>
      <c r="B82" s="19">
        <v>9184008</v>
      </c>
      <c r="C82" s="19"/>
      <c r="D82" s="20">
        <v>10654323</v>
      </c>
      <c r="E82" s="21">
        <v>11519070</v>
      </c>
      <c r="F82" s="21">
        <v>984326</v>
      </c>
      <c r="G82" s="21">
        <v>1003350</v>
      </c>
      <c r="H82" s="21">
        <v>1151522</v>
      </c>
      <c r="I82" s="21">
        <v>3139198</v>
      </c>
      <c r="J82" s="21">
        <v>1060933</v>
      </c>
      <c r="K82" s="21">
        <v>1115768</v>
      </c>
      <c r="L82" s="21">
        <v>1040609</v>
      </c>
      <c r="M82" s="21">
        <v>3217310</v>
      </c>
      <c r="N82" s="21">
        <v>1026724</v>
      </c>
      <c r="O82" s="21">
        <v>1066929</v>
      </c>
      <c r="P82" s="21">
        <v>1187156</v>
      </c>
      <c r="Q82" s="21">
        <v>3280809</v>
      </c>
      <c r="R82" s="21">
        <v>996698</v>
      </c>
      <c r="S82" s="21">
        <v>1088655</v>
      </c>
      <c r="T82" s="21">
        <v>1027123</v>
      </c>
      <c r="U82" s="21">
        <v>3112476</v>
      </c>
      <c r="V82" s="21">
        <v>12749793</v>
      </c>
      <c r="W82" s="21">
        <v>11519070</v>
      </c>
      <c r="X82" s="21"/>
      <c r="Y82" s="20"/>
      <c r="Z82" s="23">
        <v>11519070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2074946</v>
      </c>
      <c r="C84" s="28"/>
      <c r="D84" s="29"/>
      <c r="E84" s="30">
        <v>1973863</v>
      </c>
      <c r="F84" s="30">
        <v>177826</v>
      </c>
      <c r="G84" s="30">
        <v>194949</v>
      </c>
      <c r="H84" s="30">
        <v>207457</v>
      </c>
      <c r="I84" s="30">
        <v>580232</v>
      </c>
      <c r="J84" s="30">
        <v>213482</v>
      </c>
      <c r="K84" s="30">
        <v>213141</v>
      </c>
      <c r="L84" s="30">
        <v>43080</v>
      </c>
      <c r="M84" s="30">
        <v>469703</v>
      </c>
      <c r="N84" s="30">
        <v>401513</v>
      </c>
      <c r="O84" s="30">
        <v>162769</v>
      </c>
      <c r="P84" s="30">
        <v>140839</v>
      </c>
      <c r="Q84" s="30">
        <v>705121</v>
      </c>
      <c r="R84" s="30">
        <v>186816</v>
      </c>
      <c r="S84" s="30">
        <v>245549</v>
      </c>
      <c r="T84" s="30">
        <v>208770</v>
      </c>
      <c r="U84" s="30">
        <v>641135</v>
      </c>
      <c r="V84" s="30">
        <v>2396191</v>
      </c>
      <c r="W84" s="30">
        <v>1973863</v>
      </c>
      <c r="X84" s="30"/>
      <c r="Y84" s="29"/>
      <c r="Z84" s="31">
        <v>1973863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6632000</v>
      </c>
      <c r="F5" s="345">
        <f t="shared" si="0"/>
        <v>6692000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6692000</v>
      </c>
      <c r="Y5" s="345">
        <f t="shared" si="0"/>
        <v>-6692000</v>
      </c>
      <c r="Z5" s="346">
        <f>+IF(X5&lt;&gt;0,+(Y5/X5)*100,0)</f>
        <v>-100</v>
      </c>
      <c r="AA5" s="347">
        <f>+AA6+AA8+AA11+AA13+AA15</f>
        <v>6692000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1540000</v>
      </c>
      <c r="F6" s="59">
        <f t="shared" si="1"/>
        <v>1520000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1520000</v>
      </c>
      <c r="Y6" s="59">
        <f t="shared" si="1"/>
        <v>-1520000</v>
      </c>
      <c r="Z6" s="61">
        <f>+IF(X6&lt;&gt;0,+(Y6/X6)*100,0)</f>
        <v>-100</v>
      </c>
      <c r="AA6" s="62">
        <f t="shared" si="1"/>
        <v>1520000</v>
      </c>
    </row>
    <row r="7" spans="1:27" ht="13.5">
      <c r="A7" s="291" t="s">
        <v>229</v>
      </c>
      <c r="B7" s="142"/>
      <c r="C7" s="60"/>
      <c r="D7" s="327"/>
      <c r="E7" s="60">
        <v>1540000</v>
      </c>
      <c r="F7" s="59">
        <v>1520000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1520000</v>
      </c>
      <c r="Y7" s="59">
        <v>-1520000</v>
      </c>
      <c r="Z7" s="61">
        <v>-100</v>
      </c>
      <c r="AA7" s="62">
        <v>1520000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1358000</v>
      </c>
      <c r="F8" s="59">
        <f t="shared" si="2"/>
        <v>1358000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1358000</v>
      </c>
      <c r="Y8" s="59">
        <f t="shared" si="2"/>
        <v>-1358000</v>
      </c>
      <c r="Z8" s="61">
        <f>+IF(X8&lt;&gt;0,+(Y8/X8)*100,0)</f>
        <v>-100</v>
      </c>
      <c r="AA8" s="62">
        <f>SUM(AA9:AA10)</f>
        <v>1358000</v>
      </c>
    </row>
    <row r="9" spans="1:27" ht="13.5">
      <c r="A9" s="291" t="s">
        <v>230</v>
      </c>
      <c r="B9" s="142"/>
      <c r="C9" s="60"/>
      <c r="D9" s="327"/>
      <c r="E9" s="60">
        <v>1358000</v>
      </c>
      <c r="F9" s="59">
        <v>1358000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1358000</v>
      </c>
      <c r="Y9" s="59">
        <v>-1358000</v>
      </c>
      <c r="Z9" s="61">
        <v>-100</v>
      </c>
      <c r="AA9" s="62">
        <v>1358000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1795000</v>
      </c>
      <c r="F11" s="351">
        <f t="shared" si="3"/>
        <v>1775000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1775000</v>
      </c>
      <c r="Y11" s="351">
        <f t="shared" si="3"/>
        <v>-1775000</v>
      </c>
      <c r="Z11" s="352">
        <f>+IF(X11&lt;&gt;0,+(Y11/X11)*100,0)</f>
        <v>-100</v>
      </c>
      <c r="AA11" s="353">
        <f t="shared" si="3"/>
        <v>1775000</v>
      </c>
    </row>
    <row r="12" spans="1:27" ht="13.5">
      <c r="A12" s="291" t="s">
        <v>232</v>
      </c>
      <c r="B12" s="136"/>
      <c r="C12" s="60"/>
      <c r="D12" s="327"/>
      <c r="E12" s="60">
        <v>1795000</v>
      </c>
      <c r="F12" s="59">
        <v>1775000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1775000</v>
      </c>
      <c r="Y12" s="59">
        <v>-1775000</v>
      </c>
      <c r="Z12" s="61">
        <v>-100</v>
      </c>
      <c r="AA12" s="62">
        <v>1775000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854000</v>
      </c>
      <c r="F13" s="329">
        <f t="shared" si="4"/>
        <v>954000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954000</v>
      </c>
      <c r="Y13" s="329">
        <f t="shared" si="4"/>
        <v>-954000</v>
      </c>
      <c r="Z13" s="322">
        <f>+IF(X13&lt;&gt;0,+(Y13/X13)*100,0)</f>
        <v>-100</v>
      </c>
      <c r="AA13" s="273">
        <f t="shared" si="4"/>
        <v>954000</v>
      </c>
    </row>
    <row r="14" spans="1:27" ht="13.5">
      <c r="A14" s="291" t="s">
        <v>233</v>
      </c>
      <c r="B14" s="136"/>
      <c r="C14" s="60"/>
      <c r="D14" s="327"/>
      <c r="E14" s="60">
        <v>854000</v>
      </c>
      <c r="F14" s="59">
        <v>954000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954000</v>
      </c>
      <c r="Y14" s="59">
        <v>-954000</v>
      </c>
      <c r="Z14" s="61">
        <v>-100</v>
      </c>
      <c r="AA14" s="62">
        <v>954000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1085000</v>
      </c>
      <c r="F15" s="59">
        <f t="shared" si="5"/>
        <v>1085000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1085000</v>
      </c>
      <c r="Y15" s="59">
        <f t="shared" si="5"/>
        <v>-1085000</v>
      </c>
      <c r="Z15" s="61">
        <f>+IF(X15&lt;&gt;0,+(Y15/X15)*100,0)</f>
        <v>-100</v>
      </c>
      <c r="AA15" s="62">
        <f>SUM(AA16:AA20)</f>
        <v>1085000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1085000</v>
      </c>
      <c r="F20" s="59">
        <v>1085000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1085000</v>
      </c>
      <c r="Y20" s="59">
        <v>-1085000</v>
      </c>
      <c r="Z20" s="61">
        <v>-100</v>
      </c>
      <c r="AA20" s="62">
        <v>1085000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1330914</v>
      </c>
      <c r="F22" s="332">
        <f t="shared" si="6"/>
        <v>1272914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1272914</v>
      </c>
      <c r="Y22" s="332">
        <f t="shared" si="6"/>
        <v>-1272914</v>
      </c>
      <c r="Z22" s="323">
        <f>+IF(X22&lt;&gt;0,+(Y22/X22)*100,0)</f>
        <v>-100</v>
      </c>
      <c r="AA22" s="337">
        <f>SUM(AA23:AA32)</f>
        <v>1272914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>
        <v>624274</v>
      </c>
      <c r="F24" s="59">
        <v>616274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616274</v>
      </c>
      <c r="Y24" s="59">
        <v>-616274</v>
      </c>
      <c r="Z24" s="61">
        <v>-100</v>
      </c>
      <c r="AA24" s="62">
        <v>616274</v>
      </c>
    </row>
    <row r="25" spans="1:27" ht="13.5">
      <c r="A25" s="348" t="s">
        <v>239</v>
      </c>
      <c r="B25" s="142"/>
      <c r="C25" s="60"/>
      <c r="D25" s="327"/>
      <c r="E25" s="60"/>
      <c r="F25" s="59">
        <v>656640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656640</v>
      </c>
      <c r="Y25" s="59">
        <v>-656640</v>
      </c>
      <c r="Z25" s="61">
        <v>-100</v>
      </c>
      <c r="AA25" s="62">
        <v>656640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706640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1487774</v>
      </c>
      <c r="F40" s="332">
        <f t="shared" si="9"/>
        <v>1601275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1601275</v>
      </c>
      <c r="Y40" s="332">
        <f t="shared" si="9"/>
        <v>-1601275</v>
      </c>
      <c r="Z40" s="323">
        <f>+IF(X40&lt;&gt;0,+(Y40/X40)*100,0)</f>
        <v>-100</v>
      </c>
      <c r="AA40" s="337">
        <f>SUM(AA41:AA49)</f>
        <v>1601275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1487774</v>
      </c>
      <c r="F49" s="53">
        <v>1601275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1601275</v>
      </c>
      <c r="Y49" s="53">
        <v>-1601275</v>
      </c>
      <c r="Z49" s="94">
        <v>-100</v>
      </c>
      <c r="AA49" s="95">
        <v>1601275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9450688</v>
      </c>
      <c r="F60" s="264">
        <f t="shared" si="14"/>
        <v>9566189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9566189</v>
      </c>
      <c r="Y60" s="264">
        <f t="shared" si="14"/>
        <v>-9566189</v>
      </c>
      <c r="Z60" s="324">
        <f>+IF(X60&lt;&gt;0,+(Y60/X60)*100,0)</f>
        <v>-100</v>
      </c>
      <c r="AA60" s="232">
        <f>+AA57+AA54+AA51+AA40+AA37+AA34+AA22+AA5</f>
        <v>9566189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105267703</v>
      </c>
      <c r="D5" s="153">
        <f>SUM(D6:D8)</f>
        <v>0</v>
      </c>
      <c r="E5" s="154">
        <f t="shared" si="0"/>
        <v>109579971</v>
      </c>
      <c r="F5" s="100">
        <f t="shared" si="0"/>
        <v>117773858</v>
      </c>
      <c r="G5" s="100">
        <f t="shared" si="0"/>
        <v>24042186</v>
      </c>
      <c r="H5" s="100">
        <f t="shared" si="0"/>
        <v>2973691</v>
      </c>
      <c r="I5" s="100">
        <f t="shared" si="0"/>
        <v>2524657</v>
      </c>
      <c r="J5" s="100">
        <f t="shared" si="0"/>
        <v>29540534</v>
      </c>
      <c r="K5" s="100">
        <f t="shared" si="0"/>
        <v>2754290</v>
      </c>
      <c r="L5" s="100">
        <f t="shared" si="0"/>
        <v>2599570</v>
      </c>
      <c r="M5" s="100">
        <f t="shared" si="0"/>
        <v>11849648</v>
      </c>
      <c r="N5" s="100">
        <f t="shared" si="0"/>
        <v>17203508</v>
      </c>
      <c r="O5" s="100">
        <f t="shared" si="0"/>
        <v>4072323</v>
      </c>
      <c r="P5" s="100">
        <f t="shared" si="0"/>
        <v>2801215</v>
      </c>
      <c r="Q5" s="100">
        <f t="shared" si="0"/>
        <v>13147082</v>
      </c>
      <c r="R5" s="100">
        <f t="shared" si="0"/>
        <v>20020620</v>
      </c>
      <c r="S5" s="100">
        <f t="shared" si="0"/>
        <v>3049590</v>
      </c>
      <c r="T5" s="100">
        <f t="shared" si="0"/>
        <v>2613331</v>
      </c>
      <c r="U5" s="100">
        <f t="shared" si="0"/>
        <v>2637838</v>
      </c>
      <c r="V5" s="100">
        <f t="shared" si="0"/>
        <v>8300759</v>
      </c>
      <c r="W5" s="100">
        <f t="shared" si="0"/>
        <v>75065421</v>
      </c>
      <c r="X5" s="100">
        <f t="shared" si="0"/>
        <v>98205298</v>
      </c>
      <c r="Y5" s="100">
        <f t="shared" si="0"/>
        <v>-23139877</v>
      </c>
      <c r="Z5" s="137">
        <f>+IF(X5&lt;&gt;0,+(Y5/X5)*100,0)</f>
        <v>-23.56275829436412</v>
      </c>
      <c r="AA5" s="153">
        <f>SUM(AA6:AA8)</f>
        <v>117773858</v>
      </c>
    </row>
    <row r="6" spans="1:27" ht="13.5">
      <c r="A6" s="138" t="s">
        <v>75</v>
      </c>
      <c r="B6" s="136"/>
      <c r="C6" s="155">
        <v>439156</v>
      </c>
      <c r="D6" s="155"/>
      <c r="E6" s="156">
        <v>273600</v>
      </c>
      <c r="F6" s="60">
        <v>374600</v>
      </c>
      <c r="G6" s="60">
        <v>368</v>
      </c>
      <c r="H6" s="60">
        <v>553</v>
      </c>
      <c r="I6" s="60">
        <v>645</v>
      </c>
      <c r="J6" s="60">
        <v>1566</v>
      </c>
      <c r="K6" s="60">
        <v>184</v>
      </c>
      <c r="L6" s="60">
        <v>553</v>
      </c>
      <c r="M6" s="60">
        <v>368</v>
      </c>
      <c r="N6" s="60">
        <v>1105</v>
      </c>
      <c r="O6" s="60">
        <v>553</v>
      </c>
      <c r="P6" s="60"/>
      <c r="Q6" s="60">
        <v>105</v>
      </c>
      <c r="R6" s="60">
        <v>658</v>
      </c>
      <c r="S6" s="60">
        <v>553</v>
      </c>
      <c r="T6" s="60">
        <v>553</v>
      </c>
      <c r="U6" s="60">
        <v>737</v>
      </c>
      <c r="V6" s="60">
        <v>1843</v>
      </c>
      <c r="W6" s="60">
        <v>5172</v>
      </c>
      <c r="X6" s="60">
        <v>273596</v>
      </c>
      <c r="Y6" s="60">
        <v>-268424</v>
      </c>
      <c r="Z6" s="140">
        <v>-98.11</v>
      </c>
      <c r="AA6" s="155">
        <v>374600</v>
      </c>
    </row>
    <row r="7" spans="1:27" ht="13.5">
      <c r="A7" s="138" t="s">
        <v>76</v>
      </c>
      <c r="B7" s="136"/>
      <c r="C7" s="157">
        <v>102664629</v>
      </c>
      <c r="D7" s="157"/>
      <c r="E7" s="158">
        <v>99072790</v>
      </c>
      <c r="F7" s="159">
        <v>106590813</v>
      </c>
      <c r="G7" s="159">
        <v>23977577</v>
      </c>
      <c r="H7" s="159">
        <v>2877673</v>
      </c>
      <c r="I7" s="159">
        <v>2446078</v>
      </c>
      <c r="J7" s="159">
        <v>29301328</v>
      </c>
      <c r="K7" s="159">
        <v>2694062</v>
      </c>
      <c r="L7" s="159">
        <v>2505468</v>
      </c>
      <c r="M7" s="159">
        <v>11807647</v>
      </c>
      <c r="N7" s="159">
        <v>17007177</v>
      </c>
      <c r="O7" s="159">
        <v>3937108</v>
      </c>
      <c r="P7" s="159">
        <v>2461427</v>
      </c>
      <c r="Q7" s="159">
        <v>13039118</v>
      </c>
      <c r="R7" s="159">
        <v>19437653</v>
      </c>
      <c r="S7" s="159">
        <v>2965972</v>
      </c>
      <c r="T7" s="159">
        <v>2507331</v>
      </c>
      <c r="U7" s="159">
        <v>2581655</v>
      </c>
      <c r="V7" s="159">
        <v>8054958</v>
      </c>
      <c r="W7" s="159">
        <v>73801116</v>
      </c>
      <c r="X7" s="159">
        <v>87698118</v>
      </c>
      <c r="Y7" s="159">
        <v>-13897002</v>
      </c>
      <c r="Z7" s="141">
        <v>-15.85</v>
      </c>
      <c r="AA7" s="157">
        <v>106590813</v>
      </c>
    </row>
    <row r="8" spans="1:27" ht="13.5">
      <c r="A8" s="138" t="s">
        <v>77</v>
      </c>
      <c r="B8" s="136"/>
      <c r="C8" s="155">
        <v>2163918</v>
      </c>
      <c r="D8" s="155"/>
      <c r="E8" s="156">
        <v>10233581</v>
      </c>
      <c r="F8" s="60">
        <v>10808445</v>
      </c>
      <c r="G8" s="60">
        <v>64241</v>
      </c>
      <c r="H8" s="60">
        <v>95465</v>
      </c>
      <c r="I8" s="60">
        <v>77934</v>
      </c>
      <c r="J8" s="60">
        <v>237640</v>
      </c>
      <c r="K8" s="60">
        <v>60044</v>
      </c>
      <c r="L8" s="60">
        <v>93549</v>
      </c>
      <c r="M8" s="60">
        <v>41633</v>
      </c>
      <c r="N8" s="60">
        <v>195226</v>
      </c>
      <c r="O8" s="60">
        <v>134662</v>
      </c>
      <c r="P8" s="60">
        <v>339788</v>
      </c>
      <c r="Q8" s="60">
        <v>107859</v>
      </c>
      <c r="R8" s="60">
        <v>582309</v>
      </c>
      <c r="S8" s="60">
        <v>83065</v>
      </c>
      <c r="T8" s="60">
        <v>105447</v>
      </c>
      <c r="U8" s="60">
        <v>55446</v>
      </c>
      <c r="V8" s="60">
        <v>243958</v>
      </c>
      <c r="W8" s="60">
        <v>1259133</v>
      </c>
      <c r="X8" s="60">
        <v>10233584</v>
      </c>
      <c r="Y8" s="60">
        <v>-8974451</v>
      </c>
      <c r="Z8" s="140">
        <v>-87.7</v>
      </c>
      <c r="AA8" s="155">
        <v>10808445</v>
      </c>
    </row>
    <row r="9" spans="1:27" ht="13.5">
      <c r="A9" s="135" t="s">
        <v>78</v>
      </c>
      <c r="B9" s="136"/>
      <c r="C9" s="153">
        <f aca="true" t="shared" si="1" ref="C9:Y9">SUM(C10:C14)</f>
        <v>7856402</v>
      </c>
      <c r="D9" s="153">
        <f>SUM(D10:D14)</f>
        <v>0</v>
      </c>
      <c r="E9" s="154">
        <f t="shared" si="1"/>
        <v>18136229</v>
      </c>
      <c r="F9" s="100">
        <f t="shared" si="1"/>
        <v>10741066</v>
      </c>
      <c r="G9" s="100">
        <f t="shared" si="1"/>
        <v>432361</v>
      </c>
      <c r="H9" s="100">
        <f t="shared" si="1"/>
        <v>446814</v>
      </c>
      <c r="I9" s="100">
        <f t="shared" si="1"/>
        <v>536519</v>
      </c>
      <c r="J9" s="100">
        <f t="shared" si="1"/>
        <v>1415694</v>
      </c>
      <c r="K9" s="100">
        <f t="shared" si="1"/>
        <v>1178543</v>
      </c>
      <c r="L9" s="100">
        <f t="shared" si="1"/>
        <v>628537</v>
      </c>
      <c r="M9" s="100">
        <f t="shared" si="1"/>
        <v>438694</v>
      </c>
      <c r="N9" s="100">
        <f t="shared" si="1"/>
        <v>2245774</v>
      </c>
      <c r="O9" s="100">
        <f t="shared" si="1"/>
        <v>584402</v>
      </c>
      <c r="P9" s="100">
        <f t="shared" si="1"/>
        <v>630546</v>
      </c>
      <c r="Q9" s="100">
        <f t="shared" si="1"/>
        <v>601864</v>
      </c>
      <c r="R9" s="100">
        <f t="shared" si="1"/>
        <v>1816812</v>
      </c>
      <c r="S9" s="100">
        <f t="shared" si="1"/>
        <v>484173</v>
      </c>
      <c r="T9" s="100">
        <f t="shared" si="1"/>
        <v>384337</v>
      </c>
      <c r="U9" s="100">
        <f t="shared" si="1"/>
        <v>414325</v>
      </c>
      <c r="V9" s="100">
        <f t="shared" si="1"/>
        <v>1282835</v>
      </c>
      <c r="W9" s="100">
        <f t="shared" si="1"/>
        <v>6761115</v>
      </c>
      <c r="X9" s="100">
        <f t="shared" si="1"/>
        <v>18136227</v>
      </c>
      <c r="Y9" s="100">
        <f t="shared" si="1"/>
        <v>-11375112</v>
      </c>
      <c r="Z9" s="137">
        <f>+IF(X9&lt;&gt;0,+(Y9/X9)*100,0)</f>
        <v>-62.72038831450445</v>
      </c>
      <c r="AA9" s="153">
        <f>SUM(AA10:AA14)</f>
        <v>10741066</v>
      </c>
    </row>
    <row r="10" spans="1:27" ht="13.5">
      <c r="A10" s="138" t="s">
        <v>79</v>
      </c>
      <c r="B10" s="136"/>
      <c r="C10" s="155">
        <v>4029506</v>
      </c>
      <c r="D10" s="155"/>
      <c r="E10" s="156">
        <v>6433375</v>
      </c>
      <c r="F10" s="60">
        <v>5872210</v>
      </c>
      <c r="G10" s="60">
        <v>48156</v>
      </c>
      <c r="H10" s="60">
        <v>72782</v>
      </c>
      <c r="I10" s="60">
        <v>48038</v>
      </c>
      <c r="J10" s="60">
        <v>168976</v>
      </c>
      <c r="K10" s="60">
        <v>47014</v>
      </c>
      <c r="L10" s="60">
        <v>30731</v>
      </c>
      <c r="M10" s="60">
        <v>29963</v>
      </c>
      <c r="N10" s="60">
        <v>107708</v>
      </c>
      <c r="O10" s="60">
        <v>48423</v>
      </c>
      <c r="P10" s="60">
        <v>80178</v>
      </c>
      <c r="Q10" s="60">
        <v>38213</v>
      </c>
      <c r="R10" s="60">
        <v>166814</v>
      </c>
      <c r="S10" s="60">
        <v>49900</v>
      </c>
      <c r="T10" s="60">
        <v>63967</v>
      </c>
      <c r="U10" s="60">
        <v>67877</v>
      </c>
      <c r="V10" s="60">
        <v>181744</v>
      </c>
      <c r="W10" s="60">
        <v>625242</v>
      </c>
      <c r="X10" s="60">
        <v>6433374</v>
      </c>
      <c r="Y10" s="60">
        <v>-5808132</v>
      </c>
      <c r="Z10" s="140">
        <v>-90.28</v>
      </c>
      <c r="AA10" s="155">
        <v>5872210</v>
      </c>
    </row>
    <row r="11" spans="1:27" ht="13.5">
      <c r="A11" s="138" t="s">
        <v>80</v>
      </c>
      <c r="B11" s="136"/>
      <c r="C11" s="155">
        <v>1889312</v>
      </c>
      <c r="D11" s="155"/>
      <c r="E11" s="156">
        <v>2479354</v>
      </c>
      <c r="F11" s="60">
        <v>2444004</v>
      </c>
      <c r="G11" s="60">
        <v>79355</v>
      </c>
      <c r="H11" s="60">
        <v>80272</v>
      </c>
      <c r="I11" s="60">
        <v>123497</v>
      </c>
      <c r="J11" s="60">
        <v>283124</v>
      </c>
      <c r="K11" s="60">
        <v>714540</v>
      </c>
      <c r="L11" s="60">
        <v>298086</v>
      </c>
      <c r="M11" s="60">
        <v>114621</v>
      </c>
      <c r="N11" s="60">
        <v>1127247</v>
      </c>
      <c r="O11" s="60">
        <v>171789</v>
      </c>
      <c r="P11" s="60">
        <v>180467</v>
      </c>
      <c r="Q11" s="60">
        <v>175469</v>
      </c>
      <c r="R11" s="60">
        <v>527725</v>
      </c>
      <c r="S11" s="60">
        <v>144601</v>
      </c>
      <c r="T11" s="60">
        <v>43371</v>
      </c>
      <c r="U11" s="60">
        <v>48047</v>
      </c>
      <c r="V11" s="60">
        <v>236019</v>
      </c>
      <c r="W11" s="60">
        <v>2174115</v>
      </c>
      <c r="X11" s="60">
        <v>2479356</v>
      </c>
      <c r="Y11" s="60">
        <v>-305241</v>
      </c>
      <c r="Z11" s="140">
        <v>-12.31</v>
      </c>
      <c r="AA11" s="155">
        <v>2444004</v>
      </c>
    </row>
    <row r="12" spans="1:27" ht="13.5">
      <c r="A12" s="138" t="s">
        <v>81</v>
      </c>
      <c r="B12" s="136"/>
      <c r="C12" s="155">
        <v>1696208</v>
      </c>
      <c r="D12" s="155"/>
      <c r="E12" s="156">
        <v>1480500</v>
      </c>
      <c r="F12" s="60">
        <v>2092852</v>
      </c>
      <c r="G12" s="60">
        <v>280468</v>
      </c>
      <c r="H12" s="60">
        <v>269378</v>
      </c>
      <c r="I12" s="60">
        <v>340486</v>
      </c>
      <c r="J12" s="60">
        <v>890332</v>
      </c>
      <c r="K12" s="60">
        <v>392491</v>
      </c>
      <c r="L12" s="60">
        <v>274625</v>
      </c>
      <c r="M12" s="60">
        <v>285964</v>
      </c>
      <c r="N12" s="60">
        <v>953080</v>
      </c>
      <c r="O12" s="60">
        <v>323291</v>
      </c>
      <c r="P12" s="60">
        <v>345397</v>
      </c>
      <c r="Q12" s="60">
        <v>363678</v>
      </c>
      <c r="R12" s="60">
        <v>1032366</v>
      </c>
      <c r="S12" s="60">
        <v>265357</v>
      </c>
      <c r="T12" s="60">
        <v>256759</v>
      </c>
      <c r="U12" s="60">
        <v>280321</v>
      </c>
      <c r="V12" s="60">
        <v>802437</v>
      </c>
      <c r="W12" s="60">
        <v>3678215</v>
      </c>
      <c r="X12" s="60">
        <v>1480500</v>
      </c>
      <c r="Y12" s="60">
        <v>2197715</v>
      </c>
      <c r="Z12" s="140">
        <v>148.44</v>
      </c>
      <c r="AA12" s="155">
        <v>2092852</v>
      </c>
    </row>
    <row r="13" spans="1:27" ht="13.5">
      <c r="A13" s="138" t="s">
        <v>82</v>
      </c>
      <c r="B13" s="136"/>
      <c r="C13" s="155">
        <v>241376</v>
      </c>
      <c r="D13" s="155"/>
      <c r="E13" s="156">
        <v>7743000</v>
      </c>
      <c r="F13" s="60">
        <v>332000</v>
      </c>
      <c r="G13" s="60">
        <v>24382</v>
      </c>
      <c r="H13" s="60">
        <v>24382</v>
      </c>
      <c r="I13" s="60">
        <v>24498</v>
      </c>
      <c r="J13" s="60">
        <v>73262</v>
      </c>
      <c r="K13" s="60">
        <v>24498</v>
      </c>
      <c r="L13" s="60">
        <v>25095</v>
      </c>
      <c r="M13" s="60">
        <v>8146</v>
      </c>
      <c r="N13" s="60">
        <v>57739</v>
      </c>
      <c r="O13" s="60">
        <v>40899</v>
      </c>
      <c r="P13" s="60">
        <v>24504</v>
      </c>
      <c r="Q13" s="60">
        <v>24504</v>
      </c>
      <c r="R13" s="60">
        <v>89907</v>
      </c>
      <c r="S13" s="60">
        <v>24315</v>
      </c>
      <c r="T13" s="60">
        <v>20240</v>
      </c>
      <c r="U13" s="60">
        <v>18080</v>
      </c>
      <c r="V13" s="60">
        <v>62635</v>
      </c>
      <c r="W13" s="60">
        <v>283543</v>
      </c>
      <c r="X13" s="60">
        <v>7742997</v>
      </c>
      <c r="Y13" s="60">
        <v>-7459454</v>
      </c>
      <c r="Z13" s="140">
        <v>-96.34</v>
      </c>
      <c r="AA13" s="155">
        <v>332000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5409816</v>
      </c>
      <c r="D15" s="153">
        <f>SUM(D16:D18)</f>
        <v>0</v>
      </c>
      <c r="E15" s="154">
        <f t="shared" si="2"/>
        <v>5405250</v>
      </c>
      <c r="F15" s="100">
        <f t="shared" si="2"/>
        <v>5612620</v>
      </c>
      <c r="G15" s="100">
        <f t="shared" si="2"/>
        <v>612927</v>
      </c>
      <c r="H15" s="100">
        <f t="shared" si="2"/>
        <v>441808</v>
      </c>
      <c r="I15" s="100">
        <f t="shared" si="2"/>
        <v>-102583</v>
      </c>
      <c r="J15" s="100">
        <f t="shared" si="2"/>
        <v>952152</v>
      </c>
      <c r="K15" s="100">
        <f t="shared" si="2"/>
        <v>289038</v>
      </c>
      <c r="L15" s="100">
        <f t="shared" si="2"/>
        <v>624506</v>
      </c>
      <c r="M15" s="100">
        <f t="shared" si="2"/>
        <v>22201</v>
      </c>
      <c r="N15" s="100">
        <f t="shared" si="2"/>
        <v>935745</v>
      </c>
      <c r="O15" s="100">
        <f t="shared" si="2"/>
        <v>197089</v>
      </c>
      <c r="P15" s="100">
        <f t="shared" si="2"/>
        <v>25677</v>
      </c>
      <c r="Q15" s="100">
        <f t="shared" si="2"/>
        <v>496446</v>
      </c>
      <c r="R15" s="100">
        <f t="shared" si="2"/>
        <v>719212</v>
      </c>
      <c r="S15" s="100">
        <f t="shared" si="2"/>
        <v>544118</v>
      </c>
      <c r="T15" s="100">
        <f t="shared" si="2"/>
        <v>-316588</v>
      </c>
      <c r="U15" s="100">
        <f t="shared" si="2"/>
        <v>170337</v>
      </c>
      <c r="V15" s="100">
        <f t="shared" si="2"/>
        <v>397867</v>
      </c>
      <c r="W15" s="100">
        <f t="shared" si="2"/>
        <v>3004976</v>
      </c>
      <c r="X15" s="100">
        <f t="shared" si="2"/>
        <v>5405255</v>
      </c>
      <c r="Y15" s="100">
        <f t="shared" si="2"/>
        <v>-2400279</v>
      </c>
      <c r="Z15" s="137">
        <f>+IF(X15&lt;&gt;0,+(Y15/X15)*100,0)</f>
        <v>-44.40639710799953</v>
      </c>
      <c r="AA15" s="153">
        <f>SUM(AA16:AA18)</f>
        <v>5612620</v>
      </c>
    </row>
    <row r="16" spans="1:27" ht="13.5">
      <c r="A16" s="138" t="s">
        <v>85</v>
      </c>
      <c r="B16" s="136"/>
      <c r="C16" s="155">
        <v>588174</v>
      </c>
      <c r="D16" s="155"/>
      <c r="E16" s="156">
        <v>477050</v>
      </c>
      <c r="F16" s="60">
        <v>484250</v>
      </c>
      <c r="G16" s="60">
        <v>20497</v>
      </c>
      <c r="H16" s="60">
        <v>29056</v>
      </c>
      <c r="I16" s="60">
        <v>46218</v>
      </c>
      <c r="J16" s="60">
        <v>95771</v>
      </c>
      <c r="K16" s="60">
        <v>133941</v>
      </c>
      <c r="L16" s="60">
        <v>69098</v>
      </c>
      <c r="M16" s="60">
        <v>17428</v>
      </c>
      <c r="N16" s="60">
        <v>220467</v>
      </c>
      <c r="O16" s="60">
        <v>20422</v>
      </c>
      <c r="P16" s="60">
        <v>46178</v>
      </c>
      <c r="Q16" s="60">
        <v>46055</v>
      </c>
      <c r="R16" s="60">
        <v>112655</v>
      </c>
      <c r="S16" s="60">
        <v>39313</v>
      </c>
      <c r="T16" s="60">
        <v>21257</v>
      </c>
      <c r="U16" s="60">
        <v>29784</v>
      </c>
      <c r="V16" s="60">
        <v>90354</v>
      </c>
      <c r="W16" s="60">
        <v>519247</v>
      </c>
      <c r="X16" s="60">
        <v>477052</v>
      </c>
      <c r="Y16" s="60">
        <v>42195</v>
      </c>
      <c r="Z16" s="140">
        <v>8.84</v>
      </c>
      <c r="AA16" s="155">
        <v>484250</v>
      </c>
    </row>
    <row r="17" spans="1:27" ht="13.5">
      <c r="A17" s="138" t="s">
        <v>86</v>
      </c>
      <c r="B17" s="136"/>
      <c r="C17" s="155">
        <v>4821642</v>
      </c>
      <c r="D17" s="155"/>
      <c r="E17" s="156">
        <v>4928200</v>
      </c>
      <c r="F17" s="60">
        <v>5128370</v>
      </c>
      <c r="G17" s="60">
        <v>592430</v>
      </c>
      <c r="H17" s="60">
        <v>412752</v>
      </c>
      <c r="I17" s="60">
        <v>-148801</v>
      </c>
      <c r="J17" s="60">
        <v>856381</v>
      </c>
      <c r="K17" s="60">
        <v>155097</v>
      </c>
      <c r="L17" s="60">
        <v>555408</v>
      </c>
      <c r="M17" s="60">
        <v>4773</v>
      </c>
      <c r="N17" s="60">
        <v>715278</v>
      </c>
      <c r="O17" s="60">
        <v>176667</v>
      </c>
      <c r="P17" s="60">
        <v>-20501</v>
      </c>
      <c r="Q17" s="60">
        <v>450391</v>
      </c>
      <c r="R17" s="60">
        <v>606557</v>
      </c>
      <c r="S17" s="60">
        <v>504805</v>
      </c>
      <c r="T17" s="60">
        <v>-337845</v>
      </c>
      <c r="U17" s="60">
        <v>140553</v>
      </c>
      <c r="V17" s="60">
        <v>307513</v>
      </c>
      <c r="W17" s="60">
        <v>2485729</v>
      </c>
      <c r="X17" s="60">
        <v>4928203</v>
      </c>
      <c r="Y17" s="60">
        <v>-2442474</v>
      </c>
      <c r="Z17" s="140">
        <v>-49.56</v>
      </c>
      <c r="AA17" s="155">
        <v>5128370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108913864</v>
      </c>
      <c r="D19" s="153">
        <f>SUM(D20:D23)</f>
        <v>0</v>
      </c>
      <c r="E19" s="154">
        <f t="shared" si="3"/>
        <v>118499554</v>
      </c>
      <c r="F19" s="100">
        <f t="shared" si="3"/>
        <v>126053981</v>
      </c>
      <c r="G19" s="100">
        <f t="shared" si="3"/>
        <v>10016366</v>
      </c>
      <c r="H19" s="100">
        <f t="shared" si="3"/>
        <v>10698164</v>
      </c>
      <c r="I19" s="100">
        <f t="shared" si="3"/>
        <v>9683369</v>
      </c>
      <c r="J19" s="100">
        <f t="shared" si="3"/>
        <v>30397899</v>
      </c>
      <c r="K19" s="100">
        <f t="shared" si="3"/>
        <v>10274211</v>
      </c>
      <c r="L19" s="100">
        <f t="shared" si="3"/>
        <v>10635272</v>
      </c>
      <c r="M19" s="100">
        <f t="shared" si="3"/>
        <v>6591415</v>
      </c>
      <c r="N19" s="100">
        <f t="shared" si="3"/>
        <v>27500898</v>
      </c>
      <c r="O19" s="100">
        <f t="shared" si="3"/>
        <v>15349490</v>
      </c>
      <c r="P19" s="100">
        <f t="shared" si="3"/>
        <v>12014236</v>
      </c>
      <c r="Q19" s="100">
        <f t="shared" si="3"/>
        <v>11264248</v>
      </c>
      <c r="R19" s="100">
        <f t="shared" si="3"/>
        <v>38627974</v>
      </c>
      <c r="S19" s="100">
        <f t="shared" si="3"/>
        <v>11656102</v>
      </c>
      <c r="T19" s="100">
        <f t="shared" si="3"/>
        <v>9666909</v>
      </c>
      <c r="U19" s="100">
        <f t="shared" si="3"/>
        <v>9700171</v>
      </c>
      <c r="V19" s="100">
        <f t="shared" si="3"/>
        <v>31023182</v>
      </c>
      <c r="W19" s="100">
        <f t="shared" si="3"/>
        <v>127549953</v>
      </c>
      <c r="X19" s="100">
        <f t="shared" si="3"/>
        <v>129874241</v>
      </c>
      <c r="Y19" s="100">
        <f t="shared" si="3"/>
        <v>-2324288</v>
      </c>
      <c r="Z19" s="137">
        <f>+IF(X19&lt;&gt;0,+(Y19/X19)*100,0)</f>
        <v>-1.7896451075313693</v>
      </c>
      <c r="AA19" s="153">
        <f>SUM(AA20:AA23)</f>
        <v>126053981</v>
      </c>
    </row>
    <row r="20" spans="1:27" ht="13.5">
      <c r="A20" s="138" t="s">
        <v>89</v>
      </c>
      <c r="B20" s="136"/>
      <c r="C20" s="155">
        <v>74644578</v>
      </c>
      <c r="D20" s="155"/>
      <c r="E20" s="156">
        <v>80964765</v>
      </c>
      <c r="F20" s="60">
        <v>85116072</v>
      </c>
      <c r="G20" s="60">
        <v>6707540</v>
      </c>
      <c r="H20" s="60">
        <v>7310868</v>
      </c>
      <c r="I20" s="60">
        <v>6509783</v>
      </c>
      <c r="J20" s="60">
        <v>20528191</v>
      </c>
      <c r="K20" s="60">
        <v>6733493</v>
      </c>
      <c r="L20" s="60">
        <v>6845020</v>
      </c>
      <c r="M20" s="60">
        <v>5021495</v>
      </c>
      <c r="N20" s="60">
        <v>18600008</v>
      </c>
      <c r="O20" s="60">
        <v>8785564</v>
      </c>
      <c r="P20" s="60">
        <v>7933713</v>
      </c>
      <c r="Q20" s="60">
        <v>7430815</v>
      </c>
      <c r="R20" s="60">
        <v>24150092</v>
      </c>
      <c r="S20" s="60">
        <v>7597688</v>
      </c>
      <c r="T20" s="60">
        <v>6360308</v>
      </c>
      <c r="U20" s="60">
        <v>6684465</v>
      </c>
      <c r="V20" s="60">
        <v>20642461</v>
      </c>
      <c r="W20" s="60">
        <v>83920752</v>
      </c>
      <c r="X20" s="60">
        <v>81665223</v>
      </c>
      <c r="Y20" s="60">
        <v>2255529</v>
      </c>
      <c r="Z20" s="140">
        <v>2.76</v>
      </c>
      <c r="AA20" s="155">
        <v>85116072</v>
      </c>
    </row>
    <row r="21" spans="1:27" ht="13.5">
      <c r="A21" s="138" t="s">
        <v>90</v>
      </c>
      <c r="B21" s="136"/>
      <c r="C21" s="155">
        <v>13145309</v>
      </c>
      <c r="D21" s="155"/>
      <c r="E21" s="156">
        <v>13172285</v>
      </c>
      <c r="F21" s="60">
        <v>14199438</v>
      </c>
      <c r="G21" s="60">
        <v>922716</v>
      </c>
      <c r="H21" s="60">
        <v>1131171</v>
      </c>
      <c r="I21" s="60">
        <v>1043649</v>
      </c>
      <c r="J21" s="60">
        <v>3097536</v>
      </c>
      <c r="K21" s="60">
        <v>1375979</v>
      </c>
      <c r="L21" s="60">
        <v>1695431</v>
      </c>
      <c r="M21" s="60">
        <v>643203</v>
      </c>
      <c r="N21" s="60">
        <v>3714613</v>
      </c>
      <c r="O21" s="60">
        <v>3200338</v>
      </c>
      <c r="P21" s="60">
        <v>1954625</v>
      </c>
      <c r="Q21" s="60">
        <v>1708217</v>
      </c>
      <c r="R21" s="60">
        <v>6863180</v>
      </c>
      <c r="S21" s="60">
        <v>1928775</v>
      </c>
      <c r="T21" s="60">
        <v>1187161</v>
      </c>
      <c r="U21" s="60">
        <v>875986</v>
      </c>
      <c r="V21" s="60">
        <v>3991922</v>
      </c>
      <c r="W21" s="60">
        <v>17667251</v>
      </c>
      <c r="X21" s="60">
        <v>14575770</v>
      </c>
      <c r="Y21" s="60">
        <v>3091481</v>
      </c>
      <c r="Z21" s="140">
        <v>21.21</v>
      </c>
      <c r="AA21" s="155">
        <v>14199438</v>
      </c>
    </row>
    <row r="22" spans="1:27" ht="13.5">
      <c r="A22" s="138" t="s">
        <v>91</v>
      </c>
      <c r="B22" s="136"/>
      <c r="C22" s="157">
        <v>11939645</v>
      </c>
      <c r="D22" s="157"/>
      <c r="E22" s="158">
        <v>13089690</v>
      </c>
      <c r="F22" s="159">
        <v>13218150</v>
      </c>
      <c r="G22" s="159">
        <v>1158943</v>
      </c>
      <c r="H22" s="159">
        <v>1093346</v>
      </c>
      <c r="I22" s="159">
        <v>1106182</v>
      </c>
      <c r="J22" s="159">
        <v>3358471</v>
      </c>
      <c r="K22" s="159">
        <v>1081513</v>
      </c>
      <c r="L22" s="159">
        <v>1054303</v>
      </c>
      <c r="M22" s="159">
        <v>483144</v>
      </c>
      <c r="N22" s="159">
        <v>2618960</v>
      </c>
      <c r="O22" s="159">
        <v>1655542</v>
      </c>
      <c r="P22" s="159">
        <v>1049046</v>
      </c>
      <c r="Q22" s="159">
        <v>1051774</v>
      </c>
      <c r="R22" s="159">
        <v>3756362</v>
      </c>
      <c r="S22" s="159">
        <v>1060643</v>
      </c>
      <c r="T22" s="159">
        <v>1046458</v>
      </c>
      <c r="U22" s="159">
        <v>1071669</v>
      </c>
      <c r="V22" s="159">
        <v>3178770</v>
      </c>
      <c r="W22" s="159">
        <v>12912563</v>
      </c>
      <c r="X22" s="159">
        <v>17899188</v>
      </c>
      <c r="Y22" s="159">
        <v>-4986625</v>
      </c>
      <c r="Z22" s="141">
        <v>-27.86</v>
      </c>
      <c r="AA22" s="157">
        <v>13218150</v>
      </c>
    </row>
    <row r="23" spans="1:27" ht="13.5">
      <c r="A23" s="138" t="s">
        <v>92</v>
      </c>
      <c r="B23" s="136"/>
      <c r="C23" s="155">
        <v>9184332</v>
      </c>
      <c r="D23" s="155"/>
      <c r="E23" s="156">
        <v>11272814</v>
      </c>
      <c r="F23" s="60">
        <v>13520321</v>
      </c>
      <c r="G23" s="60">
        <v>1227167</v>
      </c>
      <c r="H23" s="60">
        <v>1162779</v>
      </c>
      <c r="I23" s="60">
        <v>1023755</v>
      </c>
      <c r="J23" s="60">
        <v>3413701</v>
      </c>
      <c r="K23" s="60">
        <v>1083226</v>
      </c>
      <c r="L23" s="60">
        <v>1040518</v>
      </c>
      <c r="M23" s="60">
        <v>443573</v>
      </c>
      <c r="N23" s="60">
        <v>2567317</v>
      </c>
      <c r="O23" s="60">
        <v>1708046</v>
      </c>
      <c r="P23" s="60">
        <v>1076852</v>
      </c>
      <c r="Q23" s="60">
        <v>1073442</v>
      </c>
      <c r="R23" s="60">
        <v>3858340</v>
      </c>
      <c r="S23" s="60">
        <v>1068996</v>
      </c>
      <c r="T23" s="60">
        <v>1072982</v>
      </c>
      <c r="U23" s="60">
        <v>1068051</v>
      </c>
      <c r="V23" s="60">
        <v>3210029</v>
      </c>
      <c r="W23" s="60">
        <v>13049387</v>
      </c>
      <c r="X23" s="60">
        <v>15734060</v>
      </c>
      <c r="Y23" s="60">
        <v>-2684673</v>
      </c>
      <c r="Z23" s="140">
        <v>-17.06</v>
      </c>
      <c r="AA23" s="155">
        <v>13520321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227447785</v>
      </c>
      <c r="D25" s="168">
        <f>+D5+D9+D15+D19+D24</f>
        <v>0</v>
      </c>
      <c r="E25" s="169">
        <f t="shared" si="4"/>
        <v>251621004</v>
      </c>
      <c r="F25" s="73">
        <f t="shared" si="4"/>
        <v>260181525</v>
      </c>
      <c r="G25" s="73">
        <f t="shared" si="4"/>
        <v>35103840</v>
      </c>
      <c r="H25" s="73">
        <f t="shared" si="4"/>
        <v>14560477</v>
      </c>
      <c r="I25" s="73">
        <f t="shared" si="4"/>
        <v>12641962</v>
      </c>
      <c r="J25" s="73">
        <f t="shared" si="4"/>
        <v>62306279</v>
      </c>
      <c r="K25" s="73">
        <f t="shared" si="4"/>
        <v>14496082</v>
      </c>
      <c r="L25" s="73">
        <f t="shared" si="4"/>
        <v>14487885</v>
      </c>
      <c r="M25" s="73">
        <f t="shared" si="4"/>
        <v>18901958</v>
      </c>
      <c r="N25" s="73">
        <f t="shared" si="4"/>
        <v>47885925</v>
      </c>
      <c r="O25" s="73">
        <f t="shared" si="4"/>
        <v>20203304</v>
      </c>
      <c r="P25" s="73">
        <f t="shared" si="4"/>
        <v>15471674</v>
      </c>
      <c r="Q25" s="73">
        <f t="shared" si="4"/>
        <v>25509640</v>
      </c>
      <c r="R25" s="73">
        <f t="shared" si="4"/>
        <v>61184618</v>
      </c>
      <c r="S25" s="73">
        <f t="shared" si="4"/>
        <v>15733983</v>
      </c>
      <c r="T25" s="73">
        <f t="shared" si="4"/>
        <v>12347989</v>
      </c>
      <c r="U25" s="73">
        <f t="shared" si="4"/>
        <v>12922671</v>
      </c>
      <c r="V25" s="73">
        <f t="shared" si="4"/>
        <v>41004643</v>
      </c>
      <c r="W25" s="73">
        <f t="shared" si="4"/>
        <v>212381465</v>
      </c>
      <c r="X25" s="73">
        <f t="shared" si="4"/>
        <v>251621021</v>
      </c>
      <c r="Y25" s="73">
        <f t="shared" si="4"/>
        <v>-39239556</v>
      </c>
      <c r="Z25" s="170">
        <f>+IF(X25&lt;&gt;0,+(Y25/X25)*100,0)</f>
        <v>-15.594705022677735</v>
      </c>
      <c r="AA25" s="168">
        <f>+AA5+AA9+AA15+AA19+AA24</f>
        <v>260181525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50901000</v>
      </c>
      <c r="D28" s="153">
        <f>SUM(D29:D31)</f>
        <v>0</v>
      </c>
      <c r="E28" s="154">
        <f t="shared" si="5"/>
        <v>53907017</v>
      </c>
      <c r="F28" s="100">
        <f t="shared" si="5"/>
        <v>64630182</v>
      </c>
      <c r="G28" s="100">
        <f t="shared" si="5"/>
        <v>3222009</v>
      </c>
      <c r="H28" s="100">
        <f t="shared" si="5"/>
        <v>2789320</v>
      </c>
      <c r="I28" s="100">
        <f t="shared" si="5"/>
        <v>2788065</v>
      </c>
      <c r="J28" s="100">
        <f t="shared" si="5"/>
        <v>8799394</v>
      </c>
      <c r="K28" s="100">
        <f t="shared" si="5"/>
        <v>3250576</v>
      </c>
      <c r="L28" s="100">
        <f t="shared" si="5"/>
        <v>3631142</v>
      </c>
      <c r="M28" s="100">
        <f t="shared" si="5"/>
        <v>4066692</v>
      </c>
      <c r="N28" s="100">
        <f t="shared" si="5"/>
        <v>10948410</v>
      </c>
      <c r="O28" s="100">
        <f t="shared" si="5"/>
        <v>3824016</v>
      </c>
      <c r="P28" s="100">
        <f t="shared" si="5"/>
        <v>3327124</v>
      </c>
      <c r="Q28" s="100">
        <f t="shared" si="5"/>
        <v>3049553</v>
      </c>
      <c r="R28" s="100">
        <f t="shared" si="5"/>
        <v>10200693</v>
      </c>
      <c r="S28" s="100">
        <f t="shared" si="5"/>
        <v>2699335</v>
      </c>
      <c r="T28" s="100">
        <f t="shared" si="5"/>
        <v>4249124</v>
      </c>
      <c r="U28" s="100">
        <f t="shared" si="5"/>
        <v>2777516</v>
      </c>
      <c r="V28" s="100">
        <f t="shared" si="5"/>
        <v>9725975</v>
      </c>
      <c r="W28" s="100">
        <f t="shared" si="5"/>
        <v>39674472</v>
      </c>
      <c r="X28" s="100">
        <f t="shared" si="5"/>
        <v>53907015</v>
      </c>
      <c r="Y28" s="100">
        <f t="shared" si="5"/>
        <v>-14232543</v>
      </c>
      <c r="Z28" s="137">
        <f>+IF(X28&lt;&gt;0,+(Y28/X28)*100,0)</f>
        <v>-26.40202392953867</v>
      </c>
      <c r="AA28" s="153">
        <f>SUM(AA29:AA31)</f>
        <v>64630182</v>
      </c>
    </row>
    <row r="29" spans="1:27" ht="13.5">
      <c r="A29" s="138" t="s">
        <v>75</v>
      </c>
      <c r="B29" s="136"/>
      <c r="C29" s="155">
        <v>11272005</v>
      </c>
      <c r="D29" s="155"/>
      <c r="E29" s="156">
        <v>12843580</v>
      </c>
      <c r="F29" s="60">
        <v>13029070</v>
      </c>
      <c r="G29" s="60">
        <v>1437429</v>
      </c>
      <c r="H29" s="60">
        <v>721015</v>
      </c>
      <c r="I29" s="60">
        <v>763809</v>
      </c>
      <c r="J29" s="60">
        <v>2922253</v>
      </c>
      <c r="K29" s="60">
        <v>803358</v>
      </c>
      <c r="L29" s="60">
        <v>805621</v>
      </c>
      <c r="M29" s="60">
        <v>760452</v>
      </c>
      <c r="N29" s="60">
        <v>2369431</v>
      </c>
      <c r="O29" s="60">
        <v>708529</v>
      </c>
      <c r="P29" s="60">
        <v>1382141</v>
      </c>
      <c r="Q29" s="60">
        <v>754311</v>
      </c>
      <c r="R29" s="60">
        <v>2844981</v>
      </c>
      <c r="S29" s="60">
        <v>994244</v>
      </c>
      <c r="T29" s="60">
        <v>728414</v>
      </c>
      <c r="U29" s="60">
        <v>914127</v>
      </c>
      <c r="V29" s="60">
        <v>2636785</v>
      </c>
      <c r="W29" s="60">
        <v>10773450</v>
      </c>
      <c r="X29" s="60">
        <v>12843577</v>
      </c>
      <c r="Y29" s="60">
        <v>-2070127</v>
      </c>
      <c r="Z29" s="140">
        <v>-16.12</v>
      </c>
      <c r="AA29" s="155">
        <v>13029070</v>
      </c>
    </row>
    <row r="30" spans="1:27" ht="13.5">
      <c r="A30" s="138" t="s">
        <v>76</v>
      </c>
      <c r="B30" s="136"/>
      <c r="C30" s="157">
        <v>25907599</v>
      </c>
      <c r="D30" s="157"/>
      <c r="E30" s="158">
        <v>26585817</v>
      </c>
      <c r="F30" s="159">
        <v>33817806</v>
      </c>
      <c r="G30" s="159">
        <v>1196821</v>
      </c>
      <c r="H30" s="159">
        <v>1429561</v>
      </c>
      <c r="I30" s="159">
        <v>1300332</v>
      </c>
      <c r="J30" s="159">
        <v>3926714</v>
      </c>
      <c r="K30" s="159">
        <v>1759028</v>
      </c>
      <c r="L30" s="159">
        <v>1876832</v>
      </c>
      <c r="M30" s="159">
        <v>2529400</v>
      </c>
      <c r="N30" s="159">
        <v>6165260</v>
      </c>
      <c r="O30" s="159">
        <v>2187091</v>
      </c>
      <c r="P30" s="159">
        <v>1234278</v>
      </c>
      <c r="Q30" s="159">
        <v>1489078</v>
      </c>
      <c r="R30" s="159">
        <v>4910447</v>
      </c>
      <c r="S30" s="159">
        <v>989649</v>
      </c>
      <c r="T30" s="159">
        <v>2133294</v>
      </c>
      <c r="U30" s="159">
        <v>893369</v>
      </c>
      <c r="V30" s="159">
        <v>4016312</v>
      </c>
      <c r="W30" s="159">
        <v>19018733</v>
      </c>
      <c r="X30" s="159">
        <v>26585817</v>
      </c>
      <c r="Y30" s="159">
        <v>-7567084</v>
      </c>
      <c r="Z30" s="141">
        <v>-28.46</v>
      </c>
      <c r="AA30" s="157">
        <v>33817806</v>
      </c>
    </row>
    <row r="31" spans="1:27" ht="13.5">
      <c r="A31" s="138" t="s">
        <v>77</v>
      </c>
      <c r="B31" s="136"/>
      <c r="C31" s="155">
        <v>13721396</v>
      </c>
      <c r="D31" s="155"/>
      <c r="E31" s="156">
        <v>14477620</v>
      </c>
      <c r="F31" s="60">
        <v>17783306</v>
      </c>
      <c r="G31" s="60">
        <v>587759</v>
      </c>
      <c r="H31" s="60">
        <v>638744</v>
      </c>
      <c r="I31" s="60">
        <v>723924</v>
      </c>
      <c r="J31" s="60">
        <v>1950427</v>
      </c>
      <c r="K31" s="60">
        <v>688190</v>
      </c>
      <c r="L31" s="60">
        <v>948689</v>
      </c>
      <c r="M31" s="60">
        <v>776840</v>
      </c>
      <c r="N31" s="60">
        <v>2413719</v>
      </c>
      <c r="O31" s="60">
        <v>928396</v>
      </c>
      <c r="P31" s="60">
        <v>710705</v>
      </c>
      <c r="Q31" s="60">
        <v>806164</v>
      </c>
      <c r="R31" s="60">
        <v>2445265</v>
      </c>
      <c r="S31" s="60">
        <v>715442</v>
      </c>
      <c r="T31" s="60">
        <v>1387416</v>
      </c>
      <c r="U31" s="60">
        <v>970020</v>
      </c>
      <c r="V31" s="60">
        <v>3072878</v>
      </c>
      <c r="W31" s="60">
        <v>9882289</v>
      </c>
      <c r="X31" s="60">
        <v>14477621</v>
      </c>
      <c r="Y31" s="60">
        <v>-4595332</v>
      </c>
      <c r="Z31" s="140">
        <v>-31.74</v>
      </c>
      <c r="AA31" s="155">
        <v>17783306</v>
      </c>
    </row>
    <row r="32" spans="1:27" ht="13.5">
      <c r="A32" s="135" t="s">
        <v>78</v>
      </c>
      <c r="B32" s="136"/>
      <c r="C32" s="153">
        <f aca="true" t="shared" si="6" ref="C32:Y32">SUM(C33:C37)</f>
        <v>19612812</v>
      </c>
      <c r="D32" s="153">
        <f>SUM(D33:D37)</f>
        <v>0</v>
      </c>
      <c r="E32" s="154">
        <f t="shared" si="6"/>
        <v>30051992</v>
      </c>
      <c r="F32" s="100">
        <f t="shared" si="6"/>
        <v>24521503</v>
      </c>
      <c r="G32" s="100">
        <f t="shared" si="6"/>
        <v>1446315</v>
      </c>
      <c r="H32" s="100">
        <f t="shared" si="6"/>
        <v>1749655</v>
      </c>
      <c r="I32" s="100">
        <f t="shared" si="6"/>
        <v>1765500</v>
      </c>
      <c r="J32" s="100">
        <f t="shared" si="6"/>
        <v>4961470</v>
      </c>
      <c r="K32" s="100">
        <f t="shared" si="6"/>
        <v>1809337</v>
      </c>
      <c r="L32" s="100">
        <f t="shared" si="6"/>
        <v>2808876</v>
      </c>
      <c r="M32" s="100">
        <f t="shared" si="6"/>
        <v>1890633</v>
      </c>
      <c r="N32" s="100">
        <f t="shared" si="6"/>
        <v>6508846</v>
      </c>
      <c r="O32" s="100">
        <f t="shared" si="6"/>
        <v>2045726</v>
      </c>
      <c r="P32" s="100">
        <f t="shared" si="6"/>
        <v>1958270</v>
      </c>
      <c r="Q32" s="100">
        <f t="shared" si="6"/>
        <v>1693494</v>
      </c>
      <c r="R32" s="100">
        <f t="shared" si="6"/>
        <v>5697490</v>
      </c>
      <c r="S32" s="100">
        <f t="shared" si="6"/>
        <v>1744278</v>
      </c>
      <c r="T32" s="100">
        <f t="shared" si="6"/>
        <v>1799223</v>
      </c>
      <c r="U32" s="100">
        <f t="shared" si="6"/>
        <v>2805721</v>
      </c>
      <c r="V32" s="100">
        <f t="shared" si="6"/>
        <v>6349222</v>
      </c>
      <c r="W32" s="100">
        <f t="shared" si="6"/>
        <v>23517028</v>
      </c>
      <c r="X32" s="100">
        <f t="shared" si="6"/>
        <v>30051988</v>
      </c>
      <c r="Y32" s="100">
        <f t="shared" si="6"/>
        <v>-6534960</v>
      </c>
      <c r="Z32" s="137">
        <f>+IF(X32&lt;&gt;0,+(Y32/X32)*100,0)</f>
        <v>-21.74551646965918</v>
      </c>
      <c r="AA32" s="153">
        <f>SUM(AA33:AA37)</f>
        <v>24521503</v>
      </c>
    </row>
    <row r="33" spans="1:27" ht="13.5">
      <c r="A33" s="138" t="s">
        <v>79</v>
      </c>
      <c r="B33" s="136"/>
      <c r="C33" s="155">
        <v>9024178</v>
      </c>
      <c r="D33" s="155"/>
      <c r="E33" s="156">
        <v>10541840</v>
      </c>
      <c r="F33" s="60">
        <v>11779204</v>
      </c>
      <c r="G33" s="60">
        <v>631260</v>
      </c>
      <c r="H33" s="60">
        <v>780308</v>
      </c>
      <c r="I33" s="60">
        <v>839124</v>
      </c>
      <c r="J33" s="60">
        <v>2250692</v>
      </c>
      <c r="K33" s="60">
        <v>850935</v>
      </c>
      <c r="L33" s="60">
        <v>1292506</v>
      </c>
      <c r="M33" s="60">
        <v>847381</v>
      </c>
      <c r="N33" s="60">
        <v>2990822</v>
      </c>
      <c r="O33" s="60">
        <v>825149</v>
      </c>
      <c r="P33" s="60">
        <v>956174</v>
      </c>
      <c r="Q33" s="60">
        <v>694804</v>
      </c>
      <c r="R33" s="60">
        <v>2476127</v>
      </c>
      <c r="S33" s="60">
        <v>771322</v>
      </c>
      <c r="T33" s="60">
        <v>723049</v>
      </c>
      <c r="U33" s="60">
        <v>1435209</v>
      </c>
      <c r="V33" s="60">
        <v>2929580</v>
      </c>
      <c r="W33" s="60">
        <v>10647221</v>
      </c>
      <c r="X33" s="60">
        <v>10541836</v>
      </c>
      <c r="Y33" s="60">
        <v>105385</v>
      </c>
      <c r="Z33" s="140">
        <v>1</v>
      </c>
      <c r="AA33" s="155">
        <v>11779204</v>
      </c>
    </row>
    <row r="34" spans="1:27" ht="13.5">
      <c r="A34" s="138" t="s">
        <v>80</v>
      </c>
      <c r="B34" s="136"/>
      <c r="C34" s="155">
        <v>4572083</v>
      </c>
      <c r="D34" s="155"/>
      <c r="E34" s="156">
        <v>4892266</v>
      </c>
      <c r="F34" s="60">
        <v>4954182</v>
      </c>
      <c r="G34" s="60">
        <v>250593</v>
      </c>
      <c r="H34" s="60">
        <v>322145</v>
      </c>
      <c r="I34" s="60">
        <v>289507</v>
      </c>
      <c r="J34" s="60">
        <v>862245</v>
      </c>
      <c r="K34" s="60">
        <v>326444</v>
      </c>
      <c r="L34" s="60">
        <v>547133</v>
      </c>
      <c r="M34" s="60">
        <v>328183</v>
      </c>
      <c r="N34" s="60">
        <v>1201760</v>
      </c>
      <c r="O34" s="60">
        <v>543264</v>
      </c>
      <c r="P34" s="60">
        <v>352597</v>
      </c>
      <c r="Q34" s="60">
        <v>332374</v>
      </c>
      <c r="R34" s="60">
        <v>1228235</v>
      </c>
      <c r="S34" s="60">
        <v>361438</v>
      </c>
      <c r="T34" s="60">
        <v>312194</v>
      </c>
      <c r="U34" s="60">
        <v>390320</v>
      </c>
      <c r="V34" s="60">
        <v>1063952</v>
      </c>
      <c r="W34" s="60">
        <v>4356192</v>
      </c>
      <c r="X34" s="60">
        <v>4892266</v>
      </c>
      <c r="Y34" s="60">
        <v>-536074</v>
      </c>
      <c r="Z34" s="140">
        <v>-10.96</v>
      </c>
      <c r="AA34" s="155">
        <v>4954182</v>
      </c>
    </row>
    <row r="35" spans="1:27" ht="13.5">
      <c r="A35" s="138" t="s">
        <v>81</v>
      </c>
      <c r="B35" s="136"/>
      <c r="C35" s="155">
        <v>5398059</v>
      </c>
      <c r="D35" s="155"/>
      <c r="E35" s="156">
        <v>6411094</v>
      </c>
      <c r="F35" s="60">
        <v>7102691</v>
      </c>
      <c r="G35" s="60">
        <v>515107</v>
      </c>
      <c r="H35" s="60">
        <v>600741</v>
      </c>
      <c r="I35" s="60">
        <v>611298</v>
      </c>
      <c r="J35" s="60">
        <v>1727146</v>
      </c>
      <c r="K35" s="60">
        <v>606387</v>
      </c>
      <c r="L35" s="60">
        <v>927025</v>
      </c>
      <c r="M35" s="60">
        <v>615220</v>
      </c>
      <c r="N35" s="60">
        <v>2148632</v>
      </c>
      <c r="O35" s="60">
        <v>643683</v>
      </c>
      <c r="P35" s="60">
        <v>618811</v>
      </c>
      <c r="Q35" s="60">
        <v>633238</v>
      </c>
      <c r="R35" s="60">
        <v>1895732</v>
      </c>
      <c r="S35" s="60">
        <v>582947</v>
      </c>
      <c r="T35" s="60">
        <v>733707</v>
      </c>
      <c r="U35" s="60">
        <v>945446</v>
      </c>
      <c r="V35" s="60">
        <v>2262100</v>
      </c>
      <c r="W35" s="60">
        <v>8033610</v>
      </c>
      <c r="X35" s="60">
        <v>6411092</v>
      </c>
      <c r="Y35" s="60">
        <v>1622518</v>
      </c>
      <c r="Z35" s="140">
        <v>25.31</v>
      </c>
      <c r="AA35" s="155">
        <v>7102691</v>
      </c>
    </row>
    <row r="36" spans="1:27" ht="13.5">
      <c r="A36" s="138" t="s">
        <v>82</v>
      </c>
      <c r="B36" s="136"/>
      <c r="C36" s="155">
        <v>618492</v>
      </c>
      <c r="D36" s="155"/>
      <c r="E36" s="156">
        <v>8206792</v>
      </c>
      <c r="F36" s="60">
        <v>685426</v>
      </c>
      <c r="G36" s="60">
        <v>49355</v>
      </c>
      <c r="H36" s="60">
        <v>46461</v>
      </c>
      <c r="I36" s="60">
        <v>25571</v>
      </c>
      <c r="J36" s="60">
        <v>121387</v>
      </c>
      <c r="K36" s="60">
        <v>25571</v>
      </c>
      <c r="L36" s="60">
        <v>42212</v>
      </c>
      <c r="M36" s="60">
        <v>99849</v>
      </c>
      <c r="N36" s="60">
        <v>167632</v>
      </c>
      <c r="O36" s="60">
        <v>33630</v>
      </c>
      <c r="P36" s="60">
        <v>30688</v>
      </c>
      <c r="Q36" s="60">
        <v>33078</v>
      </c>
      <c r="R36" s="60">
        <v>97396</v>
      </c>
      <c r="S36" s="60">
        <v>28571</v>
      </c>
      <c r="T36" s="60">
        <v>30273</v>
      </c>
      <c r="U36" s="60">
        <v>34746</v>
      </c>
      <c r="V36" s="60">
        <v>93590</v>
      </c>
      <c r="W36" s="60">
        <v>480005</v>
      </c>
      <c r="X36" s="60">
        <v>8206794</v>
      </c>
      <c r="Y36" s="60">
        <v>-7726789</v>
      </c>
      <c r="Z36" s="140">
        <v>-94.15</v>
      </c>
      <c r="AA36" s="155">
        <v>685426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22489339</v>
      </c>
      <c r="D38" s="153">
        <f>SUM(D39:D41)</f>
        <v>0</v>
      </c>
      <c r="E38" s="154">
        <f t="shared" si="7"/>
        <v>25002476</v>
      </c>
      <c r="F38" s="100">
        <f t="shared" si="7"/>
        <v>25295957</v>
      </c>
      <c r="G38" s="100">
        <f t="shared" si="7"/>
        <v>1507720</v>
      </c>
      <c r="H38" s="100">
        <f t="shared" si="7"/>
        <v>1739910</v>
      </c>
      <c r="I38" s="100">
        <f t="shared" si="7"/>
        <v>1743903</v>
      </c>
      <c r="J38" s="100">
        <f t="shared" si="7"/>
        <v>4991533</v>
      </c>
      <c r="K38" s="100">
        <f t="shared" si="7"/>
        <v>1807957</v>
      </c>
      <c r="L38" s="100">
        <f t="shared" si="7"/>
        <v>2711198</v>
      </c>
      <c r="M38" s="100">
        <f t="shared" si="7"/>
        <v>1814460</v>
      </c>
      <c r="N38" s="100">
        <f t="shared" si="7"/>
        <v>6333615</v>
      </c>
      <c r="O38" s="100">
        <f t="shared" si="7"/>
        <v>2460604</v>
      </c>
      <c r="P38" s="100">
        <f t="shared" si="7"/>
        <v>1711382</v>
      </c>
      <c r="Q38" s="100">
        <f t="shared" si="7"/>
        <v>1853963</v>
      </c>
      <c r="R38" s="100">
        <f t="shared" si="7"/>
        <v>6025949</v>
      </c>
      <c r="S38" s="100">
        <f t="shared" si="7"/>
        <v>1825775</v>
      </c>
      <c r="T38" s="100">
        <f t="shared" si="7"/>
        <v>1800691</v>
      </c>
      <c r="U38" s="100">
        <f t="shared" si="7"/>
        <v>2798928</v>
      </c>
      <c r="V38" s="100">
        <f t="shared" si="7"/>
        <v>6425394</v>
      </c>
      <c r="W38" s="100">
        <f t="shared" si="7"/>
        <v>23776491</v>
      </c>
      <c r="X38" s="100">
        <f t="shared" si="7"/>
        <v>25002479</v>
      </c>
      <c r="Y38" s="100">
        <f t="shared" si="7"/>
        <v>-1225988</v>
      </c>
      <c r="Z38" s="137">
        <f>+IF(X38&lt;&gt;0,+(Y38/X38)*100,0)</f>
        <v>-4.903465772334015</v>
      </c>
      <c r="AA38" s="153">
        <f>SUM(AA39:AA41)</f>
        <v>25295957</v>
      </c>
    </row>
    <row r="39" spans="1:27" ht="13.5">
      <c r="A39" s="138" t="s">
        <v>85</v>
      </c>
      <c r="B39" s="136"/>
      <c r="C39" s="155">
        <v>3950171</v>
      </c>
      <c r="D39" s="155"/>
      <c r="E39" s="156">
        <v>4763382</v>
      </c>
      <c r="F39" s="60">
        <v>5368534</v>
      </c>
      <c r="G39" s="60">
        <v>320569</v>
      </c>
      <c r="H39" s="60">
        <v>341508</v>
      </c>
      <c r="I39" s="60">
        <v>343521</v>
      </c>
      <c r="J39" s="60">
        <v>1005598</v>
      </c>
      <c r="K39" s="60">
        <v>346761</v>
      </c>
      <c r="L39" s="60">
        <v>549060</v>
      </c>
      <c r="M39" s="60">
        <v>406321</v>
      </c>
      <c r="N39" s="60">
        <v>1302142</v>
      </c>
      <c r="O39" s="60">
        <v>355534</v>
      </c>
      <c r="P39" s="60">
        <v>346611</v>
      </c>
      <c r="Q39" s="60">
        <v>352337</v>
      </c>
      <c r="R39" s="60">
        <v>1054482</v>
      </c>
      <c r="S39" s="60">
        <v>354271</v>
      </c>
      <c r="T39" s="60">
        <v>411066</v>
      </c>
      <c r="U39" s="60">
        <v>391187</v>
      </c>
      <c r="V39" s="60">
        <v>1156524</v>
      </c>
      <c r="W39" s="60">
        <v>4518746</v>
      </c>
      <c r="X39" s="60">
        <v>4763380</v>
      </c>
      <c r="Y39" s="60">
        <v>-244634</v>
      </c>
      <c r="Z39" s="140">
        <v>-5.14</v>
      </c>
      <c r="AA39" s="155">
        <v>5368534</v>
      </c>
    </row>
    <row r="40" spans="1:27" ht="13.5">
      <c r="A40" s="138" t="s">
        <v>86</v>
      </c>
      <c r="B40" s="136"/>
      <c r="C40" s="155">
        <v>18539168</v>
      </c>
      <c r="D40" s="155"/>
      <c r="E40" s="156">
        <v>20239094</v>
      </c>
      <c r="F40" s="60">
        <v>19927423</v>
      </c>
      <c r="G40" s="60">
        <v>1187151</v>
      </c>
      <c r="H40" s="60">
        <v>1398402</v>
      </c>
      <c r="I40" s="60">
        <v>1400382</v>
      </c>
      <c r="J40" s="60">
        <v>3985935</v>
      </c>
      <c r="K40" s="60">
        <v>1461196</v>
      </c>
      <c r="L40" s="60">
        <v>2162138</v>
      </c>
      <c r="M40" s="60">
        <v>1408139</v>
      </c>
      <c r="N40" s="60">
        <v>5031473</v>
      </c>
      <c r="O40" s="60">
        <v>2105070</v>
      </c>
      <c r="P40" s="60">
        <v>1364771</v>
      </c>
      <c r="Q40" s="60">
        <v>1501626</v>
      </c>
      <c r="R40" s="60">
        <v>4971467</v>
      </c>
      <c r="S40" s="60">
        <v>1471504</v>
      </c>
      <c r="T40" s="60">
        <v>1389625</v>
      </c>
      <c r="U40" s="60">
        <v>2407741</v>
      </c>
      <c r="V40" s="60">
        <v>5268870</v>
      </c>
      <c r="W40" s="60">
        <v>19257745</v>
      </c>
      <c r="X40" s="60">
        <v>20239099</v>
      </c>
      <c r="Y40" s="60">
        <v>-981354</v>
      </c>
      <c r="Z40" s="140">
        <v>-4.85</v>
      </c>
      <c r="AA40" s="155">
        <v>19927423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108126283</v>
      </c>
      <c r="D42" s="153">
        <f>SUM(D43:D46)</f>
        <v>0</v>
      </c>
      <c r="E42" s="154">
        <f t="shared" si="8"/>
        <v>116568889</v>
      </c>
      <c r="F42" s="100">
        <f t="shared" si="8"/>
        <v>118689675</v>
      </c>
      <c r="G42" s="100">
        <f t="shared" si="8"/>
        <v>8678984</v>
      </c>
      <c r="H42" s="100">
        <f t="shared" si="8"/>
        <v>10252824</v>
      </c>
      <c r="I42" s="100">
        <f t="shared" si="8"/>
        <v>9682031</v>
      </c>
      <c r="J42" s="100">
        <f t="shared" si="8"/>
        <v>28613839</v>
      </c>
      <c r="K42" s="100">
        <f t="shared" si="8"/>
        <v>7823710</v>
      </c>
      <c r="L42" s="100">
        <f t="shared" si="8"/>
        <v>10131558</v>
      </c>
      <c r="M42" s="100">
        <f t="shared" si="8"/>
        <v>8120260</v>
      </c>
      <c r="N42" s="100">
        <f t="shared" si="8"/>
        <v>26075528</v>
      </c>
      <c r="O42" s="100">
        <f t="shared" si="8"/>
        <v>9439067</v>
      </c>
      <c r="P42" s="100">
        <f t="shared" si="8"/>
        <v>7018629</v>
      </c>
      <c r="Q42" s="100">
        <f t="shared" si="8"/>
        <v>8567343</v>
      </c>
      <c r="R42" s="100">
        <f t="shared" si="8"/>
        <v>25025039</v>
      </c>
      <c r="S42" s="100">
        <f t="shared" si="8"/>
        <v>7722804</v>
      </c>
      <c r="T42" s="100">
        <f t="shared" si="8"/>
        <v>7147632</v>
      </c>
      <c r="U42" s="100">
        <f t="shared" si="8"/>
        <v>8150197</v>
      </c>
      <c r="V42" s="100">
        <f t="shared" si="8"/>
        <v>23020633</v>
      </c>
      <c r="W42" s="100">
        <f t="shared" si="8"/>
        <v>102735039</v>
      </c>
      <c r="X42" s="100">
        <f t="shared" si="8"/>
        <v>116568887</v>
      </c>
      <c r="Y42" s="100">
        <f t="shared" si="8"/>
        <v>-13833848</v>
      </c>
      <c r="Z42" s="137">
        <f>+IF(X42&lt;&gt;0,+(Y42/X42)*100,0)</f>
        <v>-11.867530312784062</v>
      </c>
      <c r="AA42" s="153">
        <f>SUM(AA43:AA46)</f>
        <v>118689675</v>
      </c>
    </row>
    <row r="43" spans="1:27" ht="13.5">
      <c r="A43" s="138" t="s">
        <v>89</v>
      </c>
      <c r="B43" s="136"/>
      <c r="C43" s="155">
        <v>72629741</v>
      </c>
      <c r="D43" s="155"/>
      <c r="E43" s="156">
        <v>76886194</v>
      </c>
      <c r="F43" s="60">
        <v>78942707</v>
      </c>
      <c r="G43" s="60">
        <v>6822710</v>
      </c>
      <c r="H43" s="60">
        <v>8499289</v>
      </c>
      <c r="I43" s="60">
        <v>7799867</v>
      </c>
      <c r="J43" s="60">
        <v>23121866</v>
      </c>
      <c r="K43" s="60">
        <v>5867041</v>
      </c>
      <c r="L43" s="60">
        <v>7417172</v>
      </c>
      <c r="M43" s="60">
        <v>5650464</v>
      </c>
      <c r="N43" s="60">
        <v>18934677</v>
      </c>
      <c r="O43" s="60">
        <v>5928692</v>
      </c>
      <c r="P43" s="60">
        <v>4912990</v>
      </c>
      <c r="Q43" s="60">
        <v>6234092</v>
      </c>
      <c r="R43" s="60">
        <v>17075774</v>
      </c>
      <c r="S43" s="60">
        <v>5511835</v>
      </c>
      <c r="T43" s="60">
        <v>4838144</v>
      </c>
      <c r="U43" s="60">
        <v>5437140</v>
      </c>
      <c r="V43" s="60">
        <v>15787119</v>
      </c>
      <c r="W43" s="60">
        <v>74919436</v>
      </c>
      <c r="X43" s="60">
        <v>76886194</v>
      </c>
      <c r="Y43" s="60">
        <v>-1966758</v>
      </c>
      <c r="Z43" s="140">
        <v>-2.56</v>
      </c>
      <c r="AA43" s="155">
        <v>78942707</v>
      </c>
    </row>
    <row r="44" spans="1:27" ht="13.5">
      <c r="A44" s="138" t="s">
        <v>90</v>
      </c>
      <c r="B44" s="136"/>
      <c r="C44" s="155">
        <v>14096645</v>
      </c>
      <c r="D44" s="155"/>
      <c r="E44" s="156">
        <v>14575768</v>
      </c>
      <c r="F44" s="60">
        <v>16096048</v>
      </c>
      <c r="G44" s="60">
        <v>1210065</v>
      </c>
      <c r="H44" s="60">
        <v>836893</v>
      </c>
      <c r="I44" s="60">
        <v>1016153</v>
      </c>
      <c r="J44" s="60">
        <v>3063111</v>
      </c>
      <c r="K44" s="60">
        <v>999694</v>
      </c>
      <c r="L44" s="60">
        <v>1356827</v>
      </c>
      <c r="M44" s="60">
        <v>1431384</v>
      </c>
      <c r="N44" s="60">
        <v>3787905</v>
      </c>
      <c r="O44" s="60">
        <v>1713510</v>
      </c>
      <c r="P44" s="60">
        <v>1134838</v>
      </c>
      <c r="Q44" s="60">
        <v>1236515</v>
      </c>
      <c r="R44" s="60">
        <v>4084863</v>
      </c>
      <c r="S44" s="60">
        <v>1296977</v>
      </c>
      <c r="T44" s="60">
        <v>1351603</v>
      </c>
      <c r="U44" s="60">
        <v>1057353</v>
      </c>
      <c r="V44" s="60">
        <v>3705933</v>
      </c>
      <c r="W44" s="60">
        <v>14641812</v>
      </c>
      <c r="X44" s="60">
        <v>14575765</v>
      </c>
      <c r="Y44" s="60">
        <v>66047</v>
      </c>
      <c r="Z44" s="140">
        <v>0.45</v>
      </c>
      <c r="AA44" s="155">
        <v>16096048</v>
      </c>
    </row>
    <row r="45" spans="1:27" ht="13.5">
      <c r="A45" s="138" t="s">
        <v>91</v>
      </c>
      <c r="B45" s="136"/>
      <c r="C45" s="157">
        <v>10545651</v>
      </c>
      <c r="D45" s="157"/>
      <c r="E45" s="158">
        <v>10481107</v>
      </c>
      <c r="F45" s="159">
        <v>10357105</v>
      </c>
      <c r="G45" s="159">
        <v>287582</v>
      </c>
      <c r="H45" s="159">
        <v>457255</v>
      </c>
      <c r="I45" s="159">
        <v>402917</v>
      </c>
      <c r="J45" s="159">
        <v>1147754</v>
      </c>
      <c r="K45" s="159">
        <v>431129</v>
      </c>
      <c r="L45" s="159">
        <v>652429</v>
      </c>
      <c r="M45" s="159">
        <v>491827</v>
      </c>
      <c r="N45" s="159">
        <v>1575385</v>
      </c>
      <c r="O45" s="159">
        <v>1315893</v>
      </c>
      <c r="P45" s="159">
        <v>506888</v>
      </c>
      <c r="Q45" s="159">
        <v>440205</v>
      </c>
      <c r="R45" s="159">
        <v>2262986</v>
      </c>
      <c r="S45" s="159">
        <v>442686</v>
      </c>
      <c r="T45" s="159">
        <v>498889</v>
      </c>
      <c r="U45" s="159">
        <v>1071258</v>
      </c>
      <c r="V45" s="159">
        <v>2012833</v>
      </c>
      <c r="W45" s="159">
        <v>6998958</v>
      </c>
      <c r="X45" s="159">
        <v>10481107</v>
      </c>
      <c r="Y45" s="159">
        <v>-3482149</v>
      </c>
      <c r="Z45" s="141">
        <v>-33.22</v>
      </c>
      <c r="AA45" s="157">
        <v>10357105</v>
      </c>
    </row>
    <row r="46" spans="1:27" ht="13.5">
      <c r="A46" s="138" t="s">
        <v>92</v>
      </c>
      <c r="B46" s="136"/>
      <c r="C46" s="155">
        <v>10854246</v>
      </c>
      <c r="D46" s="155"/>
      <c r="E46" s="156">
        <v>14625820</v>
      </c>
      <c r="F46" s="60">
        <v>13293815</v>
      </c>
      <c r="G46" s="60">
        <v>358627</v>
      </c>
      <c r="H46" s="60">
        <v>459387</v>
      </c>
      <c r="I46" s="60">
        <v>463094</v>
      </c>
      <c r="J46" s="60">
        <v>1281108</v>
      </c>
      <c r="K46" s="60">
        <v>525846</v>
      </c>
      <c r="L46" s="60">
        <v>705130</v>
      </c>
      <c r="M46" s="60">
        <v>546585</v>
      </c>
      <c r="N46" s="60">
        <v>1777561</v>
      </c>
      <c r="O46" s="60">
        <v>480972</v>
      </c>
      <c r="P46" s="60">
        <v>463913</v>
      </c>
      <c r="Q46" s="60">
        <v>656531</v>
      </c>
      <c r="R46" s="60">
        <v>1601416</v>
      </c>
      <c r="S46" s="60">
        <v>471306</v>
      </c>
      <c r="T46" s="60">
        <v>458996</v>
      </c>
      <c r="U46" s="60">
        <v>584446</v>
      </c>
      <c r="V46" s="60">
        <v>1514748</v>
      </c>
      <c r="W46" s="60">
        <v>6174833</v>
      </c>
      <c r="X46" s="60">
        <v>14625821</v>
      </c>
      <c r="Y46" s="60">
        <v>-8450988</v>
      </c>
      <c r="Z46" s="140">
        <v>-57.78</v>
      </c>
      <c r="AA46" s="155">
        <v>13293815</v>
      </c>
    </row>
    <row r="47" spans="1:27" ht="13.5">
      <c r="A47" s="135" t="s">
        <v>93</v>
      </c>
      <c r="B47" s="142" t="s">
        <v>94</v>
      </c>
      <c r="C47" s="153">
        <v>1115547</v>
      </c>
      <c r="D47" s="153"/>
      <c r="E47" s="154">
        <v>1226676</v>
      </c>
      <c r="F47" s="100">
        <v>1175576</v>
      </c>
      <c r="G47" s="100">
        <v>27394</v>
      </c>
      <c r="H47" s="100">
        <v>251552</v>
      </c>
      <c r="I47" s="100">
        <v>27394</v>
      </c>
      <c r="J47" s="100">
        <v>306340</v>
      </c>
      <c r="K47" s="100">
        <v>27394</v>
      </c>
      <c r="L47" s="100">
        <v>271577</v>
      </c>
      <c r="M47" s="100">
        <v>27394</v>
      </c>
      <c r="N47" s="100">
        <v>326365</v>
      </c>
      <c r="O47" s="100">
        <v>27564</v>
      </c>
      <c r="P47" s="100">
        <v>-27492</v>
      </c>
      <c r="Q47" s="100">
        <v>224193</v>
      </c>
      <c r="R47" s="100">
        <v>224265</v>
      </c>
      <c r="S47" s="100">
        <v>27563</v>
      </c>
      <c r="T47" s="100">
        <v>244194</v>
      </c>
      <c r="U47" s="100">
        <v>27563</v>
      </c>
      <c r="V47" s="100">
        <v>299320</v>
      </c>
      <c r="W47" s="100">
        <v>1156290</v>
      </c>
      <c r="X47" s="100">
        <v>1226676</v>
      </c>
      <c r="Y47" s="100">
        <v>-70386</v>
      </c>
      <c r="Z47" s="137">
        <v>-5.74</v>
      </c>
      <c r="AA47" s="153">
        <v>1175576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202244981</v>
      </c>
      <c r="D48" s="168">
        <f>+D28+D32+D38+D42+D47</f>
        <v>0</v>
      </c>
      <c r="E48" s="169">
        <f t="shared" si="9"/>
        <v>226757050</v>
      </c>
      <c r="F48" s="73">
        <f t="shared" si="9"/>
        <v>234312893</v>
      </c>
      <c r="G48" s="73">
        <f t="shared" si="9"/>
        <v>14882422</v>
      </c>
      <c r="H48" s="73">
        <f t="shared" si="9"/>
        <v>16783261</v>
      </c>
      <c r="I48" s="73">
        <f t="shared" si="9"/>
        <v>16006893</v>
      </c>
      <c r="J48" s="73">
        <f t="shared" si="9"/>
        <v>47672576</v>
      </c>
      <c r="K48" s="73">
        <f t="shared" si="9"/>
        <v>14718974</v>
      </c>
      <c r="L48" s="73">
        <f t="shared" si="9"/>
        <v>19554351</v>
      </c>
      <c r="M48" s="73">
        <f t="shared" si="9"/>
        <v>15919439</v>
      </c>
      <c r="N48" s="73">
        <f t="shared" si="9"/>
        <v>50192764</v>
      </c>
      <c r="O48" s="73">
        <f t="shared" si="9"/>
        <v>17796977</v>
      </c>
      <c r="P48" s="73">
        <f t="shared" si="9"/>
        <v>13987913</v>
      </c>
      <c r="Q48" s="73">
        <f t="shared" si="9"/>
        <v>15388546</v>
      </c>
      <c r="R48" s="73">
        <f t="shared" si="9"/>
        <v>47173436</v>
      </c>
      <c r="S48" s="73">
        <f t="shared" si="9"/>
        <v>14019755</v>
      </c>
      <c r="T48" s="73">
        <f t="shared" si="9"/>
        <v>15240864</v>
      </c>
      <c r="U48" s="73">
        <f t="shared" si="9"/>
        <v>16559925</v>
      </c>
      <c r="V48" s="73">
        <f t="shared" si="9"/>
        <v>45820544</v>
      </c>
      <c r="W48" s="73">
        <f t="shared" si="9"/>
        <v>190859320</v>
      </c>
      <c r="X48" s="73">
        <f t="shared" si="9"/>
        <v>226757045</v>
      </c>
      <c r="Y48" s="73">
        <f t="shared" si="9"/>
        <v>-35897725</v>
      </c>
      <c r="Z48" s="170">
        <f>+IF(X48&lt;&gt;0,+(Y48/X48)*100,0)</f>
        <v>-15.830919387752648</v>
      </c>
      <c r="AA48" s="168">
        <f>+AA28+AA32+AA38+AA42+AA47</f>
        <v>234312893</v>
      </c>
    </row>
    <row r="49" spans="1:27" ht="13.5">
      <c r="A49" s="148" t="s">
        <v>49</v>
      </c>
      <c r="B49" s="149"/>
      <c r="C49" s="171">
        <f aca="true" t="shared" si="10" ref="C49:Y49">+C25-C48</f>
        <v>25202804</v>
      </c>
      <c r="D49" s="171">
        <f>+D25-D48</f>
        <v>0</v>
      </c>
      <c r="E49" s="172">
        <f t="shared" si="10"/>
        <v>24863954</v>
      </c>
      <c r="F49" s="173">
        <f t="shared" si="10"/>
        <v>25868632</v>
      </c>
      <c r="G49" s="173">
        <f t="shared" si="10"/>
        <v>20221418</v>
      </c>
      <c r="H49" s="173">
        <f t="shared" si="10"/>
        <v>-2222784</v>
      </c>
      <c r="I49" s="173">
        <f t="shared" si="10"/>
        <v>-3364931</v>
      </c>
      <c r="J49" s="173">
        <f t="shared" si="10"/>
        <v>14633703</v>
      </c>
      <c r="K49" s="173">
        <f t="shared" si="10"/>
        <v>-222892</v>
      </c>
      <c r="L49" s="173">
        <f t="shared" si="10"/>
        <v>-5066466</v>
      </c>
      <c r="M49" s="173">
        <f t="shared" si="10"/>
        <v>2982519</v>
      </c>
      <c r="N49" s="173">
        <f t="shared" si="10"/>
        <v>-2306839</v>
      </c>
      <c r="O49" s="173">
        <f t="shared" si="10"/>
        <v>2406327</v>
      </c>
      <c r="P49" s="173">
        <f t="shared" si="10"/>
        <v>1483761</v>
      </c>
      <c r="Q49" s="173">
        <f t="shared" si="10"/>
        <v>10121094</v>
      </c>
      <c r="R49" s="173">
        <f t="shared" si="10"/>
        <v>14011182</v>
      </c>
      <c r="S49" s="173">
        <f t="shared" si="10"/>
        <v>1714228</v>
      </c>
      <c r="T49" s="173">
        <f t="shared" si="10"/>
        <v>-2892875</v>
      </c>
      <c r="U49" s="173">
        <f t="shared" si="10"/>
        <v>-3637254</v>
      </c>
      <c r="V49" s="173">
        <f t="shared" si="10"/>
        <v>-4815901</v>
      </c>
      <c r="W49" s="173">
        <f t="shared" si="10"/>
        <v>21522145</v>
      </c>
      <c r="X49" s="173">
        <f>IF(F25=F48,0,X25-X48)</f>
        <v>24863976</v>
      </c>
      <c r="Y49" s="173">
        <f t="shared" si="10"/>
        <v>-3341831</v>
      </c>
      <c r="Z49" s="174">
        <f>+IF(X49&lt;&gt;0,+(Y49/X49)*100,0)</f>
        <v>-13.440452966975194</v>
      </c>
      <c r="AA49" s="171">
        <f>+AA25-AA48</f>
        <v>25868632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29351335</v>
      </c>
      <c r="D5" s="155">
        <v>0</v>
      </c>
      <c r="E5" s="156">
        <v>31210078</v>
      </c>
      <c r="F5" s="60">
        <v>34071184</v>
      </c>
      <c r="G5" s="60">
        <v>7928072</v>
      </c>
      <c r="H5" s="60">
        <v>2457952</v>
      </c>
      <c r="I5" s="60">
        <v>2145617</v>
      </c>
      <c r="J5" s="60">
        <v>12531641</v>
      </c>
      <c r="K5" s="60">
        <v>2381746</v>
      </c>
      <c r="L5" s="60">
        <v>2216214</v>
      </c>
      <c r="M5" s="60">
        <v>860079</v>
      </c>
      <c r="N5" s="60">
        <v>5458039</v>
      </c>
      <c r="O5" s="60">
        <v>3540582</v>
      </c>
      <c r="P5" s="60">
        <v>2168830</v>
      </c>
      <c r="Q5" s="60">
        <v>1987598</v>
      </c>
      <c r="R5" s="60">
        <v>7697010</v>
      </c>
      <c r="S5" s="60">
        <v>2643468</v>
      </c>
      <c r="T5" s="60">
        <v>2163361</v>
      </c>
      <c r="U5" s="60">
        <v>2080064</v>
      </c>
      <c r="V5" s="60">
        <v>6886893</v>
      </c>
      <c r="W5" s="60">
        <v>32573583</v>
      </c>
      <c r="X5" s="60">
        <v>31210077</v>
      </c>
      <c r="Y5" s="60">
        <v>1363506</v>
      </c>
      <c r="Z5" s="140">
        <v>4.37</v>
      </c>
      <c r="AA5" s="155">
        <v>34071184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74644578</v>
      </c>
      <c r="D7" s="155">
        <v>0</v>
      </c>
      <c r="E7" s="156">
        <v>80964765</v>
      </c>
      <c r="F7" s="60">
        <v>85086072</v>
      </c>
      <c r="G7" s="60">
        <v>6707540</v>
      </c>
      <c r="H7" s="60">
        <v>7310868</v>
      </c>
      <c r="I7" s="60">
        <v>6509783</v>
      </c>
      <c r="J7" s="60">
        <v>20528191</v>
      </c>
      <c r="K7" s="60">
        <v>6733493</v>
      </c>
      <c r="L7" s="60">
        <v>6845020</v>
      </c>
      <c r="M7" s="60">
        <v>5021495</v>
      </c>
      <c r="N7" s="60">
        <v>18600008</v>
      </c>
      <c r="O7" s="60">
        <v>8785564</v>
      </c>
      <c r="P7" s="60">
        <v>7933713</v>
      </c>
      <c r="Q7" s="60">
        <v>7430815</v>
      </c>
      <c r="R7" s="60">
        <v>24150092</v>
      </c>
      <c r="S7" s="60">
        <v>7597688</v>
      </c>
      <c r="T7" s="60">
        <v>6360308</v>
      </c>
      <c r="U7" s="60">
        <v>6684465</v>
      </c>
      <c r="V7" s="60">
        <v>20642461</v>
      </c>
      <c r="W7" s="60">
        <v>83920752</v>
      </c>
      <c r="X7" s="60">
        <v>80964771</v>
      </c>
      <c r="Y7" s="60">
        <v>2955981</v>
      </c>
      <c r="Z7" s="140">
        <v>3.65</v>
      </c>
      <c r="AA7" s="155">
        <v>85086072</v>
      </c>
    </row>
    <row r="8" spans="1:27" ht="13.5">
      <c r="A8" s="183" t="s">
        <v>104</v>
      </c>
      <c r="B8" s="182"/>
      <c r="C8" s="155">
        <v>13145309</v>
      </c>
      <c r="D8" s="155">
        <v>0</v>
      </c>
      <c r="E8" s="156">
        <v>13172285</v>
      </c>
      <c r="F8" s="60">
        <v>14199438</v>
      </c>
      <c r="G8" s="60">
        <v>922716</v>
      </c>
      <c r="H8" s="60">
        <v>1131171</v>
      </c>
      <c r="I8" s="60">
        <v>1043649</v>
      </c>
      <c r="J8" s="60">
        <v>3097536</v>
      </c>
      <c r="K8" s="60">
        <v>1375979</v>
      </c>
      <c r="L8" s="60">
        <v>1695431</v>
      </c>
      <c r="M8" s="60">
        <v>643203</v>
      </c>
      <c r="N8" s="60">
        <v>3714613</v>
      </c>
      <c r="O8" s="60">
        <v>3200338</v>
      </c>
      <c r="P8" s="60">
        <v>1954625</v>
      </c>
      <c r="Q8" s="60">
        <v>1708217</v>
      </c>
      <c r="R8" s="60">
        <v>6863180</v>
      </c>
      <c r="S8" s="60">
        <v>1928775</v>
      </c>
      <c r="T8" s="60">
        <v>1187161</v>
      </c>
      <c r="U8" s="60">
        <v>875986</v>
      </c>
      <c r="V8" s="60">
        <v>3991922</v>
      </c>
      <c r="W8" s="60">
        <v>17667251</v>
      </c>
      <c r="X8" s="60">
        <v>13172286</v>
      </c>
      <c r="Y8" s="60">
        <v>4494965</v>
      </c>
      <c r="Z8" s="140">
        <v>34.12</v>
      </c>
      <c r="AA8" s="155">
        <v>14199438</v>
      </c>
    </row>
    <row r="9" spans="1:27" ht="13.5">
      <c r="A9" s="183" t="s">
        <v>105</v>
      </c>
      <c r="B9" s="182"/>
      <c r="C9" s="155">
        <v>11939645</v>
      </c>
      <c r="D9" s="155">
        <v>0</v>
      </c>
      <c r="E9" s="156">
        <v>13089690</v>
      </c>
      <c r="F9" s="60">
        <v>13218150</v>
      </c>
      <c r="G9" s="60">
        <v>1158943</v>
      </c>
      <c r="H9" s="60">
        <v>1093346</v>
      </c>
      <c r="I9" s="60">
        <v>1106182</v>
      </c>
      <c r="J9" s="60">
        <v>3358471</v>
      </c>
      <c r="K9" s="60">
        <v>1081513</v>
      </c>
      <c r="L9" s="60">
        <v>1054303</v>
      </c>
      <c r="M9" s="60">
        <v>483144</v>
      </c>
      <c r="N9" s="60">
        <v>2618960</v>
      </c>
      <c r="O9" s="60">
        <v>1655542</v>
      </c>
      <c r="P9" s="60">
        <v>1049046</v>
      </c>
      <c r="Q9" s="60">
        <v>1051774</v>
      </c>
      <c r="R9" s="60">
        <v>3756362</v>
      </c>
      <c r="S9" s="60">
        <v>1060643</v>
      </c>
      <c r="T9" s="60">
        <v>1046458</v>
      </c>
      <c r="U9" s="60">
        <v>1071669</v>
      </c>
      <c r="V9" s="60">
        <v>3178770</v>
      </c>
      <c r="W9" s="60">
        <v>12912563</v>
      </c>
      <c r="X9" s="60">
        <v>13089696</v>
      </c>
      <c r="Y9" s="60">
        <v>-177133</v>
      </c>
      <c r="Z9" s="140">
        <v>-1.35</v>
      </c>
      <c r="AA9" s="155">
        <v>13218150</v>
      </c>
    </row>
    <row r="10" spans="1:27" ht="13.5">
      <c r="A10" s="183" t="s">
        <v>106</v>
      </c>
      <c r="B10" s="182"/>
      <c r="C10" s="155">
        <v>9184008</v>
      </c>
      <c r="D10" s="155">
        <v>0</v>
      </c>
      <c r="E10" s="156">
        <v>11272314</v>
      </c>
      <c r="F10" s="54">
        <v>13519071</v>
      </c>
      <c r="G10" s="54">
        <v>1226948</v>
      </c>
      <c r="H10" s="54">
        <v>1162384</v>
      </c>
      <c r="I10" s="54">
        <v>1023755</v>
      </c>
      <c r="J10" s="54">
        <v>3413087</v>
      </c>
      <c r="K10" s="54">
        <v>1083226</v>
      </c>
      <c r="L10" s="54">
        <v>1040518</v>
      </c>
      <c r="M10" s="54">
        <v>443573</v>
      </c>
      <c r="N10" s="54">
        <v>2567317</v>
      </c>
      <c r="O10" s="54">
        <v>1708046</v>
      </c>
      <c r="P10" s="54">
        <v>1076852</v>
      </c>
      <c r="Q10" s="54">
        <v>1073442</v>
      </c>
      <c r="R10" s="54">
        <v>3858340</v>
      </c>
      <c r="S10" s="54">
        <v>1068952</v>
      </c>
      <c r="T10" s="54">
        <v>1072982</v>
      </c>
      <c r="U10" s="54">
        <v>1068051</v>
      </c>
      <c r="V10" s="54">
        <v>3209985</v>
      </c>
      <c r="W10" s="54">
        <v>13048729</v>
      </c>
      <c r="X10" s="54">
        <v>11272320</v>
      </c>
      <c r="Y10" s="54">
        <v>1776409</v>
      </c>
      <c r="Z10" s="184">
        <v>15.76</v>
      </c>
      <c r="AA10" s="130">
        <v>13519071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2626343</v>
      </c>
      <c r="D12" s="155">
        <v>0</v>
      </c>
      <c r="E12" s="156">
        <v>4007994</v>
      </c>
      <c r="F12" s="60">
        <v>4109644</v>
      </c>
      <c r="G12" s="60">
        <v>167946</v>
      </c>
      <c r="H12" s="60">
        <v>168655</v>
      </c>
      <c r="I12" s="60">
        <v>225158</v>
      </c>
      <c r="J12" s="60">
        <v>561759</v>
      </c>
      <c r="K12" s="60">
        <v>788759</v>
      </c>
      <c r="L12" s="60">
        <v>373209</v>
      </c>
      <c r="M12" s="60">
        <v>158249</v>
      </c>
      <c r="N12" s="60">
        <v>1320217</v>
      </c>
      <c r="O12" s="60">
        <v>329020</v>
      </c>
      <c r="P12" s="60">
        <v>297331</v>
      </c>
      <c r="Q12" s="60">
        <v>270714</v>
      </c>
      <c r="R12" s="60">
        <v>897065</v>
      </c>
      <c r="S12" s="60">
        <v>238854</v>
      </c>
      <c r="T12" s="60">
        <v>140031</v>
      </c>
      <c r="U12" s="60">
        <v>182181</v>
      </c>
      <c r="V12" s="60">
        <v>561066</v>
      </c>
      <c r="W12" s="60">
        <v>3340107</v>
      </c>
      <c r="X12" s="60">
        <v>4007996</v>
      </c>
      <c r="Y12" s="60">
        <v>-667889</v>
      </c>
      <c r="Z12" s="140">
        <v>-16.66</v>
      </c>
      <c r="AA12" s="155">
        <v>4109644</v>
      </c>
    </row>
    <row r="13" spans="1:27" ht="13.5">
      <c r="A13" s="181" t="s">
        <v>109</v>
      </c>
      <c r="B13" s="185"/>
      <c r="C13" s="155">
        <v>231240</v>
      </c>
      <c r="D13" s="155">
        <v>0</v>
      </c>
      <c r="E13" s="156">
        <v>190000</v>
      </c>
      <c r="F13" s="60">
        <v>500000</v>
      </c>
      <c r="G13" s="60">
        <v>50517</v>
      </c>
      <c r="H13" s="60">
        <v>62188</v>
      </c>
      <c r="I13" s="60">
        <v>51508</v>
      </c>
      <c r="J13" s="60">
        <v>164213</v>
      </c>
      <c r="K13" s="60">
        <v>50212</v>
      </c>
      <c r="L13" s="60">
        <v>37560</v>
      </c>
      <c r="M13" s="60">
        <v>79880</v>
      </c>
      <c r="N13" s="60">
        <v>167652</v>
      </c>
      <c r="O13" s="60">
        <v>58758</v>
      </c>
      <c r="P13" s="60">
        <v>53887</v>
      </c>
      <c r="Q13" s="60">
        <v>71481</v>
      </c>
      <c r="R13" s="60">
        <v>184126</v>
      </c>
      <c r="S13" s="60">
        <v>96261</v>
      </c>
      <c r="T13" s="60">
        <v>74110</v>
      </c>
      <c r="U13" s="60">
        <v>54548</v>
      </c>
      <c r="V13" s="60">
        <v>224919</v>
      </c>
      <c r="W13" s="60">
        <v>740910</v>
      </c>
      <c r="X13" s="60">
        <v>190000</v>
      </c>
      <c r="Y13" s="60">
        <v>550910</v>
      </c>
      <c r="Z13" s="140">
        <v>289.95</v>
      </c>
      <c r="AA13" s="155">
        <v>500000</v>
      </c>
    </row>
    <row r="14" spans="1:27" ht="13.5">
      <c r="A14" s="181" t="s">
        <v>110</v>
      </c>
      <c r="B14" s="185"/>
      <c r="C14" s="155">
        <v>2074946</v>
      </c>
      <c r="D14" s="155">
        <v>0</v>
      </c>
      <c r="E14" s="156">
        <v>1973863</v>
      </c>
      <c r="F14" s="60">
        <v>1973863</v>
      </c>
      <c r="G14" s="60">
        <v>177826</v>
      </c>
      <c r="H14" s="60">
        <v>194949</v>
      </c>
      <c r="I14" s="60">
        <v>207457</v>
      </c>
      <c r="J14" s="60">
        <v>580232</v>
      </c>
      <c r="K14" s="60">
        <v>213482</v>
      </c>
      <c r="L14" s="60">
        <v>213141</v>
      </c>
      <c r="M14" s="60">
        <v>43080</v>
      </c>
      <c r="N14" s="60">
        <v>469703</v>
      </c>
      <c r="O14" s="60">
        <v>401513</v>
      </c>
      <c r="P14" s="60">
        <v>162769</v>
      </c>
      <c r="Q14" s="60">
        <v>140839</v>
      </c>
      <c r="R14" s="60">
        <v>705121</v>
      </c>
      <c r="S14" s="60">
        <v>186816</v>
      </c>
      <c r="T14" s="60">
        <v>245549</v>
      </c>
      <c r="U14" s="60">
        <v>208770</v>
      </c>
      <c r="V14" s="60">
        <v>641135</v>
      </c>
      <c r="W14" s="60">
        <v>2396191</v>
      </c>
      <c r="X14" s="60">
        <v>1973868</v>
      </c>
      <c r="Y14" s="60">
        <v>422323</v>
      </c>
      <c r="Z14" s="140">
        <v>21.4</v>
      </c>
      <c r="AA14" s="155">
        <v>1973863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1710830</v>
      </c>
      <c r="D16" s="155">
        <v>0</v>
      </c>
      <c r="E16" s="156">
        <v>1527500</v>
      </c>
      <c r="F16" s="60">
        <v>2144500</v>
      </c>
      <c r="G16" s="60">
        <v>135453</v>
      </c>
      <c r="H16" s="60">
        <v>129111</v>
      </c>
      <c r="I16" s="60">
        <v>166646</v>
      </c>
      <c r="J16" s="60">
        <v>431210</v>
      </c>
      <c r="K16" s="60">
        <v>225368</v>
      </c>
      <c r="L16" s="60">
        <v>112477</v>
      </c>
      <c r="M16" s="60">
        <v>170896</v>
      </c>
      <c r="N16" s="60">
        <v>508741</v>
      </c>
      <c r="O16" s="60">
        <v>156186</v>
      </c>
      <c r="P16" s="60">
        <v>207196</v>
      </c>
      <c r="Q16" s="60">
        <v>195231</v>
      </c>
      <c r="R16" s="60">
        <v>558613</v>
      </c>
      <c r="S16" s="60">
        <v>139366</v>
      </c>
      <c r="T16" s="60">
        <v>116035</v>
      </c>
      <c r="U16" s="60">
        <v>139791</v>
      </c>
      <c r="V16" s="60">
        <v>395192</v>
      </c>
      <c r="W16" s="60">
        <v>1893756</v>
      </c>
      <c r="X16" s="60">
        <v>1527504</v>
      </c>
      <c r="Y16" s="60">
        <v>366252</v>
      </c>
      <c r="Z16" s="140">
        <v>23.98</v>
      </c>
      <c r="AA16" s="155">
        <v>2144500</v>
      </c>
    </row>
    <row r="17" spans="1:27" ht="13.5">
      <c r="A17" s="181" t="s">
        <v>113</v>
      </c>
      <c r="B17" s="185"/>
      <c r="C17" s="155">
        <v>1066966</v>
      </c>
      <c r="D17" s="155">
        <v>0</v>
      </c>
      <c r="E17" s="156">
        <v>1680650</v>
      </c>
      <c r="F17" s="60">
        <v>1681570</v>
      </c>
      <c r="G17" s="60">
        <v>147607</v>
      </c>
      <c r="H17" s="60">
        <v>146082</v>
      </c>
      <c r="I17" s="60">
        <v>176306</v>
      </c>
      <c r="J17" s="60">
        <v>469995</v>
      </c>
      <c r="K17" s="60">
        <v>168647</v>
      </c>
      <c r="L17" s="60">
        <v>164665</v>
      </c>
      <c r="M17" s="60">
        <v>117236</v>
      </c>
      <c r="N17" s="60">
        <v>450548</v>
      </c>
      <c r="O17" s="60">
        <v>169845</v>
      </c>
      <c r="P17" s="60">
        <v>139384</v>
      </c>
      <c r="Q17" s="60">
        <v>171028</v>
      </c>
      <c r="R17" s="60">
        <v>480257</v>
      </c>
      <c r="S17" s="60">
        <v>127627</v>
      </c>
      <c r="T17" s="60">
        <v>141849</v>
      </c>
      <c r="U17" s="60">
        <v>142194</v>
      </c>
      <c r="V17" s="60">
        <v>411670</v>
      </c>
      <c r="W17" s="60">
        <v>1812470</v>
      </c>
      <c r="X17" s="60">
        <v>1680650</v>
      </c>
      <c r="Y17" s="60">
        <v>131820</v>
      </c>
      <c r="Z17" s="140">
        <v>7.84</v>
      </c>
      <c r="AA17" s="155">
        <v>1681570</v>
      </c>
    </row>
    <row r="18" spans="1:27" ht="13.5">
      <c r="A18" s="183" t="s">
        <v>114</v>
      </c>
      <c r="B18" s="182"/>
      <c r="C18" s="155">
        <v>2073785</v>
      </c>
      <c r="D18" s="155">
        <v>0</v>
      </c>
      <c r="E18" s="156">
        <v>2000000</v>
      </c>
      <c r="F18" s="60">
        <v>2200000</v>
      </c>
      <c r="G18" s="60">
        <v>592234</v>
      </c>
      <c r="H18" s="60">
        <v>412556</v>
      </c>
      <c r="I18" s="60">
        <v>-148997</v>
      </c>
      <c r="J18" s="60">
        <v>855793</v>
      </c>
      <c r="K18" s="60">
        <v>152246</v>
      </c>
      <c r="L18" s="60">
        <v>554686</v>
      </c>
      <c r="M18" s="60">
        <v>4326</v>
      </c>
      <c r="N18" s="60">
        <v>711258</v>
      </c>
      <c r="O18" s="60">
        <v>176021</v>
      </c>
      <c r="P18" s="60">
        <v>-20697</v>
      </c>
      <c r="Q18" s="60">
        <v>402353</v>
      </c>
      <c r="R18" s="60">
        <v>557677</v>
      </c>
      <c r="S18" s="60">
        <v>504583</v>
      </c>
      <c r="T18" s="60">
        <v>-348424</v>
      </c>
      <c r="U18" s="60">
        <v>135883</v>
      </c>
      <c r="V18" s="60">
        <v>292042</v>
      </c>
      <c r="W18" s="60">
        <v>2416770</v>
      </c>
      <c r="X18" s="60">
        <v>2000004</v>
      </c>
      <c r="Y18" s="60">
        <v>416766</v>
      </c>
      <c r="Z18" s="140">
        <v>20.84</v>
      </c>
      <c r="AA18" s="155">
        <v>2200000</v>
      </c>
    </row>
    <row r="19" spans="1:27" ht="13.5">
      <c r="A19" s="181" t="s">
        <v>34</v>
      </c>
      <c r="B19" s="185"/>
      <c r="C19" s="155">
        <v>44999600</v>
      </c>
      <c r="D19" s="155">
        <v>0</v>
      </c>
      <c r="E19" s="156">
        <v>56870000</v>
      </c>
      <c r="F19" s="60">
        <v>50326847</v>
      </c>
      <c r="G19" s="60">
        <v>15802000</v>
      </c>
      <c r="H19" s="60">
        <v>0</v>
      </c>
      <c r="I19" s="60">
        <v>0</v>
      </c>
      <c r="J19" s="60">
        <v>15802000</v>
      </c>
      <c r="K19" s="60">
        <v>0</v>
      </c>
      <c r="L19" s="60">
        <v>0</v>
      </c>
      <c r="M19" s="60">
        <v>10681000</v>
      </c>
      <c r="N19" s="60">
        <v>10681000</v>
      </c>
      <c r="O19" s="60">
        <v>0</v>
      </c>
      <c r="P19" s="60">
        <v>0</v>
      </c>
      <c r="Q19" s="60">
        <v>10859000</v>
      </c>
      <c r="R19" s="60">
        <v>10859000</v>
      </c>
      <c r="S19" s="60">
        <v>0</v>
      </c>
      <c r="T19" s="60">
        <v>0</v>
      </c>
      <c r="U19" s="60">
        <v>0</v>
      </c>
      <c r="V19" s="60">
        <v>0</v>
      </c>
      <c r="W19" s="60">
        <v>37342000</v>
      </c>
      <c r="X19" s="60">
        <v>56870001</v>
      </c>
      <c r="Y19" s="60">
        <v>-19528001</v>
      </c>
      <c r="Z19" s="140">
        <v>-34.34</v>
      </c>
      <c r="AA19" s="155">
        <v>50326847</v>
      </c>
    </row>
    <row r="20" spans="1:27" ht="13.5">
      <c r="A20" s="181" t="s">
        <v>35</v>
      </c>
      <c r="B20" s="185"/>
      <c r="C20" s="155">
        <v>5846167</v>
      </c>
      <c r="D20" s="155">
        <v>0</v>
      </c>
      <c r="E20" s="156">
        <v>2308865</v>
      </c>
      <c r="F20" s="54">
        <v>2790021</v>
      </c>
      <c r="G20" s="54">
        <v>81652</v>
      </c>
      <c r="H20" s="54">
        <v>291215</v>
      </c>
      <c r="I20" s="54">
        <v>132266</v>
      </c>
      <c r="J20" s="54">
        <v>505133</v>
      </c>
      <c r="K20" s="54">
        <v>241411</v>
      </c>
      <c r="L20" s="54">
        <v>180661</v>
      </c>
      <c r="M20" s="54">
        <v>192288</v>
      </c>
      <c r="N20" s="54">
        <v>614360</v>
      </c>
      <c r="O20" s="54">
        <v>21889</v>
      </c>
      <c r="P20" s="54">
        <v>181978</v>
      </c>
      <c r="Q20" s="54">
        <v>145394</v>
      </c>
      <c r="R20" s="54">
        <v>349261</v>
      </c>
      <c r="S20" s="54">
        <v>140950</v>
      </c>
      <c r="T20" s="54">
        <v>117253</v>
      </c>
      <c r="U20" s="54">
        <v>287959</v>
      </c>
      <c r="V20" s="54">
        <v>546162</v>
      </c>
      <c r="W20" s="54">
        <v>2014916</v>
      </c>
      <c r="X20" s="54">
        <v>2308862</v>
      </c>
      <c r="Y20" s="54">
        <v>-293946</v>
      </c>
      <c r="Z20" s="184">
        <v>-12.73</v>
      </c>
      <c r="AA20" s="130">
        <v>2790021</v>
      </c>
    </row>
    <row r="21" spans="1:27" ht="13.5">
      <c r="A21" s="181" t="s">
        <v>115</v>
      </c>
      <c r="B21" s="185"/>
      <c r="C21" s="155">
        <v>959697</v>
      </c>
      <c r="D21" s="155">
        <v>0</v>
      </c>
      <c r="E21" s="156">
        <v>7500000</v>
      </c>
      <c r="F21" s="60">
        <v>7500000</v>
      </c>
      <c r="G21" s="60">
        <v>4386</v>
      </c>
      <c r="H21" s="60">
        <v>0</v>
      </c>
      <c r="I21" s="82">
        <v>2632</v>
      </c>
      <c r="J21" s="60">
        <v>7018</v>
      </c>
      <c r="K21" s="60">
        <v>0</v>
      </c>
      <c r="L21" s="60">
        <v>0</v>
      </c>
      <c r="M21" s="60">
        <v>3509</v>
      </c>
      <c r="N21" s="60">
        <v>3509</v>
      </c>
      <c r="O21" s="60">
        <v>0</v>
      </c>
      <c r="P21" s="82">
        <v>266760</v>
      </c>
      <c r="Q21" s="60">
        <v>1754</v>
      </c>
      <c r="R21" s="60">
        <v>268514</v>
      </c>
      <c r="S21" s="60">
        <v>0</v>
      </c>
      <c r="T21" s="60">
        <v>31316</v>
      </c>
      <c r="U21" s="60">
        <v>-8890</v>
      </c>
      <c r="V21" s="60">
        <v>22426</v>
      </c>
      <c r="W21" s="82">
        <v>301467</v>
      </c>
      <c r="X21" s="60">
        <v>7500000</v>
      </c>
      <c r="Y21" s="60">
        <v>-7198533</v>
      </c>
      <c r="Z21" s="140">
        <v>-95.98</v>
      </c>
      <c r="AA21" s="155">
        <v>7500000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199854449</v>
      </c>
      <c r="D22" s="188">
        <f>SUM(D5:D21)</f>
        <v>0</v>
      </c>
      <c r="E22" s="189">
        <f t="shared" si="0"/>
        <v>227768004</v>
      </c>
      <c r="F22" s="190">
        <f t="shared" si="0"/>
        <v>233320360</v>
      </c>
      <c r="G22" s="190">
        <f t="shared" si="0"/>
        <v>35103840</v>
      </c>
      <c r="H22" s="190">
        <f t="shared" si="0"/>
        <v>14560477</v>
      </c>
      <c r="I22" s="190">
        <f t="shared" si="0"/>
        <v>12641962</v>
      </c>
      <c r="J22" s="190">
        <f t="shared" si="0"/>
        <v>62306279</v>
      </c>
      <c r="K22" s="190">
        <f t="shared" si="0"/>
        <v>14496082</v>
      </c>
      <c r="L22" s="190">
        <f t="shared" si="0"/>
        <v>14487885</v>
      </c>
      <c r="M22" s="190">
        <f t="shared" si="0"/>
        <v>18901958</v>
      </c>
      <c r="N22" s="190">
        <f t="shared" si="0"/>
        <v>47885925</v>
      </c>
      <c r="O22" s="190">
        <f t="shared" si="0"/>
        <v>20203304</v>
      </c>
      <c r="P22" s="190">
        <f t="shared" si="0"/>
        <v>15471674</v>
      </c>
      <c r="Q22" s="190">
        <f t="shared" si="0"/>
        <v>25509640</v>
      </c>
      <c r="R22" s="190">
        <f t="shared" si="0"/>
        <v>61184618</v>
      </c>
      <c r="S22" s="190">
        <f t="shared" si="0"/>
        <v>15733983</v>
      </c>
      <c r="T22" s="190">
        <f t="shared" si="0"/>
        <v>12347989</v>
      </c>
      <c r="U22" s="190">
        <f t="shared" si="0"/>
        <v>12922671</v>
      </c>
      <c r="V22" s="190">
        <f t="shared" si="0"/>
        <v>41004643</v>
      </c>
      <c r="W22" s="190">
        <f t="shared" si="0"/>
        <v>212381465</v>
      </c>
      <c r="X22" s="190">
        <f t="shared" si="0"/>
        <v>227768035</v>
      </c>
      <c r="Y22" s="190">
        <f t="shared" si="0"/>
        <v>-15386570</v>
      </c>
      <c r="Z22" s="191">
        <f>+IF(X22&lt;&gt;0,+(Y22/X22)*100,0)</f>
        <v>-6.755368460723648</v>
      </c>
      <c r="AA22" s="188">
        <f>SUM(AA5:AA21)</f>
        <v>233320360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74310559</v>
      </c>
      <c r="D25" s="155">
        <v>0</v>
      </c>
      <c r="E25" s="156">
        <v>81979770</v>
      </c>
      <c r="F25" s="60">
        <v>83129888</v>
      </c>
      <c r="G25" s="60">
        <v>5558822</v>
      </c>
      <c r="H25" s="60">
        <v>5915627</v>
      </c>
      <c r="I25" s="60">
        <v>5971725</v>
      </c>
      <c r="J25" s="60">
        <v>17446174</v>
      </c>
      <c r="K25" s="60">
        <v>5970566</v>
      </c>
      <c r="L25" s="60">
        <v>9704412</v>
      </c>
      <c r="M25" s="60">
        <v>6310526</v>
      </c>
      <c r="N25" s="60">
        <v>21985504</v>
      </c>
      <c r="O25" s="60">
        <v>6314225</v>
      </c>
      <c r="P25" s="60">
        <v>6727594</v>
      </c>
      <c r="Q25" s="60">
        <v>5946905</v>
      </c>
      <c r="R25" s="60">
        <v>18988724</v>
      </c>
      <c r="S25" s="60">
        <v>6095249</v>
      </c>
      <c r="T25" s="60">
        <v>6632026</v>
      </c>
      <c r="U25" s="60">
        <v>6389774</v>
      </c>
      <c r="V25" s="60">
        <v>19117049</v>
      </c>
      <c r="W25" s="60">
        <v>77537451</v>
      </c>
      <c r="X25" s="60">
        <v>81979771</v>
      </c>
      <c r="Y25" s="60">
        <v>-4442320</v>
      </c>
      <c r="Z25" s="140">
        <v>-5.42</v>
      </c>
      <c r="AA25" s="155">
        <v>83129888</v>
      </c>
    </row>
    <row r="26" spans="1:27" ht="13.5">
      <c r="A26" s="183" t="s">
        <v>38</v>
      </c>
      <c r="B26" s="182"/>
      <c r="C26" s="155">
        <v>5301393</v>
      </c>
      <c r="D26" s="155">
        <v>0</v>
      </c>
      <c r="E26" s="156">
        <v>5756447</v>
      </c>
      <c r="F26" s="60">
        <v>5756447</v>
      </c>
      <c r="G26" s="60">
        <v>405991</v>
      </c>
      <c r="H26" s="60">
        <v>405991</v>
      </c>
      <c r="I26" s="60">
        <v>416650</v>
      </c>
      <c r="J26" s="60">
        <v>1228632</v>
      </c>
      <c r="K26" s="60">
        <v>406655</v>
      </c>
      <c r="L26" s="60">
        <v>410560</v>
      </c>
      <c r="M26" s="60">
        <v>410560</v>
      </c>
      <c r="N26" s="60">
        <v>1227775</v>
      </c>
      <c r="O26" s="60">
        <v>409809</v>
      </c>
      <c r="P26" s="60">
        <v>409809</v>
      </c>
      <c r="Q26" s="60">
        <v>409809</v>
      </c>
      <c r="R26" s="60">
        <v>1229427</v>
      </c>
      <c r="S26" s="60">
        <v>642872</v>
      </c>
      <c r="T26" s="60">
        <v>394455</v>
      </c>
      <c r="U26" s="60">
        <v>392062</v>
      </c>
      <c r="V26" s="60">
        <v>1429389</v>
      </c>
      <c r="W26" s="60">
        <v>5115223</v>
      </c>
      <c r="X26" s="60">
        <v>5756447</v>
      </c>
      <c r="Y26" s="60">
        <v>-641224</v>
      </c>
      <c r="Z26" s="140">
        <v>-11.14</v>
      </c>
      <c r="AA26" s="155">
        <v>5756447</v>
      </c>
    </row>
    <row r="27" spans="1:27" ht="13.5">
      <c r="A27" s="183" t="s">
        <v>118</v>
      </c>
      <c r="B27" s="182"/>
      <c r="C27" s="155">
        <v>5149364</v>
      </c>
      <c r="D27" s="155">
        <v>0</v>
      </c>
      <c r="E27" s="156">
        <v>6000000</v>
      </c>
      <c r="F27" s="60">
        <v>12660000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6000000</v>
      </c>
      <c r="Y27" s="60">
        <v>-6000000</v>
      </c>
      <c r="Z27" s="140">
        <v>-100</v>
      </c>
      <c r="AA27" s="155">
        <v>12660000</v>
      </c>
    </row>
    <row r="28" spans="1:27" ht="13.5">
      <c r="A28" s="183" t="s">
        <v>39</v>
      </c>
      <c r="B28" s="182"/>
      <c r="C28" s="155">
        <v>11520590</v>
      </c>
      <c r="D28" s="155">
        <v>0</v>
      </c>
      <c r="E28" s="156">
        <v>13071682</v>
      </c>
      <c r="F28" s="60">
        <v>11771682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13071681</v>
      </c>
      <c r="Y28" s="60">
        <v>-13071681</v>
      </c>
      <c r="Z28" s="140">
        <v>-100</v>
      </c>
      <c r="AA28" s="155">
        <v>11771682</v>
      </c>
    </row>
    <row r="29" spans="1:27" ht="13.5">
      <c r="A29" s="183" t="s">
        <v>40</v>
      </c>
      <c r="B29" s="182"/>
      <c r="C29" s="155">
        <v>7663071</v>
      </c>
      <c r="D29" s="155">
        <v>0</v>
      </c>
      <c r="E29" s="156">
        <v>7381800</v>
      </c>
      <c r="F29" s="60">
        <v>7936800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1950162</v>
      </c>
      <c r="P29" s="60">
        <v>0</v>
      </c>
      <c r="Q29" s="60">
        <v>0</v>
      </c>
      <c r="R29" s="60">
        <v>1950162</v>
      </c>
      <c r="S29" s="60">
        <v>0</v>
      </c>
      <c r="T29" s="60">
        <v>0</v>
      </c>
      <c r="U29" s="60">
        <v>1817183</v>
      </c>
      <c r="V29" s="60">
        <v>1817183</v>
      </c>
      <c r="W29" s="60">
        <v>3767345</v>
      </c>
      <c r="X29" s="60">
        <v>7381798</v>
      </c>
      <c r="Y29" s="60">
        <v>-3614453</v>
      </c>
      <c r="Z29" s="140">
        <v>-48.96</v>
      </c>
      <c r="AA29" s="155">
        <v>7936800</v>
      </c>
    </row>
    <row r="30" spans="1:27" ht="13.5">
      <c r="A30" s="183" t="s">
        <v>119</v>
      </c>
      <c r="B30" s="182"/>
      <c r="C30" s="155">
        <v>66828936</v>
      </c>
      <c r="D30" s="155">
        <v>0</v>
      </c>
      <c r="E30" s="156">
        <v>69964818</v>
      </c>
      <c r="F30" s="60">
        <v>72664818</v>
      </c>
      <c r="G30" s="60">
        <v>5694950</v>
      </c>
      <c r="H30" s="60">
        <v>8015588</v>
      </c>
      <c r="I30" s="60">
        <v>7398228</v>
      </c>
      <c r="J30" s="60">
        <v>21108766</v>
      </c>
      <c r="K30" s="60">
        <v>5487991</v>
      </c>
      <c r="L30" s="60">
        <v>6761284</v>
      </c>
      <c r="M30" s="60">
        <v>5382189</v>
      </c>
      <c r="N30" s="60">
        <v>17631464</v>
      </c>
      <c r="O30" s="60">
        <v>5442419</v>
      </c>
      <c r="P30" s="60">
        <v>4604545</v>
      </c>
      <c r="Q30" s="60">
        <v>6099396</v>
      </c>
      <c r="R30" s="60">
        <v>16146360</v>
      </c>
      <c r="S30" s="60">
        <v>5449742</v>
      </c>
      <c r="T30" s="60">
        <v>4699289</v>
      </c>
      <c r="U30" s="60">
        <v>6207683</v>
      </c>
      <c r="V30" s="60">
        <v>16356714</v>
      </c>
      <c r="W30" s="60">
        <v>71243304</v>
      </c>
      <c r="X30" s="60">
        <v>69964816</v>
      </c>
      <c r="Y30" s="60">
        <v>1278488</v>
      </c>
      <c r="Z30" s="140">
        <v>1.83</v>
      </c>
      <c r="AA30" s="155">
        <v>72664818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2310526</v>
      </c>
      <c r="D32" s="155">
        <v>0</v>
      </c>
      <c r="E32" s="156">
        <v>110000</v>
      </c>
      <c r="F32" s="60">
        <v>110000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4565</v>
      </c>
      <c r="Q32" s="60">
        <v>0</v>
      </c>
      <c r="R32" s="60">
        <v>4565</v>
      </c>
      <c r="S32" s="60">
        <v>0</v>
      </c>
      <c r="T32" s="60">
        <v>0</v>
      </c>
      <c r="U32" s="60">
        <v>0</v>
      </c>
      <c r="V32" s="60">
        <v>0</v>
      </c>
      <c r="W32" s="60">
        <v>4565</v>
      </c>
      <c r="X32" s="60">
        <v>110004</v>
      </c>
      <c r="Y32" s="60">
        <v>-105439</v>
      </c>
      <c r="Z32" s="140">
        <v>-95.85</v>
      </c>
      <c r="AA32" s="155">
        <v>110000</v>
      </c>
    </row>
    <row r="33" spans="1:27" ht="13.5">
      <c r="A33" s="183" t="s">
        <v>42</v>
      </c>
      <c r="B33" s="182"/>
      <c r="C33" s="155">
        <v>880051</v>
      </c>
      <c r="D33" s="155">
        <v>0</v>
      </c>
      <c r="E33" s="156">
        <v>936520</v>
      </c>
      <c r="F33" s="60">
        <v>936520</v>
      </c>
      <c r="G33" s="60">
        <v>0</v>
      </c>
      <c r="H33" s="60">
        <v>224508</v>
      </c>
      <c r="I33" s="60">
        <v>0</v>
      </c>
      <c r="J33" s="60">
        <v>224508</v>
      </c>
      <c r="K33" s="60">
        <v>4123</v>
      </c>
      <c r="L33" s="60">
        <v>240384</v>
      </c>
      <c r="M33" s="60">
        <v>11353</v>
      </c>
      <c r="N33" s="60">
        <v>255860</v>
      </c>
      <c r="O33" s="60">
        <v>37251</v>
      </c>
      <c r="P33" s="60">
        <v>-22700</v>
      </c>
      <c r="Q33" s="60">
        <v>205271</v>
      </c>
      <c r="R33" s="60">
        <v>219822</v>
      </c>
      <c r="S33" s="60">
        <v>7613</v>
      </c>
      <c r="T33" s="60">
        <v>218759</v>
      </c>
      <c r="U33" s="60">
        <v>0</v>
      </c>
      <c r="V33" s="60">
        <v>226372</v>
      </c>
      <c r="W33" s="60">
        <v>926562</v>
      </c>
      <c r="X33" s="60">
        <v>936524</v>
      </c>
      <c r="Y33" s="60">
        <v>-9962</v>
      </c>
      <c r="Z33" s="140">
        <v>-1.06</v>
      </c>
      <c r="AA33" s="155">
        <v>936520</v>
      </c>
    </row>
    <row r="34" spans="1:27" ht="13.5">
      <c r="A34" s="183" t="s">
        <v>43</v>
      </c>
      <c r="B34" s="182"/>
      <c r="C34" s="155">
        <v>27672575</v>
      </c>
      <c r="D34" s="155">
        <v>0</v>
      </c>
      <c r="E34" s="156">
        <v>41556013</v>
      </c>
      <c r="F34" s="60">
        <v>39346738</v>
      </c>
      <c r="G34" s="60">
        <v>3222659</v>
      </c>
      <c r="H34" s="60">
        <v>2221547</v>
      </c>
      <c r="I34" s="60">
        <v>2220290</v>
      </c>
      <c r="J34" s="60">
        <v>7664496</v>
      </c>
      <c r="K34" s="60">
        <v>2849639</v>
      </c>
      <c r="L34" s="60">
        <v>2437711</v>
      </c>
      <c r="M34" s="60">
        <v>3804811</v>
      </c>
      <c r="N34" s="60">
        <v>9092161</v>
      </c>
      <c r="O34" s="60">
        <v>3643111</v>
      </c>
      <c r="P34" s="60">
        <v>2264100</v>
      </c>
      <c r="Q34" s="60">
        <v>2727165</v>
      </c>
      <c r="R34" s="60">
        <v>8634376</v>
      </c>
      <c r="S34" s="60">
        <v>1824279</v>
      </c>
      <c r="T34" s="60">
        <v>3296335</v>
      </c>
      <c r="U34" s="60">
        <v>1753223</v>
      </c>
      <c r="V34" s="60">
        <v>6873837</v>
      </c>
      <c r="W34" s="60">
        <v>32264870</v>
      </c>
      <c r="X34" s="60">
        <v>41556011</v>
      </c>
      <c r="Y34" s="60">
        <v>-9291141</v>
      </c>
      <c r="Z34" s="140">
        <v>-22.36</v>
      </c>
      <c r="AA34" s="155">
        <v>39346738</v>
      </c>
    </row>
    <row r="35" spans="1:27" ht="13.5">
      <c r="A35" s="181" t="s">
        <v>122</v>
      </c>
      <c r="B35" s="185"/>
      <c r="C35" s="155">
        <v>607916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202244981</v>
      </c>
      <c r="D36" s="188">
        <f>SUM(D25:D35)</f>
        <v>0</v>
      </c>
      <c r="E36" s="189">
        <f t="shared" si="1"/>
        <v>226757050</v>
      </c>
      <c r="F36" s="190">
        <f t="shared" si="1"/>
        <v>234312893</v>
      </c>
      <c r="G36" s="190">
        <f t="shared" si="1"/>
        <v>14882422</v>
      </c>
      <c r="H36" s="190">
        <f t="shared" si="1"/>
        <v>16783261</v>
      </c>
      <c r="I36" s="190">
        <f t="shared" si="1"/>
        <v>16006893</v>
      </c>
      <c r="J36" s="190">
        <f t="shared" si="1"/>
        <v>47672576</v>
      </c>
      <c r="K36" s="190">
        <f t="shared" si="1"/>
        <v>14718974</v>
      </c>
      <c r="L36" s="190">
        <f t="shared" si="1"/>
        <v>19554351</v>
      </c>
      <c r="M36" s="190">
        <f t="shared" si="1"/>
        <v>15919439</v>
      </c>
      <c r="N36" s="190">
        <f t="shared" si="1"/>
        <v>50192764</v>
      </c>
      <c r="O36" s="190">
        <f t="shared" si="1"/>
        <v>17796977</v>
      </c>
      <c r="P36" s="190">
        <f t="shared" si="1"/>
        <v>13987913</v>
      </c>
      <c r="Q36" s="190">
        <f t="shared" si="1"/>
        <v>15388546</v>
      </c>
      <c r="R36" s="190">
        <f t="shared" si="1"/>
        <v>47173436</v>
      </c>
      <c r="S36" s="190">
        <f t="shared" si="1"/>
        <v>14019755</v>
      </c>
      <c r="T36" s="190">
        <f t="shared" si="1"/>
        <v>15240864</v>
      </c>
      <c r="U36" s="190">
        <f t="shared" si="1"/>
        <v>16559925</v>
      </c>
      <c r="V36" s="190">
        <f t="shared" si="1"/>
        <v>45820544</v>
      </c>
      <c r="W36" s="190">
        <f t="shared" si="1"/>
        <v>190859320</v>
      </c>
      <c r="X36" s="190">
        <f t="shared" si="1"/>
        <v>226757052</v>
      </c>
      <c r="Y36" s="190">
        <f t="shared" si="1"/>
        <v>-35897732</v>
      </c>
      <c r="Z36" s="191">
        <f>+IF(X36&lt;&gt;0,+(Y36/X36)*100,0)</f>
        <v>-15.830921986055808</v>
      </c>
      <c r="AA36" s="188">
        <f>SUM(AA25:AA35)</f>
        <v>234312893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-2390532</v>
      </c>
      <c r="D38" s="199">
        <f>+D22-D36</f>
        <v>0</v>
      </c>
      <c r="E38" s="200">
        <f t="shared" si="2"/>
        <v>1010954</v>
      </c>
      <c r="F38" s="106">
        <f t="shared" si="2"/>
        <v>-992533</v>
      </c>
      <c r="G38" s="106">
        <f t="shared" si="2"/>
        <v>20221418</v>
      </c>
      <c r="H38" s="106">
        <f t="shared" si="2"/>
        <v>-2222784</v>
      </c>
      <c r="I38" s="106">
        <f t="shared" si="2"/>
        <v>-3364931</v>
      </c>
      <c r="J38" s="106">
        <f t="shared" si="2"/>
        <v>14633703</v>
      </c>
      <c r="K38" s="106">
        <f t="shared" si="2"/>
        <v>-222892</v>
      </c>
      <c r="L38" s="106">
        <f t="shared" si="2"/>
        <v>-5066466</v>
      </c>
      <c r="M38" s="106">
        <f t="shared" si="2"/>
        <v>2982519</v>
      </c>
      <c r="N38" s="106">
        <f t="shared" si="2"/>
        <v>-2306839</v>
      </c>
      <c r="O38" s="106">
        <f t="shared" si="2"/>
        <v>2406327</v>
      </c>
      <c r="P38" s="106">
        <f t="shared" si="2"/>
        <v>1483761</v>
      </c>
      <c r="Q38" s="106">
        <f t="shared" si="2"/>
        <v>10121094</v>
      </c>
      <c r="R38" s="106">
        <f t="shared" si="2"/>
        <v>14011182</v>
      </c>
      <c r="S38" s="106">
        <f t="shared" si="2"/>
        <v>1714228</v>
      </c>
      <c r="T38" s="106">
        <f t="shared" si="2"/>
        <v>-2892875</v>
      </c>
      <c r="U38" s="106">
        <f t="shared" si="2"/>
        <v>-3637254</v>
      </c>
      <c r="V38" s="106">
        <f t="shared" si="2"/>
        <v>-4815901</v>
      </c>
      <c r="W38" s="106">
        <f t="shared" si="2"/>
        <v>21522145</v>
      </c>
      <c r="X38" s="106">
        <f>IF(F22=F36,0,X22-X36)</f>
        <v>1010983</v>
      </c>
      <c r="Y38" s="106">
        <f t="shared" si="2"/>
        <v>20511162</v>
      </c>
      <c r="Z38" s="201">
        <f>+IF(X38&lt;&gt;0,+(Y38/X38)*100,0)</f>
        <v>2028.8335214340893</v>
      </c>
      <c r="AA38" s="199">
        <f>+AA22-AA36</f>
        <v>-992533</v>
      </c>
    </row>
    <row r="39" spans="1:27" ht="13.5">
      <c r="A39" s="181" t="s">
        <v>46</v>
      </c>
      <c r="B39" s="185"/>
      <c r="C39" s="155">
        <v>27593336</v>
      </c>
      <c r="D39" s="155">
        <v>0</v>
      </c>
      <c r="E39" s="156">
        <v>23853000</v>
      </c>
      <c r="F39" s="60">
        <v>26861165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23853000</v>
      </c>
      <c r="Y39" s="60">
        <v>-23853000</v>
      </c>
      <c r="Z39" s="140">
        <v>-100</v>
      </c>
      <c r="AA39" s="155">
        <v>26861165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25202804</v>
      </c>
      <c r="D42" s="206">
        <f>SUM(D38:D41)</f>
        <v>0</v>
      </c>
      <c r="E42" s="207">
        <f t="shared" si="3"/>
        <v>24863954</v>
      </c>
      <c r="F42" s="88">
        <f t="shared" si="3"/>
        <v>25868632</v>
      </c>
      <c r="G42" s="88">
        <f t="shared" si="3"/>
        <v>20221418</v>
      </c>
      <c r="H42" s="88">
        <f t="shared" si="3"/>
        <v>-2222784</v>
      </c>
      <c r="I42" s="88">
        <f t="shared" si="3"/>
        <v>-3364931</v>
      </c>
      <c r="J42" s="88">
        <f t="shared" si="3"/>
        <v>14633703</v>
      </c>
      <c r="K42" s="88">
        <f t="shared" si="3"/>
        <v>-222892</v>
      </c>
      <c r="L42" s="88">
        <f t="shared" si="3"/>
        <v>-5066466</v>
      </c>
      <c r="M42" s="88">
        <f t="shared" si="3"/>
        <v>2982519</v>
      </c>
      <c r="N42" s="88">
        <f t="shared" si="3"/>
        <v>-2306839</v>
      </c>
      <c r="O42" s="88">
        <f t="shared" si="3"/>
        <v>2406327</v>
      </c>
      <c r="P42" s="88">
        <f t="shared" si="3"/>
        <v>1483761</v>
      </c>
      <c r="Q42" s="88">
        <f t="shared" si="3"/>
        <v>10121094</v>
      </c>
      <c r="R42" s="88">
        <f t="shared" si="3"/>
        <v>14011182</v>
      </c>
      <c r="S42" s="88">
        <f t="shared" si="3"/>
        <v>1714228</v>
      </c>
      <c r="T42" s="88">
        <f t="shared" si="3"/>
        <v>-2892875</v>
      </c>
      <c r="U42" s="88">
        <f t="shared" si="3"/>
        <v>-3637254</v>
      </c>
      <c r="V42" s="88">
        <f t="shared" si="3"/>
        <v>-4815901</v>
      </c>
      <c r="W42" s="88">
        <f t="shared" si="3"/>
        <v>21522145</v>
      </c>
      <c r="X42" s="88">
        <f t="shared" si="3"/>
        <v>24863983</v>
      </c>
      <c r="Y42" s="88">
        <f t="shared" si="3"/>
        <v>-3341838</v>
      </c>
      <c r="Z42" s="208">
        <f>+IF(X42&lt;&gt;0,+(Y42/X42)*100,0)</f>
        <v>-13.4404773362337</v>
      </c>
      <c r="AA42" s="206">
        <f>SUM(AA38:AA41)</f>
        <v>25868632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25202804</v>
      </c>
      <c r="D44" s="210">
        <f>+D42-D43</f>
        <v>0</v>
      </c>
      <c r="E44" s="211">
        <f t="shared" si="4"/>
        <v>24863954</v>
      </c>
      <c r="F44" s="77">
        <f t="shared" si="4"/>
        <v>25868632</v>
      </c>
      <c r="G44" s="77">
        <f t="shared" si="4"/>
        <v>20221418</v>
      </c>
      <c r="H44" s="77">
        <f t="shared" si="4"/>
        <v>-2222784</v>
      </c>
      <c r="I44" s="77">
        <f t="shared" si="4"/>
        <v>-3364931</v>
      </c>
      <c r="J44" s="77">
        <f t="shared" si="4"/>
        <v>14633703</v>
      </c>
      <c r="K44" s="77">
        <f t="shared" si="4"/>
        <v>-222892</v>
      </c>
      <c r="L44" s="77">
        <f t="shared" si="4"/>
        <v>-5066466</v>
      </c>
      <c r="M44" s="77">
        <f t="shared" si="4"/>
        <v>2982519</v>
      </c>
      <c r="N44" s="77">
        <f t="shared" si="4"/>
        <v>-2306839</v>
      </c>
      <c r="O44" s="77">
        <f t="shared" si="4"/>
        <v>2406327</v>
      </c>
      <c r="P44" s="77">
        <f t="shared" si="4"/>
        <v>1483761</v>
      </c>
      <c r="Q44" s="77">
        <f t="shared" si="4"/>
        <v>10121094</v>
      </c>
      <c r="R44" s="77">
        <f t="shared" si="4"/>
        <v>14011182</v>
      </c>
      <c r="S44" s="77">
        <f t="shared" si="4"/>
        <v>1714228</v>
      </c>
      <c r="T44" s="77">
        <f t="shared" si="4"/>
        <v>-2892875</v>
      </c>
      <c r="U44" s="77">
        <f t="shared" si="4"/>
        <v>-3637254</v>
      </c>
      <c r="V44" s="77">
        <f t="shared" si="4"/>
        <v>-4815901</v>
      </c>
      <c r="W44" s="77">
        <f t="shared" si="4"/>
        <v>21522145</v>
      </c>
      <c r="X44" s="77">
        <f t="shared" si="4"/>
        <v>24863983</v>
      </c>
      <c r="Y44" s="77">
        <f t="shared" si="4"/>
        <v>-3341838</v>
      </c>
      <c r="Z44" s="212">
        <f>+IF(X44&lt;&gt;0,+(Y44/X44)*100,0)</f>
        <v>-13.4404773362337</v>
      </c>
      <c r="AA44" s="210">
        <f>+AA42-AA43</f>
        <v>25868632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25202804</v>
      </c>
      <c r="D46" s="206">
        <f>SUM(D44:D45)</f>
        <v>0</v>
      </c>
      <c r="E46" s="207">
        <f t="shared" si="5"/>
        <v>24863954</v>
      </c>
      <c r="F46" s="88">
        <f t="shared" si="5"/>
        <v>25868632</v>
      </c>
      <c r="G46" s="88">
        <f t="shared" si="5"/>
        <v>20221418</v>
      </c>
      <c r="H46" s="88">
        <f t="shared" si="5"/>
        <v>-2222784</v>
      </c>
      <c r="I46" s="88">
        <f t="shared" si="5"/>
        <v>-3364931</v>
      </c>
      <c r="J46" s="88">
        <f t="shared" si="5"/>
        <v>14633703</v>
      </c>
      <c r="K46" s="88">
        <f t="shared" si="5"/>
        <v>-222892</v>
      </c>
      <c r="L46" s="88">
        <f t="shared" si="5"/>
        <v>-5066466</v>
      </c>
      <c r="M46" s="88">
        <f t="shared" si="5"/>
        <v>2982519</v>
      </c>
      <c r="N46" s="88">
        <f t="shared" si="5"/>
        <v>-2306839</v>
      </c>
      <c r="O46" s="88">
        <f t="shared" si="5"/>
        <v>2406327</v>
      </c>
      <c r="P46" s="88">
        <f t="shared" si="5"/>
        <v>1483761</v>
      </c>
      <c r="Q46" s="88">
        <f t="shared" si="5"/>
        <v>10121094</v>
      </c>
      <c r="R46" s="88">
        <f t="shared" si="5"/>
        <v>14011182</v>
      </c>
      <c r="S46" s="88">
        <f t="shared" si="5"/>
        <v>1714228</v>
      </c>
      <c r="T46" s="88">
        <f t="shared" si="5"/>
        <v>-2892875</v>
      </c>
      <c r="U46" s="88">
        <f t="shared" si="5"/>
        <v>-3637254</v>
      </c>
      <c r="V46" s="88">
        <f t="shared" si="5"/>
        <v>-4815901</v>
      </c>
      <c r="W46" s="88">
        <f t="shared" si="5"/>
        <v>21522145</v>
      </c>
      <c r="X46" s="88">
        <f t="shared" si="5"/>
        <v>24863983</v>
      </c>
      <c r="Y46" s="88">
        <f t="shared" si="5"/>
        <v>-3341838</v>
      </c>
      <c r="Z46" s="208">
        <f>+IF(X46&lt;&gt;0,+(Y46/X46)*100,0)</f>
        <v>-13.4404773362337</v>
      </c>
      <c r="AA46" s="206">
        <f>SUM(AA44:AA45)</f>
        <v>25868632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25202804</v>
      </c>
      <c r="D48" s="217">
        <f>SUM(D46:D47)</f>
        <v>0</v>
      </c>
      <c r="E48" s="218">
        <f t="shared" si="6"/>
        <v>24863954</v>
      </c>
      <c r="F48" s="219">
        <f t="shared" si="6"/>
        <v>25868632</v>
      </c>
      <c r="G48" s="219">
        <f t="shared" si="6"/>
        <v>20221418</v>
      </c>
      <c r="H48" s="220">
        <f t="shared" si="6"/>
        <v>-2222784</v>
      </c>
      <c r="I48" s="220">
        <f t="shared" si="6"/>
        <v>-3364931</v>
      </c>
      <c r="J48" s="220">
        <f t="shared" si="6"/>
        <v>14633703</v>
      </c>
      <c r="K48" s="220">
        <f t="shared" si="6"/>
        <v>-222892</v>
      </c>
      <c r="L48" s="220">
        <f t="shared" si="6"/>
        <v>-5066466</v>
      </c>
      <c r="M48" s="219">
        <f t="shared" si="6"/>
        <v>2982519</v>
      </c>
      <c r="N48" s="219">
        <f t="shared" si="6"/>
        <v>-2306839</v>
      </c>
      <c r="O48" s="220">
        <f t="shared" si="6"/>
        <v>2406327</v>
      </c>
      <c r="P48" s="220">
        <f t="shared" si="6"/>
        <v>1483761</v>
      </c>
      <c r="Q48" s="220">
        <f t="shared" si="6"/>
        <v>10121094</v>
      </c>
      <c r="R48" s="220">
        <f t="shared" si="6"/>
        <v>14011182</v>
      </c>
      <c r="S48" s="220">
        <f t="shared" si="6"/>
        <v>1714228</v>
      </c>
      <c r="T48" s="219">
        <f t="shared" si="6"/>
        <v>-2892875</v>
      </c>
      <c r="U48" s="219">
        <f t="shared" si="6"/>
        <v>-3637254</v>
      </c>
      <c r="V48" s="220">
        <f t="shared" si="6"/>
        <v>-4815901</v>
      </c>
      <c r="W48" s="220">
        <f t="shared" si="6"/>
        <v>21522145</v>
      </c>
      <c r="X48" s="220">
        <f t="shared" si="6"/>
        <v>24863983</v>
      </c>
      <c r="Y48" s="220">
        <f t="shared" si="6"/>
        <v>-3341838</v>
      </c>
      <c r="Z48" s="221">
        <f>+IF(X48&lt;&gt;0,+(Y48/X48)*100,0)</f>
        <v>-13.4404773362337</v>
      </c>
      <c r="AA48" s="222">
        <f>SUM(AA46:AA47)</f>
        <v>25868632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2843352</v>
      </c>
      <c r="D5" s="153">
        <f>SUM(D6:D8)</f>
        <v>0</v>
      </c>
      <c r="E5" s="154">
        <f t="shared" si="0"/>
        <v>571000</v>
      </c>
      <c r="F5" s="100">
        <f t="shared" si="0"/>
        <v>571000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3465</v>
      </c>
      <c r="L5" s="100">
        <f t="shared" si="0"/>
        <v>15636</v>
      </c>
      <c r="M5" s="100">
        <f t="shared" si="0"/>
        <v>0</v>
      </c>
      <c r="N5" s="100">
        <f t="shared" si="0"/>
        <v>19101</v>
      </c>
      <c r="O5" s="100">
        <f t="shared" si="0"/>
        <v>0</v>
      </c>
      <c r="P5" s="100">
        <f t="shared" si="0"/>
        <v>20070</v>
      </c>
      <c r="Q5" s="100">
        <f t="shared" si="0"/>
        <v>186541</v>
      </c>
      <c r="R5" s="100">
        <f t="shared" si="0"/>
        <v>206611</v>
      </c>
      <c r="S5" s="100">
        <f t="shared" si="0"/>
        <v>183292</v>
      </c>
      <c r="T5" s="100">
        <f t="shared" si="0"/>
        <v>11903</v>
      </c>
      <c r="U5" s="100">
        <f t="shared" si="0"/>
        <v>54611</v>
      </c>
      <c r="V5" s="100">
        <f t="shared" si="0"/>
        <v>249806</v>
      </c>
      <c r="W5" s="100">
        <f t="shared" si="0"/>
        <v>475518</v>
      </c>
      <c r="X5" s="100">
        <f t="shared" si="0"/>
        <v>571000</v>
      </c>
      <c r="Y5" s="100">
        <f t="shared" si="0"/>
        <v>-95482</v>
      </c>
      <c r="Z5" s="137">
        <f>+IF(X5&lt;&gt;0,+(Y5/X5)*100,0)</f>
        <v>-16.72189141856392</v>
      </c>
      <c r="AA5" s="153">
        <f>SUM(AA6:AA8)</f>
        <v>571000</v>
      </c>
    </row>
    <row r="6" spans="1:27" ht="13.5">
      <c r="A6" s="138" t="s">
        <v>75</v>
      </c>
      <c r="B6" s="136"/>
      <c r="C6" s="155">
        <v>2132115</v>
      </c>
      <c r="D6" s="155"/>
      <c r="E6" s="156">
        <v>411000</v>
      </c>
      <c r="F6" s="60">
        <v>411000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137456</v>
      </c>
      <c r="R6" s="60">
        <v>137456</v>
      </c>
      <c r="S6" s="60">
        <v>182722</v>
      </c>
      <c r="T6" s="60">
        <v>4421</v>
      </c>
      <c r="U6" s="60">
        <v>11492</v>
      </c>
      <c r="V6" s="60">
        <v>198635</v>
      </c>
      <c r="W6" s="60">
        <v>336091</v>
      </c>
      <c r="X6" s="60">
        <v>411000</v>
      </c>
      <c r="Y6" s="60">
        <v>-74909</v>
      </c>
      <c r="Z6" s="140">
        <v>-18.23</v>
      </c>
      <c r="AA6" s="62">
        <v>411000</v>
      </c>
    </row>
    <row r="7" spans="1:27" ht="13.5">
      <c r="A7" s="138" t="s">
        <v>76</v>
      </c>
      <c r="B7" s="136"/>
      <c r="C7" s="157">
        <v>189972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521265</v>
      </c>
      <c r="D8" s="155"/>
      <c r="E8" s="156">
        <v>160000</v>
      </c>
      <c r="F8" s="60">
        <v>160000</v>
      </c>
      <c r="G8" s="60"/>
      <c r="H8" s="60"/>
      <c r="I8" s="60"/>
      <c r="J8" s="60"/>
      <c r="K8" s="60">
        <v>3465</v>
      </c>
      <c r="L8" s="60">
        <v>15636</v>
      </c>
      <c r="M8" s="60"/>
      <c r="N8" s="60">
        <v>19101</v>
      </c>
      <c r="O8" s="60"/>
      <c r="P8" s="60">
        <v>20070</v>
      </c>
      <c r="Q8" s="60">
        <v>49085</v>
      </c>
      <c r="R8" s="60">
        <v>69155</v>
      </c>
      <c r="S8" s="60">
        <v>570</v>
      </c>
      <c r="T8" s="60">
        <v>7482</v>
      </c>
      <c r="U8" s="60">
        <v>43119</v>
      </c>
      <c r="V8" s="60">
        <v>51171</v>
      </c>
      <c r="W8" s="60">
        <v>139427</v>
      </c>
      <c r="X8" s="60">
        <v>160000</v>
      </c>
      <c r="Y8" s="60">
        <v>-20573</v>
      </c>
      <c r="Z8" s="140">
        <v>-12.86</v>
      </c>
      <c r="AA8" s="62">
        <v>160000</v>
      </c>
    </row>
    <row r="9" spans="1:27" ht="13.5">
      <c r="A9" s="135" t="s">
        <v>78</v>
      </c>
      <c r="B9" s="136"/>
      <c r="C9" s="153">
        <f aca="true" t="shared" si="1" ref="C9:Y9">SUM(C10:C14)</f>
        <v>3235415</v>
      </c>
      <c r="D9" s="153">
        <f>SUM(D10:D14)</f>
        <v>0</v>
      </c>
      <c r="E9" s="154">
        <f t="shared" si="1"/>
        <v>1350975</v>
      </c>
      <c r="F9" s="100">
        <f t="shared" si="1"/>
        <v>6729513</v>
      </c>
      <c r="G9" s="100">
        <f t="shared" si="1"/>
        <v>0</v>
      </c>
      <c r="H9" s="100">
        <f t="shared" si="1"/>
        <v>768552</v>
      </c>
      <c r="I9" s="100">
        <f t="shared" si="1"/>
        <v>4264</v>
      </c>
      <c r="J9" s="100">
        <f t="shared" si="1"/>
        <v>772816</v>
      </c>
      <c r="K9" s="100">
        <f t="shared" si="1"/>
        <v>913433</v>
      </c>
      <c r="L9" s="100">
        <f t="shared" si="1"/>
        <v>954192</v>
      </c>
      <c r="M9" s="100">
        <f t="shared" si="1"/>
        <v>219302</v>
      </c>
      <c r="N9" s="100">
        <f t="shared" si="1"/>
        <v>2086927</v>
      </c>
      <c r="O9" s="100">
        <f t="shared" si="1"/>
        <v>235739</v>
      </c>
      <c r="P9" s="100">
        <f t="shared" si="1"/>
        <v>985069</v>
      </c>
      <c r="Q9" s="100">
        <f t="shared" si="1"/>
        <v>108861</v>
      </c>
      <c r="R9" s="100">
        <f t="shared" si="1"/>
        <v>1329669</v>
      </c>
      <c r="S9" s="100">
        <f t="shared" si="1"/>
        <v>32764</v>
      </c>
      <c r="T9" s="100">
        <f t="shared" si="1"/>
        <v>373187</v>
      </c>
      <c r="U9" s="100">
        <f t="shared" si="1"/>
        <v>1058989</v>
      </c>
      <c r="V9" s="100">
        <f t="shared" si="1"/>
        <v>1464940</v>
      </c>
      <c r="W9" s="100">
        <f t="shared" si="1"/>
        <v>5654352</v>
      </c>
      <c r="X9" s="100">
        <f t="shared" si="1"/>
        <v>1350975</v>
      </c>
      <c r="Y9" s="100">
        <f t="shared" si="1"/>
        <v>4303377</v>
      </c>
      <c r="Z9" s="137">
        <f>+IF(X9&lt;&gt;0,+(Y9/X9)*100,0)</f>
        <v>318.53861100316436</v>
      </c>
      <c r="AA9" s="102">
        <f>SUM(AA10:AA14)</f>
        <v>6729513</v>
      </c>
    </row>
    <row r="10" spans="1:27" ht="13.5">
      <c r="A10" s="138" t="s">
        <v>79</v>
      </c>
      <c r="B10" s="136"/>
      <c r="C10" s="155">
        <v>128560</v>
      </c>
      <c r="D10" s="155"/>
      <c r="E10" s="156">
        <v>1130000</v>
      </c>
      <c r="F10" s="60">
        <v>1718165</v>
      </c>
      <c r="G10" s="60"/>
      <c r="H10" s="60"/>
      <c r="I10" s="60">
        <v>4264</v>
      </c>
      <c r="J10" s="60">
        <v>4264</v>
      </c>
      <c r="K10" s="60">
        <v>3355</v>
      </c>
      <c r="L10" s="60">
        <v>23293</v>
      </c>
      <c r="M10" s="60">
        <v>39</v>
      </c>
      <c r="N10" s="60">
        <v>26687</v>
      </c>
      <c r="O10" s="60">
        <v>2267</v>
      </c>
      <c r="P10" s="60">
        <v>28589</v>
      </c>
      <c r="Q10" s="60">
        <v>108861</v>
      </c>
      <c r="R10" s="60">
        <v>139717</v>
      </c>
      <c r="S10" s="60">
        <v>32764</v>
      </c>
      <c r="T10" s="60">
        <v>225754</v>
      </c>
      <c r="U10" s="60">
        <v>1058989</v>
      </c>
      <c r="V10" s="60">
        <v>1317507</v>
      </c>
      <c r="W10" s="60">
        <v>1488175</v>
      </c>
      <c r="X10" s="60">
        <v>1130000</v>
      </c>
      <c r="Y10" s="60">
        <v>358175</v>
      </c>
      <c r="Z10" s="140">
        <v>31.7</v>
      </c>
      <c r="AA10" s="62">
        <v>1718165</v>
      </c>
    </row>
    <row r="11" spans="1:27" ht="13.5">
      <c r="A11" s="138" t="s">
        <v>80</v>
      </c>
      <c r="B11" s="136"/>
      <c r="C11" s="155">
        <v>2887280</v>
      </c>
      <c r="D11" s="155"/>
      <c r="E11" s="156">
        <v>220975</v>
      </c>
      <c r="F11" s="60">
        <v>5011348</v>
      </c>
      <c r="G11" s="60"/>
      <c r="H11" s="60">
        <v>768552</v>
      </c>
      <c r="I11" s="60"/>
      <c r="J11" s="60">
        <v>768552</v>
      </c>
      <c r="K11" s="60">
        <v>910078</v>
      </c>
      <c r="L11" s="60">
        <v>930899</v>
      </c>
      <c r="M11" s="60">
        <v>219263</v>
      </c>
      <c r="N11" s="60">
        <v>2060240</v>
      </c>
      <c r="O11" s="60">
        <v>233472</v>
      </c>
      <c r="P11" s="60">
        <v>956480</v>
      </c>
      <c r="Q11" s="60"/>
      <c r="R11" s="60">
        <v>1189952</v>
      </c>
      <c r="S11" s="60"/>
      <c r="T11" s="60">
        <v>147433</v>
      </c>
      <c r="U11" s="60"/>
      <c r="V11" s="60">
        <v>147433</v>
      </c>
      <c r="W11" s="60">
        <v>4166177</v>
      </c>
      <c r="X11" s="60">
        <v>220975</v>
      </c>
      <c r="Y11" s="60">
        <v>3945202</v>
      </c>
      <c r="Z11" s="140">
        <v>1785.36</v>
      </c>
      <c r="AA11" s="62">
        <v>5011348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>
        <v>219575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9226121</v>
      </c>
      <c r="D15" s="153">
        <f>SUM(D16:D18)</f>
        <v>0</v>
      </c>
      <c r="E15" s="154">
        <f t="shared" si="2"/>
        <v>9706289</v>
      </c>
      <c r="F15" s="100">
        <f t="shared" si="2"/>
        <v>8576380</v>
      </c>
      <c r="G15" s="100">
        <f t="shared" si="2"/>
        <v>0</v>
      </c>
      <c r="H15" s="100">
        <f t="shared" si="2"/>
        <v>854833</v>
      </c>
      <c r="I15" s="100">
        <f t="shared" si="2"/>
        <v>6056</v>
      </c>
      <c r="J15" s="100">
        <f t="shared" si="2"/>
        <v>860889</v>
      </c>
      <c r="K15" s="100">
        <f t="shared" si="2"/>
        <v>17643</v>
      </c>
      <c r="L15" s="100">
        <f t="shared" si="2"/>
        <v>1902</v>
      </c>
      <c r="M15" s="100">
        <f t="shared" si="2"/>
        <v>4991</v>
      </c>
      <c r="N15" s="100">
        <f t="shared" si="2"/>
        <v>24536</v>
      </c>
      <c r="O15" s="100">
        <f t="shared" si="2"/>
        <v>509977</v>
      </c>
      <c r="P15" s="100">
        <f t="shared" si="2"/>
        <v>860773</v>
      </c>
      <c r="Q15" s="100">
        <f t="shared" si="2"/>
        <v>1633022</v>
      </c>
      <c r="R15" s="100">
        <f t="shared" si="2"/>
        <v>3003772</v>
      </c>
      <c r="S15" s="100">
        <f t="shared" si="2"/>
        <v>1192347</v>
      </c>
      <c r="T15" s="100">
        <f t="shared" si="2"/>
        <v>942724</v>
      </c>
      <c r="U15" s="100">
        <f t="shared" si="2"/>
        <v>1539146</v>
      </c>
      <c r="V15" s="100">
        <f t="shared" si="2"/>
        <v>3674217</v>
      </c>
      <c r="W15" s="100">
        <f t="shared" si="2"/>
        <v>7563414</v>
      </c>
      <c r="X15" s="100">
        <f t="shared" si="2"/>
        <v>9706289</v>
      </c>
      <c r="Y15" s="100">
        <f t="shared" si="2"/>
        <v>-2142875</v>
      </c>
      <c r="Z15" s="137">
        <f>+IF(X15&lt;&gt;0,+(Y15/X15)*100,0)</f>
        <v>-22.077181093618787</v>
      </c>
      <c r="AA15" s="102">
        <f>SUM(AA16:AA18)</f>
        <v>8576380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9226121</v>
      </c>
      <c r="D17" s="155"/>
      <c r="E17" s="156">
        <v>9706289</v>
      </c>
      <c r="F17" s="60">
        <v>8576380</v>
      </c>
      <c r="G17" s="60"/>
      <c r="H17" s="60">
        <v>854833</v>
      </c>
      <c r="I17" s="60">
        <v>6056</v>
      </c>
      <c r="J17" s="60">
        <v>860889</v>
      </c>
      <c r="K17" s="60">
        <v>17643</v>
      </c>
      <c r="L17" s="60">
        <v>1902</v>
      </c>
      <c r="M17" s="60">
        <v>4991</v>
      </c>
      <c r="N17" s="60">
        <v>24536</v>
      </c>
      <c r="O17" s="60">
        <v>509977</v>
      </c>
      <c r="P17" s="60">
        <v>860773</v>
      </c>
      <c r="Q17" s="60">
        <v>1633022</v>
      </c>
      <c r="R17" s="60">
        <v>3003772</v>
      </c>
      <c r="S17" s="60">
        <v>1192347</v>
      </c>
      <c r="T17" s="60">
        <v>942724</v>
      </c>
      <c r="U17" s="60">
        <v>1539146</v>
      </c>
      <c r="V17" s="60">
        <v>3674217</v>
      </c>
      <c r="W17" s="60">
        <v>7563414</v>
      </c>
      <c r="X17" s="60">
        <v>9706289</v>
      </c>
      <c r="Y17" s="60">
        <v>-2142875</v>
      </c>
      <c r="Z17" s="140">
        <v>-22.08</v>
      </c>
      <c r="AA17" s="62">
        <v>8576380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11663474</v>
      </c>
      <c r="D19" s="153">
        <f>SUM(D20:D23)</f>
        <v>0</v>
      </c>
      <c r="E19" s="154">
        <f t="shared" si="3"/>
        <v>16051711</v>
      </c>
      <c r="F19" s="100">
        <f t="shared" si="3"/>
        <v>24772183</v>
      </c>
      <c r="G19" s="100">
        <f t="shared" si="3"/>
        <v>0</v>
      </c>
      <c r="H19" s="100">
        <f t="shared" si="3"/>
        <v>1802398</v>
      </c>
      <c r="I19" s="100">
        <f t="shared" si="3"/>
        <v>204810</v>
      </c>
      <c r="J19" s="100">
        <f t="shared" si="3"/>
        <v>2007208</v>
      </c>
      <c r="K19" s="100">
        <f t="shared" si="3"/>
        <v>169830</v>
      </c>
      <c r="L19" s="100">
        <f t="shared" si="3"/>
        <v>111519</v>
      </c>
      <c r="M19" s="100">
        <f t="shared" si="3"/>
        <v>1053378</v>
      </c>
      <c r="N19" s="100">
        <f t="shared" si="3"/>
        <v>1334727</v>
      </c>
      <c r="O19" s="100">
        <f t="shared" si="3"/>
        <v>52549</v>
      </c>
      <c r="P19" s="100">
        <f t="shared" si="3"/>
        <v>1530462</v>
      </c>
      <c r="Q19" s="100">
        <f t="shared" si="3"/>
        <v>3340842</v>
      </c>
      <c r="R19" s="100">
        <f t="shared" si="3"/>
        <v>4923853</v>
      </c>
      <c r="S19" s="100">
        <f t="shared" si="3"/>
        <v>442064</v>
      </c>
      <c r="T19" s="100">
        <f t="shared" si="3"/>
        <v>2112443</v>
      </c>
      <c r="U19" s="100">
        <f t="shared" si="3"/>
        <v>11706626</v>
      </c>
      <c r="V19" s="100">
        <f t="shared" si="3"/>
        <v>14261133</v>
      </c>
      <c r="W19" s="100">
        <f t="shared" si="3"/>
        <v>22526921</v>
      </c>
      <c r="X19" s="100">
        <f t="shared" si="3"/>
        <v>16051711</v>
      </c>
      <c r="Y19" s="100">
        <f t="shared" si="3"/>
        <v>6475210</v>
      </c>
      <c r="Z19" s="137">
        <f>+IF(X19&lt;&gt;0,+(Y19/X19)*100,0)</f>
        <v>40.33968715235404</v>
      </c>
      <c r="AA19" s="102">
        <f>SUM(AA20:AA23)</f>
        <v>24772183</v>
      </c>
    </row>
    <row r="20" spans="1:27" ht="13.5">
      <c r="A20" s="138" t="s">
        <v>89</v>
      </c>
      <c r="B20" s="136"/>
      <c r="C20" s="155">
        <v>1793011</v>
      </c>
      <c r="D20" s="155"/>
      <c r="E20" s="156">
        <v>2072000</v>
      </c>
      <c r="F20" s="60">
        <v>2108139</v>
      </c>
      <c r="G20" s="60"/>
      <c r="H20" s="60">
        <v>431391</v>
      </c>
      <c r="I20" s="60">
        <v>149810</v>
      </c>
      <c r="J20" s="60">
        <v>581201</v>
      </c>
      <c r="K20" s="60">
        <v>105089</v>
      </c>
      <c r="L20" s="60">
        <v>25947</v>
      </c>
      <c r="M20" s="60">
        <v>286991</v>
      </c>
      <c r="N20" s="60">
        <v>418027</v>
      </c>
      <c r="O20" s="60">
        <v>11431</v>
      </c>
      <c r="P20" s="60">
        <v>26540</v>
      </c>
      <c r="Q20" s="60">
        <v>169132</v>
      </c>
      <c r="R20" s="60">
        <v>207103</v>
      </c>
      <c r="S20" s="60">
        <v>6786</v>
      </c>
      <c r="T20" s="60">
        <v>254839</v>
      </c>
      <c r="U20" s="60">
        <v>52732</v>
      </c>
      <c r="V20" s="60">
        <v>314357</v>
      </c>
      <c r="W20" s="60">
        <v>1520688</v>
      </c>
      <c r="X20" s="60">
        <v>2072000</v>
      </c>
      <c r="Y20" s="60">
        <v>-551312</v>
      </c>
      <c r="Z20" s="140">
        <v>-26.61</v>
      </c>
      <c r="AA20" s="62">
        <v>2108139</v>
      </c>
    </row>
    <row r="21" spans="1:27" ht="13.5">
      <c r="A21" s="138" t="s">
        <v>90</v>
      </c>
      <c r="B21" s="136"/>
      <c r="C21" s="155">
        <v>606455</v>
      </c>
      <c r="D21" s="155"/>
      <c r="E21" s="156">
        <v>2606000</v>
      </c>
      <c r="F21" s="60">
        <v>3166877</v>
      </c>
      <c r="G21" s="60"/>
      <c r="H21" s="60">
        <v>538454</v>
      </c>
      <c r="I21" s="60">
        <v>55000</v>
      </c>
      <c r="J21" s="60">
        <v>593454</v>
      </c>
      <c r="K21" s="60">
        <v>48841</v>
      </c>
      <c r="L21" s="60">
        <v>85572</v>
      </c>
      <c r="M21" s="60">
        <v>57360</v>
      </c>
      <c r="N21" s="60">
        <v>191773</v>
      </c>
      <c r="O21" s="60">
        <v>41118</v>
      </c>
      <c r="P21" s="60">
        <v>156737</v>
      </c>
      <c r="Q21" s="60">
        <v>1114119</v>
      </c>
      <c r="R21" s="60">
        <v>1311974</v>
      </c>
      <c r="S21" s="60">
        <v>78049</v>
      </c>
      <c r="T21" s="60">
        <v>133696</v>
      </c>
      <c r="U21" s="60">
        <v>38152</v>
      </c>
      <c r="V21" s="60">
        <v>249897</v>
      </c>
      <c r="W21" s="60">
        <v>2347098</v>
      </c>
      <c r="X21" s="60">
        <v>2606000</v>
      </c>
      <c r="Y21" s="60">
        <v>-258902</v>
      </c>
      <c r="Z21" s="140">
        <v>-9.93</v>
      </c>
      <c r="AA21" s="62">
        <v>3166877</v>
      </c>
    </row>
    <row r="22" spans="1:27" ht="13.5">
      <c r="A22" s="138" t="s">
        <v>91</v>
      </c>
      <c r="B22" s="136"/>
      <c r="C22" s="157">
        <v>9264008</v>
      </c>
      <c r="D22" s="157"/>
      <c r="E22" s="158">
        <v>11293711</v>
      </c>
      <c r="F22" s="159">
        <v>11166417</v>
      </c>
      <c r="G22" s="159"/>
      <c r="H22" s="159">
        <v>832553</v>
      </c>
      <c r="I22" s="159"/>
      <c r="J22" s="159">
        <v>832553</v>
      </c>
      <c r="K22" s="159">
        <v>15900</v>
      </c>
      <c r="L22" s="159"/>
      <c r="M22" s="159">
        <v>709027</v>
      </c>
      <c r="N22" s="159">
        <v>724927</v>
      </c>
      <c r="O22" s="159"/>
      <c r="P22" s="159">
        <v>1347185</v>
      </c>
      <c r="Q22" s="159">
        <v>2057591</v>
      </c>
      <c r="R22" s="159">
        <v>3404776</v>
      </c>
      <c r="S22" s="159">
        <v>357229</v>
      </c>
      <c r="T22" s="159">
        <v>1723908</v>
      </c>
      <c r="U22" s="159">
        <v>3324992</v>
      </c>
      <c r="V22" s="159">
        <v>5406129</v>
      </c>
      <c r="W22" s="159">
        <v>10368385</v>
      </c>
      <c r="X22" s="159">
        <v>11293711</v>
      </c>
      <c r="Y22" s="159">
        <v>-925326</v>
      </c>
      <c r="Z22" s="141">
        <v>-8.19</v>
      </c>
      <c r="AA22" s="225">
        <v>11166417</v>
      </c>
    </row>
    <row r="23" spans="1:27" ht="13.5">
      <c r="A23" s="138" t="s">
        <v>92</v>
      </c>
      <c r="B23" s="136"/>
      <c r="C23" s="155"/>
      <c r="D23" s="155"/>
      <c r="E23" s="156">
        <v>80000</v>
      </c>
      <c r="F23" s="60">
        <v>8330750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>
        <v>8290750</v>
      </c>
      <c r="V23" s="60">
        <v>8290750</v>
      </c>
      <c r="W23" s="60">
        <v>8290750</v>
      </c>
      <c r="X23" s="60">
        <v>80000</v>
      </c>
      <c r="Y23" s="60">
        <v>8210750</v>
      </c>
      <c r="Z23" s="140">
        <v>10263.44</v>
      </c>
      <c r="AA23" s="62">
        <v>8330750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26968362</v>
      </c>
      <c r="D25" s="217">
        <f>+D5+D9+D15+D19+D24</f>
        <v>0</v>
      </c>
      <c r="E25" s="230">
        <f t="shared" si="4"/>
        <v>27679975</v>
      </c>
      <c r="F25" s="219">
        <f t="shared" si="4"/>
        <v>40649076</v>
      </c>
      <c r="G25" s="219">
        <f t="shared" si="4"/>
        <v>0</v>
      </c>
      <c r="H25" s="219">
        <f t="shared" si="4"/>
        <v>3425783</v>
      </c>
      <c r="I25" s="219">
        <f t="shared" si="4"/>
        <v>215130</v>
      </c>
      <c r="J25" s="219">
        <f t="shared" si="4"/>
        <v>3640913</v>
      </c>
      <c r="K25" s="219">
        <f t="shared" si="4"/>
        <v>1104371</v>
      </c>
      <c r="L25" s="219">
        <f t="shared" si="4"/>
        <v>1083249</v>
      </c>
      <c r="M25" s="219">
        <f t="shared" si="4"/>
        <v>1277671</v>
      </c>
      <c r="N25" s="219">
        <f t="shared" si="4"/>
        <v>3465291</v>
      </c>
      <c r="O25" s="219">
        <f t="shared" si="4"/>
        <v>798265</v>
      </c>
      <c r="P25" s="219">
        <f t="shared" si="4"/>
        <v>3396374</v>
      </c>
      <c r="Q25" s="219">
        <f t="shared" si="4"/>
        <v>5269266</v>
      </c>
      <c r="R25" s="219">
        <f t="shared" si="4"/>
        <v>9463905</v>
      </c>
      <c r="S25" s="219">
        <f t="shared" si="4"/>
        <v>1850467</v>
      </c>
      <c r="T25" s="219">
        <f t="shared" si="4"/>
        <v>3440257</v>
      </c>
      <c r="U25" s="219">
        <f t="shared" si="4"/>
        <v>14359372</v>
      </c>
      <c r="V25" s="219">
        <f t="shared" si="4"/>
        <v>19650096</v>
      </c>
      <c r="W25" s="219">
        <f t="shared" si="4"/>
        <v>36220205</v>
      </c>
      <c r="X25" s="219">
        <f t="shared" si="4"/>
        <v>27679975</v>
      </c>
      <c r="Y25" s="219">
        <f t="shared" si="4"/>
        <v>8540230</v>
      </c>
      <c r="Z25" s="231">
        <f>+IF(X25&lt;&gt;0,+(Y25/X25)*100,0)</f>
        <v>30.853459947127842</v>
      </c>
      <c r="AA25" s="232">
        <f>+AA5+AA9+AA15+AA19+AA24</f>
        <v>40649076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25026108</v>
      </c>
      <c r="D28" s="155"/>
      <c r="E28" s="156">
        <v>23043000</v>
      </c>
      <c r="F28" s="60">
        <v>25243000</v>
      </c>
      <c r="G28" s="60"/>
      <c r="H28" s="60">
        <v>3362482</v>
      </c>
      <c r="I28" s="60">
        <v>153510</v>
      </c>
      <c r="J28" s="60">
        <v>3515992</v>
      </c>
      <c r="K28" s="60">
        <v>1040067</v>
      </c>
      <c r="L28" s="60">
        <v>1006661</v>
      </c>
      <c r="M28" s="60">
        <v>690841</v>
      </c>
      <c r="N28" s="60">
        <v>2737569</v>
      </c>
      <c r="O28" s="60">
        <v>774852</v>
      </c>
      <c r="P28" s="60">
        <v>3097437</v>
      </c>
      <c r="Q28" s="60">
        <v>4668783</v>
      </c>
      <c r="R28" s="60">
        <v>8541072</v>
      </c>
      <c r="S28" s="60">
        <v>1741889</v>
      </c>
      <c r="T28" s="60">
        <v>2854584</v>
      </c>
      <c r="U28" s="60">
        <v>4613438</v>
      </c>
      <c r="V28" s="60">
        <v>9209911</v>
      </c>
      <c r="W28" s="60">
        <v>24004544</v>
      </c>
      <c r="X28" s="60"/>
      <c r="Y28" s="60">
        <v>24004544</v>
      </c>
      <c r="Z28" s="140"/>
      <c r="AA28" s="155">
        <v>25243000</v>
      </c>
    </row>
    <row r="29" spans="1:27" ht="13.5">
      <c r="A29" s="234" t="s">
        <v>134</v>
      </c>
      <c r="B29" s="136"/>
      <c r="C29" s="155">
        <v>759234</v>
      </c>
      <c r="D29" s="155"/>
      <c r="E29" s="156">
        <v>810000</v>
      </c>
      <c r="F29" s="60">
        <v>1618165</v>
      </c>
      <c r="G29" s="60"/>
      <c r="H29" s="60"/>
      <c r="I29" s="60"/>
      <c r="J29" s="60"/>
      <c r="K29" s="60"/>
      <c r="L29" s="60"/>
      <c r="M29" s="60"/>
      <c r="N29" s="60"/>
      <c r="O29" s="60"/>
      <c r="P29" s="60">
        <v>21888</v>
      </c>
      <c r="Q29" s="60">
        <v>53211</v>
      </c>
      <c r="R29" s="60">
        <v>75099</v>
      </c>
      <c r="S29" s="60">
        <v>21962</v>
      </c>
      <c r="T29" s="60">
        <v>341765</v>
      </c>
      <c r="U29" s="60">
        <v>982308</v>
      </c>
      <c r="V29" s="60">
        <v>1346035</v>
      </c>
      <c r="W29" s="60">
        <v>1421134</v>
      </c>
      <c r="X29" s="60"/>
      <c r="Y29" s="60">
        <v>1421134</v>
      </c>
      <c r="Z29" s="140"/>
      <c r="AA29" s="62">
        <v>1618165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25785342</v>
      </c>
      <c r="D32" s="210">
        <f>SUM(D28:D31)</f>
        <v>0</v>
      </c>
      <c r="E32" s="211">
        <f t="shared" si="5"/>
        <v>23853000</v>
      </c>
      <c r="F32" s="77">
        <f t="shared" si="5"/>
        <v>26861165</v>
      </c>
      <c r="G32" s="77">
        <f t="shared" si="5"/>
        <v>0</v>
      </c>
      <c r="H32" s="77">
        <f t="shared" si="5"/>
        <v>3362482</v>
      </c>
      <c r="I32" s="77">
        <f t="shared" si="5"/>
        <v>153510</v>
      </c>
      <c r="J32" s="77">
        <f t="shared" si="5"/>
        <v>3515992</v>
      </c>
      <c r="K32" s="77">
        <f t="shared" si="5"/>
        <v>1040067</v>
      </c>
      <c r="L32" s="77">
        <f t="shared" si="5"/>
        <v>1006661</v>
      </c>
      <c r="M32" s="77">
        <f t="shared" si="5"/>
        <v>690841</v>
      </c>
      <c r="N32" s="77">
        <f t="shared" si="5"/>
        <v>2737569</v>
      </c>
      <c r="O32" s="77">
        <f t="shared" si="5"/>
        <v>774852</v>
      </c>
      <c r="P32" s="77">
        <f t="shared" si="5"/>
        <v>3119325</v>
      </c>
      <c r="Q32" s="77">
        <f t="shared" si="5"/>
        <v>4721994</v>
      </c>
      <c r="R32" s="77">
        <f t="shared" si="5"/>
        <v>8616171</v>
      </c>
      <c r="S32" s="77">
        <f t="shared" si="5"/>
        <v>1763851</v>
      </c>
      <c r="T32" s="77">
        <f t="shared" si="5"/>
        <v>3196349</v>
      </c>
      <c r="U32" s="77">
        <f t="shared" si="5"/>
        <v>5595746</v>
      </c>
      <c r="V32" s="77">
        <f t="shared" si="5"/>
        <v>10555946</v>
      </c>
      <c r="W32" s="77">
        <f t="shared" si="5"/>
        <v>25425678</v>
      </c>
      <c r="X32" s="77">
        <f t="shared" si="5"/>
        <v>0</v>
      </c>
      <c r="Y32" s="77">
        <f t="shared" si="5"/>
        <v>25425678</v>
      </c>
      <c r="Z32" s="212">
        <f>+IF(X32&lt;&gt;0,+(Y32/X32)*100,0)</f>
        <v>0</v>
      </c>
      <c r="AA32" s="79">
        <f>SUM(AA28:AA31)</f>
        <v>26861165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1183020</v>
      </c>
      <c r="D35" s="155"/>
      <c r="E35" s="156">
        <v>3826975</v>
      </c>
      <c r="F35" s="60">
        <v>13787911</v>
      </c>
      <c r="G35" s="60"/>
      <c r="H35" s="60">
        <v>63301</v>
      </c>
      <c r="I35" s="60">
        <v>61620</v>
      </c>
      <c r="J35" s="60">
        <v>124921</v>
      </c>
      <c r="K35" s="60">
        <v>64304</v>
      </c>
      <c r="L35" s="60">
        <v>76588</v>
      </c>
      <c r="M35" s="60">
        <v>586830</v>
      </c>
      <c r="N35" s="60">
        <v>727722</v>
      </c>
      <c r="O35" s="60">
        <v>23413</v>
      </c>
      <c r="P35" s="60">
        <v>277048</v>
      </c>
      <c r="Q35" s="60">
        <v>547274</v>
      </c>
      <c r="R35" s="60">
        <v>847735</v>
      </c>
      <c r="S35" s="60">
        <v>86615</v>
      </c>
      <c r="T35" s="60">
        <v>243908</v>
      </c>
      <c r="U35" s="60">
        <v>8763627</v>
      </c>
      <c r="V35" s="60">
        <v>9094150</v>
      </c>
      <c r="W35" s="60">
        <v>10794528</v>
      </c>
      <c r="X35" s="60"/>
      <c r="Y35" s="60">
        <v>10794528</v>
      </c>
      <c r="Z35" s="140"/>
      <c r="AA35" s="62">
        <v>13787911</v>
      </c>
    </row>
    <row r="36" spans="1:27" ht="13.5">
      <c r="A36" s="238" t="s">
        <v>139</v>
      </c>
      <c r="B36" s="149"/>
      <c r="C36" s="222">
        <f aca="true" t="shared" si="6" ref="C36:Y36">SUM(C32:C35)</f>
        <v>26968362</v>
      </c>
      <c r="D36" s="222">
        <f>SUM(D32:D35)</f>
        <v>0</v>
      </c>
      <c r="E36" s="218">
        <f t="shared" si="6"/>
        <v>27679975</v>
      </c>
      <c r="F36" s="220">
        <f t="shared" si="6"/>
        <v>40649076</v>
      </c>
      <c r="G36" s="220">
        <f t="shared" si="6"/>
        <v>0</v>
      </c>
      <c r="H36" s="220">
        <f t="shared" si="6"/>
        <v>3425783</v>
      </c>
      <c r="I36" s="220">
        <f t="shared" si="6"/>
        <v>215130</v>
      </c>
      <c r="J36" s="220">
        <f t="shared" si="6"/>
        <v>3640913</v>
      </c>
      <c r="K36" s="220">
        <f t="shared" si="6"/>
        <v>1104371</v>
      </c>
      <c r="L36" s="220">
        <f t="shared" si="6"/>
        <v>1083249</v>
      </c>
      <c r="M36" s="220">
        <f t="shared" si="6"/>
        <v>1277671</v>
      </c>
      <c r="N36" s="220">
        <f t="shared" si="6"/>
        <v>3465291</v>
      </c>
      <c r="O36" s="220">
        <f t="shared" si="6"/>
        <v>798265</v>
      </c>
      <c r="P36" s="220">
        <f t="shared" si="6"/>
        <v>3396373</v>
      </c>
      <c r="Q36" s="220">
        <f t="shared" si="6"/>
        <v>5269268</v>
      </c>
      <c r="R36" s="220">
        <f t="shared" si="6"/>
        <v>9463906</v>
      </c>
      <c r="S36" s="220">
        <f t="shared" si="6"/>
        <v>1850466</v>
      </c>
      <c r="T36" s="220">
        <f t="shared" si="6"/>
        <v>3440257</v>
      </c>
      <c r="U36" s="220">
        <f t="shared" si="6"/>
        <v>14359373</v>
      </c>
      <c r="V36" s="220">
        <f t="shared" si="6"/>
        <v>19650096</v>
      </c>
      <c r="W36" s="220">
        <f t="shared" si="6"/>
        <v>36220206</v>
      </c>
      <c r="X36" s="220">
        <f t="shared" si="6"/>
        <v>0</v>
      </c>
      <c r="Y36" s="220">
        <f t="shared" si="6"/>
        <v>36220206</v>
      </c>
      <c r="Z36" s="221">
        <f>+IF(X36&lt;&gt;0,+(Y36/X36)*100,0)</f>
        <v>0</v>
      </c>
      <c r="AA36" s="239">
        <f>SUM(AA32:AA35)</f>
        <v>40649076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3448898</v>
      </c>
      <c r="D6" s="155"/>
      <c r="E6" s="59">
        <v>4980466</v>
      </c>
      <c r="F6" s="60">
        <v>1803658</v>
      </c>
      <c r="G6" s="60">
        <v>18025718</v>
      </c>
      <c r="H6" s="60">
        <v>15612914</v>
      </c>
      <c r="I6" s="60">
        <v>13686607</v>
      </c>
      <c r="J6" s="60">
        <v>13686607</v>
      </c>
      <c r="K6" s="60">
        <v>15651500</v>
      </c>
      <c r="L6" s="60">
        <v>7317321</v>
      </c>
      <c r="M6" s="60">
        <v>17038665</v>
      </c>
      <c r="N6" s="60">
        <v>17038665</v>
      </c>
      <c r="O6" s="60">
        <v>16145341</v>
      </c>
      <c r="P6" s="60">
        <v>22463763</v>
      </c>
      <c r="Q6" s="60">
        <v>30882629</v>
      </c>
      <c r="R6" s="60">
        <v>30882629</v>
      </c>
      <c r="S6" s="60">
        <v>22463763</v>
      </c>
      <c r="T6" s="60">
        <v>19720866</v>
      </c>
      <c r="U6" s="60">
        <v>10866494</v>
      </c>
      <c r="V6" s="60">
        <v>10866494</v>
      </c>
      <c r="W6" s="60">
        <v>10866494</v>
      </c>
      <c r="X6" s="60">
        <v>1803658</v>
      </c>
      <c r="Y6" s="60">
        <v>9062836</v>
      </c>
      <c r="Z6" s="140">
        <v>502.47</v>
      </c>
      <c r="AA6" s="62">
        <v>1803658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27886212</v>
      </c>
      <c r="D8" s="155"/>
      <c r="E8" s="59">
        <v>26428156</v>
      </c>
      <c r="F8" s="60">
        <v>25552034</v>
      </c>
      <c r="G8" s="60">
        <v>31526194</v>
      </c>
      <c r="H8" s="60">
        <v>30575681</v>
      </c>
      <c r="I8" s="60">
        <v>30072539</v>
      </c>
      <c r="J8" s="60">
        <v>30072539</v>
      </c>
      <c r="K8" s="60">
        <v>29950425</v>
      </c>
      <c r="L8" s="60">
        <v>32302368</v>
      </c>
      <c r="M8" s="60">
        <v>27256976</v>
      </c>
      <c r="N8" s="60">
        <v>27256976</v>
      </c>
      <c r="O8" s="60">
        <v>31771094</v>
      </c>
      <c r="P8" s="60">
        <v>20500156</v>
      </c>
      <c r="Q8" s="60">
        <v>33067945</v>
      </c>
      <c r="R8" s="60">
        <v>33067945</v>
      </c>
      <c r="S8" s="60">
        <v>20500156</v>
      </c>
      <c r="T8" s="60">
        <v>33545872</v>
      </c>
      <c r="U8" s="60">
        <v>34105835</v>
      </c>
      <c r="V8" s="60">
        <v>34105835</v>
      </c>
      <c r="W8" s="60">
        <v>34105835</v>
      </c>
      <c r="X8" s="60">
        <v>25552034</v>
      </c>
      <c r="Y8" s="60">
        <v>8553801</v>
      </c>
      <c r="Z8" s="140">
        <v>33.48</v>
      </c>
      <c r="AA8" s="62">
        <v>25552034</v>
      </c>
    </row>
    <row r="9" spans="1:27" ht="13.5">
      <c r="A9" s="249" t="s">
        <v>146</v>
      </c>
      <c r="B9" s="182"/>
      <c r="C9" s="155">
        <v>34401</v>
      </c>
      <c r="D9" s="155"/>
      <c r="E9" s="59">
        <v>1874556</v>
      </c>
      <c r="F9" s="60">
        <v>34401</v>
      </c>
      <c r="G9" s="60">
        <v>908509</v>
      </c>
      <c r="H9" s="60">
        <v>1274542</v>
      </c>
      <c r="I9" s="60">
        <v>383953</v>
      </c>
      <c r="J9" s="60">
        <v>383953</v>
      </c>
      <c r="K9" s="60">
        <v>110203</v>
      </c>
      <c r="L9" s="60">
        <v>248583</v>
      </c>
      <c r="M9" s="60">
        <v>407714</v>
      </c>
      <c r="N9" s="60">
        <v>407714</v>
      </c>
      <c r="O9" s="60">
        <v>177047</v>
      </c>
      <c r="P9" s="60">
        <v>40972</v>
      </c>
      <c r="Q9" s="60">
        <v>660983</v>
      </c>
      <c r="R9" s="60">
        <v>660983</v>
      </c>
      <c r="S9" s="60">
        <v>40972</v>
      </c>
      <c r="T9" s="60">
        <v>673773</v>
      </c>
      <c r="U9" s="60">
        <v>1189568</v>
      </c>
      <c r="V9" s="60">
        <v>1189568</v>
      </c>
      <c r="W9" s="60">
        <v>1189568</v>
      </c>
      <c r="X9" s="60">
        <v>34401</v>
      </c>
      <c r="Y9" s="60">
        <v>1155167</v>
      </c>
      <c r="Z9" s="140">
        <v>3357.95</v>
      </c>
      <c r="AA9" s="62">
        <v>34401</v>
      </c>
    </row>
    <row r="10" spans="1:27" ht="13.5">
      <c r="A10" s="249" t="s">
        <v>147</v>
      </c>
      <c r="B10" s="182"/>
      <c r="C10" s="155">
        <v>355785</v>
      </c>
      <c r="D10" s="155"/>
      <c r="E10" s="59"/>
      <c r="F10" s="60">
        <v>355785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355785</v>
      </c>
      <c r="Y10" s="159">
        <v>-355785</v>
      </c>
      <c r="Z10" s="141">
        <v>-100</v>
      </c>
      <c r="AA10" s="225">
        <v>355785</v>
      </c>
    </row>
    <row r="11" spans="1:27" ht="13.5">
      <c r="A11" s="249" t="s">
        <v>148</v>
      </c>
      <c r="B11" s="182"/>
      <c r="C11" s="155">
        <v>474040</v>
      </c>
      <c r="D11" s="155"/>
      <c r="E11" s="59">
        <v>1800000</v>
      </c>
      <c r="F11" s="60">
        <v>502482</v>
      </c>
      <c r="G11" s="60">
        <v>2047542</v>
      </c>
      <c r="H11" s="60">
        <v>474040</v>
      </c>
      <c r="I11" s="60">
        <v>474040</v>
      </c>
      <c r="J11" s="60">
        <v>474040</v>
      </c>
      <c r="K11" s="60">
        <v>476209</v>
      </c>
      <c r="L11" s="60">
        <v>473225</v>
      </c>
      <c r="M11" s="60">
        <v>473225</v>
      </c>
      <c r="N11" s="60">
        <v>473225</v>
      </c>
      <c r="O11" s="60">
        <v>473225</v>
      </c>
      <c r="P11" s="60">
        <v>474039</v>
      </c>
      <c r="Q11" s="60">
        <v>474617</v>
      </c>
      <c r="R11" s="60">
        <v>474617</v>
      </c>
      <c r="S11" s="60">
        <v>474039</v>
      </c>
      <c r="T11" s="60">
        <v>474039</v>
      </c>
      <c r="U11" s="60">
        <v>474039</v>
      </c>
      <c r="V11" s="60">
        <v>474039</v>
      </c>
      <c r="W11" s="60">
        <v>474039</v>
      </c>
      <c r="X11" s="60">
        <v>502482</v>
      </c>
      <c r="Y11" s="60">
        <v>-28443</v>
      </c>
      <c r="Z11" s="140">
        <v>-5.66</v>
      </c>
      <c r="AA11" s="62">
        <v>502482</v>
      </c>
    </row>
    <row r="12" spans="1:27" ht="13.5">
      <c r="A12" s="250" t="s">
        <v>56</v>
      </c>
      <c r="B12" s="251"/>
      <c r="C12" s="168">
        <f aca="true" t="shared" si="0" ref="C12:Y12">SUM(C6:C11)</f>
        <v>32199336</v>
      </c>
      <c r="D12" s="168">
        <f>SUM(D6:D11)</f>
        <v>0</v>
      </c>
      <c r="E12" s="72">
        <f t="shared" si="0"/>
        <v>35083178</v>
      </c>
      <c r="F12" s="73">
        <f t="shared" si="0"/>
        <v>28248360</v>
      </c>
      <c r="G12" s="73">
        <f t="shared" si="0"/>
        <v>52507963</v>
      </c>
      <c r="H12" s="73">
        <f t="shared" si="0"/>
        <v>47937177</v>
      </c>
      <c r="I12" s="73">
        <f t="shared" si="0"/>
        <v>44617139</v>
      </c>
      <c r="J12" s="73">
        <f t="shared" si="0"/>
        <v>44617139</v>
      </c>
      <c r="K12" s="73">
        <f t="shared" si="0"/>
        <v>46188337</v>
      </c>
      <c r="L12" s="73">
        <f t="shared" si="0"/>
        <v>40341497</v>
      </c>
      <c r="M12" s="73">
        <f t="shared" si="0"/>
        <v>45176580</v>
      </c>
      <c r="N12" s="73">
        <f t="shared" si="0"/>
        <v>45176580</v>
      </c>
      <c r="O12" s="73">
        <f t="shared" si="0"/>
        <v>48566707</v>
      </c>
      <c r="P12" s="73">
        <f t="shared" si="0"/>
        <v>43478930</v>
      </c>
      <c r="Q12" s="73">
        <f t="shared" si="0"/>
        <v>65086174</v>
      </c>
      <c r="R12" s="73">
        <f t="shared" si="0"/>
        <v>65086174</v>
      </c>
      <c r="S12" s="73">
        <f t="shared" si="0"/>
        <v>43478930</v>
      </c>
      <c r="T12" s="73">
        <f t="shared" si="0"/>
        <v>54414550</v>
      </c>
      <c r="U12" s="73">
        <f t="shared" si="0"/>
        <v>46635936</v>
      </c>
      <c r="V12" s="73">
        <f t="shared" si="0"/>
        <v>46635936</v>
      </c>
      <c r="W12" s="73">
        <f t="shared" si="0"/>
        <v>46635936</v>
      </c>
      <c r="X12" s="73">
        <f t="shared" si="0"/>
        <v>28248360</v>
      </c>
      <c r="Y12" s="73">
        <f t="shared" si="0"/>
        <v>18387576</v>
      </c>
      <c r="Z12" s="170">
        <f>+IF(X12&lt;&gt;0,+(Y12/X12)*100,0)</f>
        <v>65.09254342552984</v>
      </c>
      <c r="AA12" s="74">
        <f>SUM(AA6:AA11)</f>
        <v>28248360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159969</v>
      </c>
      <c r="D15" s="155"/>
      <c r="E15" s="59"/>
      <c r="F15" s="60">
        <v>159969</v>
      </c>
      <c r="G15" s="60">
        <v>2423505</v>
      </c>
      <c r="H15" s="60">
        <v>1625185</v>
      </c>
      <c r="I15" s="60">
        <v>1625185</v>
      </c>
      <c r="J15" s="60">
        <v>1625185</v>
      </c>
      <c r="K15" s="60">
        <v>1625185</v>
      </c>
      <c r="L15" s="60">
        <v>1625185</v>
      </c>
      <c r="M15" s="60">
        <v>1625185</v>
      </c>
      <c r="N15" s="60">
        <v>1625185</v>
      </c>
      <c r="O15" s="60">
        <v>1625185</v>
      </c>
      <c r="P15" s="60">
        <v>15074957</v>
      </c>
      <c r="Q15" s="60">
        <v>1625030</v>
      </c>
      <c r="R15" s="60">
        <v>1625030</v>
      </c>
      <c r="S15" s="60">
        <v>15074957</v>
      </c>
      <c r="T15" s="60">
        <v>1625282</v>
      </c>
      <c r="U15" s="60">
        <v>1625282</v>
      </c>
      <c r="V15" s="60">
        <v>1625282</v>
      </c>
      <c r="W15" s="60">
        <v>1625282</v>
      </c>
      <c r="X15" s="60">
        <v>159969</v>
      </c>
      <c r="Y15" s="60">
        <v>1465313</v>
      </c>
      <c r="Z15" s="140">
        <v>916</v>
      </c>
      <c r="AA15" s="62">
        <v>159969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60275150</v>
      </c>
      <c r="D17" s="155"/>
      <c r="E17" s="59">
        <v>55085250</v>
      </c>
      <c r="F17" s="60">
        <v>60275150</v>
      </c>
      <c r="G17" s="60">
        <v>55085250</v>
      </c>
      <c r="H17" s="60">
        <v>60067850</v>
      </c>
      <c r="I17" s="60">
        <v>60067850</v>
      </c>
      <c r="J17" s="60">
        <v>60067850</v>
      </c>
      <c r="K17" s="60">
        <v>60067850</v>
      </c>
      <c r="L17" s="60">
        <v>60067850</v>
      </c>
      <c r="M17" s="60">
        <v>60067850</v>
      </c>
      <c r="N17" s="60">
        <v>60067850</v>
      </c>
      <c r="O17" s="60">
        <v>60067850</v>
      </c>
      <c r="P17" s="60">
        <v>60067850</v>
      </c>
      <c r="Q17" s="60">
        <v>60067850</v>
      </c>
      <c r="R17" s="60">
        <v>60067850</v>
      </c>
      <c r="S17" s="60">
        <v>60067850</v>
      </c>
      <c r="T17" s="60">
        <v>60067850</v>
      </c>
      <c r="U17" s="60">
        <v>60067850</v>
      </c>
      <c r="V17" s="60">
        <v>60067850</v>
      </c>
      <c r="W17" s="60">
        <v>60067850</v>
      </c>
      <c r="X17" s="60">
        <v>60275150</v>
      </c>
      <c r="Y17" s="60">
        <v>-207300</v>
      </c>
      <c r="Z17" s="140">
        <v>-0.34</v>
      </c>
      <c r="AA17" s="62">
        <v>60275150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410921586</v>
      </c>
      <c r="D19" s="155"/>
      <c r="E19" s="59">
        <v>439797547</v>
      </c>
      <c r="F19" s="60">
        <v>439798981</v>
      </c>
      <c r="G19" s="60">
        <v>394936395</v>
      </c>
      <c r="H19" s="60">
        <v>410921589</v>
      </c>
      <c r="I19" s="60">
        <v>410921589</v>
      </c>
      <c r="J19" s="60">
        <v>410921589</v>
      </c>
      <c r="K19" s="60">
        <v>410921589</v>
      </c>
      <c r="L19" s="60">
        <v>410921589</v>
      </c>
      <c r="M19" s="60">
        <v>410921589</v>
      </c>
      <c r="N19" s="60">
        <v>410921589</v>
      </c>
      <c r="O19" s="60">
        <v>410921589</v>
      </c>
      <c r="P19" s="60">
        <v>410921589</v>
      </c>
      <c r="Q19" s="60">
        <v>410921589</v>
      </c>
      <c r="R19" s="60">
        <v>410921589</v>
      </c>
      <c r="S19" s="60">
        <v>410921589</v>
      </c>
      <c r="T19" s="60">
        <v>410921589</v>
      </c>
      <c r="U19" s="60">
        <v>410921589</v>
      </c>
      <c r="V19" s="60">
        <v>410921589</v>
      </c>
      <c r="W19" s="60">
        <v>410921589</v>
      </c>
      <c r="X19" s="60">
        <v>439798981</v>
      </c>
      <c r="Y19" s="60">
        <v>-28877392</v>
      </c>
      <c r="Z19" s="140">
        <v>-6.57</v>
      </c>
      <c r="AA19" s="62">
        <v>439798981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424160</v>
      </c>
      <c r="D22" s="155"/>
      <c r="E22" s="59">
        <v>1002177</v>
      </c>
      <c r="F22" s="60">
        <v>424160</v>
      </c>
      <c r="G22" s="60">
        <v>802176</v>
      </c>
      <c r="H22" s="60">
        <v>424159</v>
      </c>
      <c r="I22" s="60">
        <v>424159</v>
      </c>
      <c r="J22" s="60">
        <v>424159</v>
      </c>
      <c r="K22" s="60">
        <v>424159</v>
      </c>
      <c r="L22" s="60">
        <v>424159</v>
      </c>
      <c r="M22" s="60">
        <v>424159</v>
      </c>
      <c r="N22" s="60">
        <v>424159</v>
      </c>
      <c r="O22" s="60">
        <v>424159</v>
      </c>
      <c r="P22" s="60">
        <v>424159</v>
      </c>
      <c r="Q22" s="60">
        <v>424159</v>
      </c>
      <c r="R22" s="60">
        <v>424159</v>
      </c>
      <c r="S22" s="60">
        <v>424159</v>
      </c>
      <c r="T22" s="60">
        <v>424159</v>
      </c>
      <c r="U22" s="60">
        <v>424159</v>
      </c>
      <c r="V22" s="60">
        <v>424159</v>
      </c>
      <c r="W22" s="60">
        <v>424159</v>
      </c>
      <c r="X22" s="60">
        <v>424160</v>
      </c>
      <c r="Y22" s="60">
        <v>-1</v>
      </c>
      <c r="Z22" s="140"/>
      <c r="AA22" s="62">
        <v>424160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471780865</v>
      </c>
      <c r="D24" s="168">
        <f>SUM(D15:D23)</f>
        <v>0</v>
      </c>
      <c r="E24" s="76">
        <f t="shared" si="1"/>
        <v>495884974</v>
      </c>
      <c r="F24" s="77">
        <f t="shared" si="1"/>
        <v>500658260</v>
      </c>
      <c r="G24" s="77">
        <f t="shared" si="1"/>
        <v>453247326</v>
      </c>
      <c r="H24" s="77">
        <f t="shared" si="1"/>
        <v>473038783</v>
      </c>
      <c r="I24" s="77">
        <f t="shared" si="1"/>
        <v>473038783</v>
      </c>
      <c r="J24" s="77">
        <f t="shared" si="1"/>
        <v>473038783</v>
      </c>
      <c r="K24" s="77">
        <f t="shared" si="1"/>
        <v>473038783</v>
      </c>
      <c r="L24" s="77">
        <f t="shared" si="1"/>
        <v>473038783</v>
      </c>
      <c r="M24" s="77">
        <f t="shared" si="1"/>
        <v>473038783</v>
      </c>
      <c r="N24" s="77">
        <f t="shared" si="1"/>
        <v>473038783</v>
      </c>
      <c r="O24" s="77">
        <f t="shared" si="1"/>
        <v>473038783</v>
      </c>
      <c r="P24" s="77">
        <f t="shared" si="1"/>
        <v>486488555</v>
      </c>
      <c r="Q24" s="77">
        <f t="shared" si="1"/>
        <v>473038628</v>
      </c>
      <c r="R24" s="77">
        <f t="shared" si="1"/>
        <v>473038628</v>
      </c>
      <c r="S24" s="77">
        <f t="shared" si="1"/>
        <v>486488555</v>
      </c>
      <c r="T24" s="77">
        <f t="shared" si="1"/>
        <v>473038880</v>
      </c>
      <c r="U24" s="77">
        <f t="shared" si="1"/>
        <v>473038880</v>
      </c>
      <c r="V24" s="77">
        <f t="shared" si="1"/>
        <v>473038880</v>
      </c>
      <c r="W24" s="77">
        <f t="shared" si="1"/>
        <v>473038880</v>
      </c>
      <c r="X24" s="77">
        <f t="shared" si="1"/>
        <v>500658260</v>
      </c>
      <c r="Y24" s="77">
        <f t="shared" si="1"/>
        <v>-27619380</v>
      </c>
      <c r="Z24" s="212">
        <f>+IF(X24&lt;&gt;0,+(Y24/X24)*100,0)</f>
        <v>-5.516613268300017</v>
      </c>
      <c r="AA24" s="79">
        <f>SUM(AA15:AA23)</f>
        <v>500658260</v>
      </c>
    </row>
    <row r="25" spans="1:27" ht="13.5">
      <c r="A25" s="250" t="s">
        <v>159</v>
      </c>
      <c r="B25" s="251"/>
      <c r="C25" s="168">
        <f aca="true" t="shared" si="2" ref="C25:Y25">+C12+C24</f>
        <v>503980201</v>
      </c>
      <c r="D25" s="168">
        <f>+D12+D24</f>
        <v>0</v>
      </c>
      <c r="E25" s="72">
        <f t="shared" si="2"/>
        <v>530968152</v>
      </c>
      <c r="F25" s="73">
        <f t="shared" si="2"/>
        <v>528906620</v>
      </c>
      <c r="G25" s="73">
        <f t="shared" si="2"/>
        <v>505755289</v>
      </c>
      <c r="H25" s="73">
        <f t="shared" si="2"/>
        <v>520975960</v>
      </c>
      <c r="I25" s="73">
        <f t="shared" si="2"/>
        <v>517655922</v>
      </c>
      <c r="J25" s="73">
        <f t="shared" si="2"/>
        <v>517655922</v>
      </c>
      <c r="K25" s="73">
        <f t="shared" si="2"/>
        <v>519227120</v>
      </c>
      <c r="L25" s="73">
        <f t="shared" si="2"/>
        <v>513380280</v>
      </c>
      <c r="M25" s="73">
        <f t="shared" si="2"/>
        <v>518215363</v>
      </c>
      <c r="N25" s="73">
        <f t="shared" si="2"/>
        <v>518215363</v>
      </c>
      <c r="O25" s="73">
        <f t="shared" si="2"/>
        <v>521605490</v>
      </c>
      <c r="P25" s="73">
        <f t="shared" si="2"/>
        <v>529967485</v>
      </c>
      <c r="Q25" s="73">
        <f t="shared" si="2"/>
        <v>538124802</v>
      </c>
      <c r="R25" s="73">
        <f t="shared" si="2"/>
        <v>538124802</v>
      </c>
      <c r="S25" s="73">
        <f t="shared" si="2"/>
        <v>529967485</v>
      </c>
      <c r="T25" s="73">
        <f t="shared" si="2"/>
        <v>527453430</v>
      </c>
      <c r="U25" s="73">
        <f t="shared" si="2"/>
        <v>519674816</v>
      </c>
      <c r="V25" s="73">
        <f t="shared" si="2"/>
        <v>519674816</v>
      </c>
      <c r="W25" s="73">
        <f t="shared" si="2"/>
        <v>519674816</v>
      </c>
      <c r="X25" s="73">
        <f t="shared" si="2"/>
        <v>528906620</v>
      </c>
      <c r="Y25" s="73">
        <f t="shared" si="2"/>
        <v>-9231804</v>
      </c>
      <c r="Z25" s="170">
        <f>+IF(X25&lt;&gt;0,+(Y25/X25)*100,0)</f>
        <v>-1.7454506430643655</v>
      </c>
      <c r="AA25" s="74">
        <f>+AA12+AA24</f>
        <v>528906620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750056</v>
      </c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6013185</v>
      </c>
      <c r="D30" s="155"/>
      <c r="E30" s="59">
        <v>4457524</v>
      </c>
      <c r="F30" s="60">
        <v>6013187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6013187</v>
      </c>
      <c r="Y30" s="60">
        <v>-6013187</v>
      </c>
      <c r="Z30" s="140">
        <v>-100</v>
      </c>
      <c r="AA30" s="62">
        <v>6013187</v>
      </c>
    </row>
    <row r="31" spans="1:27" ht="13.5">
      <c r="A31" s="249" t="s">
        <v>163</v>
      </c>
      <c r="B31" s="182"/>
      <c r="C31" s="155">
        <v>3085973</v>
      </c>
      <c r="D31" s="155"/>
      <c r="E31" s="59">
        <v>3176091</v>
      </c>
      <c r="F31" s="60">
        <v>3271131</v>
      </c>
      <c r="G31" s="60">
        <v>3344249</v>
      </c>
      <c r="H31" s="60">
        <v>3321536</v>
      </c>
      <c r="I31" s="60">
        <v>3370586</v>
      </c>
      <c r="J31" s="60">
        <v>3370586</v>
      </c>
      <c r="K31" s="60">
        <v>3413361</v>
      </c>
      <c r="L31" s="60">
        <v>3418349</v>
      </c>
      <c r="M31" s="60">
        <v>3475047</v>
      </c>
      <c r="N31" s="60">
        <v>3475047</v>
      </c>
      <c r="O31" s="60">
        <v>3578959</v>
      </c>
      <c r="P31" s="60">
        <v>3672874</v>
      </c>
      <c r="Q31" s="60">
        <v>3681339</v>
      </c>
      <c r="R31" s="60">
        <v>3681339</v>
      </c>
      <c r="S31" s="60">
        <v>3672874</v>
      </c>
      <c r="T31" s="60">
        <v>3866367</v>
      </c>
      <c r="U31" s="60">
        <v>3955567</v>
      </c>
      <c r="V31" s="60">
        <v>3955567</v>
      </c>
      <c r="W31" s="60">
        <v>3955567</v>
      </c>
      <c r="X31" s="60">
        <v>3271131</v>
      </c>
      <c r="Y31" s="60">
        <v>684436</v>
      </c>
      <c r="Z31" s="140">
        <v>20.92</v>
      </c>
      <c r="AA31" s="62">
        <v>3271131</v>
      </c>
    </row>
    <row r="32" spans="1:27" ht="13.5">
      <c r="A32" s="249" t="s">
        <v>164</v>
      </c>
      <c r="B32" s="182"/>
      <c r="C32" s="155">
        <v>26970087</v>
      </c>
      <c r="D32" s="155"/>
      <c r="E32" s="59">
        <v>29971769</v>
      </c>
      <c r="F32" s="60">
        <v>18358979</v>
      </c>
      <c r="G32" s="60">
        <v>57356406</v>
      </c>
      <c r="H32" s="60">
        <v>30808964</v>
      </c>
      <c r="I32" s="60">
        <v>31236274</v>
      </c>
      <c r="J32" s="60">
        <v>31236274</v>
      </c>
      <c r="K32" s="60">
        <v>34276718</v>
      </c>
      <c r="L32" s="60">
        <v>34830676</v>
      </c>
      <c r="M32" s="60">
        <v>42301084</v>
      </c>
      <c r="N32" s="60">
        <v>42301084</v>
      </c>
      <c r="O32" s="60">
        <v>42296264</v>
      </c>
      <c r="P32" s="60">
        <v>52628097</v>
      </c>
      <c r="Q32" s="60">
        <v>55484046</v>
      </c>
      <c r="R32" s="60">
        <v>55484046</v>
      </c>
      <c r="S32" s="60">
        <v>52628097</v>
      </c>
      <c r="T32" s="60">
        <v>51842406</v>
      </c>
      <c r="U32" s="60">
        <v>55998979</v>
      </c>
      <c r="V32" s="60">
        <v>55998979</v>
      </c>
      <c r="W32" s="60">
        <v>55998979</v>
      </c>
      <c r="X32" s="60">
        <v>18358979</v>
      </c>
      <c r="Y32" s="60">
        <v>37640000</v>
      </c>
      <c r="Z32" s="140">
        <v>205.02</v>
      </c>
      <c r="AA32" s="62">
        <v>18358979</v>
      </c>
    </row>
    <row r="33" spans="1:27" ht="13.5">
      <c r="A33" s="249" t="s">
        <v>165</v>
      </c>
      <c r="B33" s="182"/>
      <c r="C33" s="155">
        <v>7400788</v>
      </c>
      <c r="D33" s="155"/>
      <c r="E33" s="59">
        <v>7654616</v>
      </c>
      <c r="F33" s="60">
        <v>7844835</v>
      </c>
      <c r="G33" s="60">
        <v>5223536</v>
      </c>
      <c r="H33" s="60">
        <v>6103308</v>
      </c>
      <c r="I33" s="60">
        <v>6099325</v>
      </c>
      <c r="J33" s="60">
        <v>6099325</v>
      </c>
      <c r="K33" s="60">
        <v>6081489</v>
      </c>
      <c r="L33" s="60">
        <v>6066783</v>
      </c>
      <c r="M33" s="60">
        <v>6018217</v>
      </c>
      <c r="N33" s="60">
        <v>6018217</v>
      </c>
      <c r="O33" s="60">
        <v>5962568</v>
      </c>
      <c r="P33" s="60">
        <v>5903959</v>
      </c>
      <c r="Q33" s="60">
        <v>5760443</v>
      </c>
      <c r="R33" s="60">
        <v>5760443</v>
      </c>
      <c r="S33" s="60">
        <v>5903959</v>
      </c>
      <c r="T33" s="60">
        <v>5700979</v>
      </c>
      <c r="U33" s="60">
        <v>5626908</v>
      </c>
      <c r="V33" s="60">
        <v>5626908</v>
      </c>
      <c r="W33" s="60">
        <v>5626908</v>
      </c>
      <c r="X33" s="60">
        <v>7844835</v>
      </c>
      <c r="Y33" s="60">
        <v>-2217927</v>
      </c>
      <c r="Z33" s="140">
        <v>-28.27</v>
      </c>
      <c r="AA33" s="62">
        <v>7844835</v>
      </c>
    </row>
    <row r="34" spans="1:27" ht="13.5">
      <c r="A34" s="250" t="s">
        <v>58</v>
      </c>
      <c r="B34" s="251"/>
      <c r="C34" s="168">
        <f aca="true" t="shared" si="3" ref="C34:Y34">SUM(C29:C33)</f>
        <v>44220089</v>
      </c>
      <c r="D34" s="168">
        <f>SUM(D29:D33)</f>
        <v>0</v>
      </c>
      <c r="E34" s="72">
        <f t="shared" si="3"/>
        <v>45260000</v>
      </c>
      <c r="F34" s="73">
        <f t="shared" si="3"/>
        <v>35488132</v>
      </c>
      <c r="G34" s="73">
        <f t="shared" si="3"/>
        <v>65924191</v>
      </c>
      <c r="H34" s="73">
        <f t="shared" si="3"/>
        <v>40233808</v>
      </c>
      <c r="I34" s="73">
        <f t="shared" si="3"/>
        <v>40706185</v>
      </c>
      <c r="J34" s="73">
        <f t="shared" si="3"/>
        <v>40706185</v>
      </c>
      <c r="K34" s="73">
        <f t="shared" si="3"/>
        <v>43771568</v>
      </c>
      <c r="L34" s="73">
        <f t="shared" si="3"/>
        <v>44315808</v>
      </c>
      <c r="M34" s="73">
        <f t="shared" si="3"/>
        <v>51794348</v>
      </c>
      <c r="N34" s="73">
        <f t="shared" si="3"/>
        <v>51794348</v>
      </c>
      <c r="O34" s="73">
        <f t="shared" si="3"/>
        <v>51837791</v>
      </c>
      <c r="P34" s="73">
        <f t="shared" si="3"/>
        <v>62204930</v>
      </c>
      <c r="Q34" s="73">
        <f t="shared" si="3"/>
        <v>64925828</v>
      </c>
      <c r="R34" s="73">
        <f t="shared" si="3"/>
        <v>64925828</v>
      </c>
      <c r="S34" s="73">
        <f t="shared" si="3"/>
        <v>62204930</v>
      </c>
      <c r="T34" s="73">
        <f t="shared" si="3"/>
        <v>61409752</v>
      </c>
      <c r="U34" s="73">
        <f t="shared" si="3"/>
        <v>65581454</v>
      </c>
      <c r="V34" s="73">
        <f t="shared" si="3"/>
        <v>65581454</v>
      </c>
      <c r="W34" s="73">
        <f t="shared" si="3"/>
        <v>65581454</v>
      </c>
      <c r="X34" s="73">
        <f t="shared" si="3"/>
        <v>35488132</v>
      </c>
      <c r="Y34" s="73">
        <f t="shared" si="3"/>
        <v>30093322</v>
      </c>
      <c r="Z34" s="170">
        <f>+IF(X34&lt;&gt;0,+(Y34/X34)*100,0)</f>
        <v>84.79827002446902</v>
      </c>
      <c r="AA34" s="74">
        <f>SUM(AA29:AA33)</f>
        <v>35488132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34528602</v>
      </c>
      <c r="D37" s="155"/>
      <c r="E37" s="59">
        <v>28159845</v>
      </c>
      <c r="F37" s="60">
        <v>28515418</v>
      </c>
      <c r="G37" s="60">
        <v>40487178</v>
      </c>
      <c r="H37" s="60">
        <v>40286828</v>
      </c>
      <c r="I37" s="60">
        <v>40159347</v>
      </c>
      <c r="J37" s="60">
        <v>40159347</v>
      </c>
      <c r="K37" s="60">
        <v>40073986</v>
      </c>
      <c r="L37" s="60">
        <v>39904385</v>
      </c>
      <c r="M37" s="60">
        <v>35648469</v>
      </c>
      <c r="N37" s="60">
        <v>35648469</v>
      </c>
      <c r="O37" s="60">
        <v>37471151</v>
      </c>
      <c r="P37" s="60">
        <v>37343670</v>
      </c>
      <c r="Q37" s="60">
        <v>37258309</v>
      </c>
      <c r="R37" s="60">
        <v>37258309</v>
      </c>
      <c r="S37" s="60">
        <v>37343670</v>
      </c>
      <c r="T37" s="60">
        <v>36961227</v>
      </c>
      <c r="U37" s="60">
        <v>32697039</v>
      </c>
      <c r="V37" s="60">
        <v>32697039</v>
      </c>
      <c r="W37" s="60">
        <v>32697039</v>
      </c>
      <c r="X37" s="60">
        <v>28515418</v>
      </c>
      <c r="Y37" s="60">
        <v>4181621</v>
      </c>
      <c r="Z37" s="140">
        <v>14.66</v>
      </c>
      <c r="AA37" s="62">
        <v>28515418</v>
      </c>
    </row>
    <row r="38" spans="1:27" ht="13.5">
      <c r="A38" s="249" t="s">
        <v>165</v>
      </c>
      <c r="B38" s="182"/>
      <c r="C38" s="155">
        <v>60387462</v>
      </c>
      <c r="D38" s="155"/>
      <c r="E38" s="59">
        <v>65684964</v>
      </c>
      <c r="F38" s="60">
        <v>74190390</v>
      </c>
      <c r="G38" s="60">
        <v>56378536</v>
      </c>
      <c r="H38" s="60">
        <v>61347517</v>
      </c>
      <c r="I38" s="60">
        <v>61244784</v>
      </c>
      <c r="J38" s="60">
        <v>61244784</v>
      </c>
      <c r="K38" s="60">
        <v>61146659</v>
      </c>
      <c r="L38" s="60">
        <v>61058214</v>
      </c>
      <c r="M38" s="60">
        <v>60949002</v>
      </c>
      <c r="N38" s="60">
        <v>60949002</v>
      </c>
      <c r="O38" s="60">
        <v>60848526</v>
      </c>
      <c r="P38" s="60">
        <v>60742106</v>
      </c>
      <c r="Q38" s="60">
        <v>60670965</v>
      </c>
      <c r="R38" s="60">
        <v>60670965</v>
      </c>
      <c r="S38" s="60">
        <v>60742106</v>
      </c>
      <c r="T38" s="60">
        <v>60397474</v>
      </c>
      <c r="U38" s="60">
        <v>60299406</v>
      </c>
      <c r="V38" s="60">
        <v>60299406</v>
      </c>
      <c r="W38" s="60">
        <v>60299406</v>
      </c>
      <c r="X38" s="60">
        <v>74190390</v>
      </c>
      <c r="Y38" s="60">
        <v>-13890984</v>
      </c>
      <c r="Z38" s="140">
        <v>-18.72</v>
      </c>
      <c r="AA38" s="62">
        <v>74190390</v>
      </c>
    </row>
    <row r="39" spans="1:27" ht="13.5">
      <c r="A39" s="250" t="s">
        <v>59</v>
      </c>
      <c r="B39" s="253"/>
      <c r="C39" s="168">
        <f aca="true" t="shared" si="4" ref="C39:Y39">SUM(C37:C38)</f>
        <v>94916064</v>
      </c>
      <c r="D39" s="168">
        <f>SUM(D37:D38)</f>
        <v>0</v>
      </c>
      <c r="E39" s="76">
        <f t="shared" si="4"/>
        <v>93844809</v>
      </c>
      <c r="F39" s="77">
        <f t="shared" si="4"/>
        <v>102705808</v>
      </c>
      <c r="G39" s="77">
        <f t="shared" si="4"/>
        <v>96865714</v>
      </c>
      <c r="H39" s="77">
        <f t="shared" si="4"/>
        <v>101634345</v>
      </c>
      <c r="I39" s="77">
        <f t="shared" si="4"/>
        <v>101404131</v>
      </c>
      <c r="J39" s="77">
        <f t="shared" si="4"/>
        <v>101404131</v>
      </c>
      <c r="K39" s="77">
        <f t="shared" si="4"/>
        <v>101220645</v>
      </c>
      <c r="L39" s="77">
        <f t="shared" si="4"/>
        <v>100962599</v>
      </c>
      <c r="M39" s="77">
        <f t="shared" si="4"/>
        <v>96597471</v>
      </c>
      <c r="N39" s="77">
        <f t="shared" si="4"/>
        <v>96597471</v>
      </c>
      <c r="O39" s="77">
        <f t="shared" si="4"/>
        <v>98319677</v>
      </c>
      <c r="P39" s="77">
        <f t="shared" si="4"/>
        <v>98085776</v>
      </c>
      <c r="Q39" s="77">
        <f t="shared" si="4"/>
        <v>97929274</v>
      </c>
      <c r="R39" s="77">
        <f t="shared" si="4"/>
        <v>97929274</v>
      </c>
      <c r="S39" s="77">
        <f t="shared" si="4"/>
        <v>98085776</v>
      </c>
      <c r="T39" s="77">
        <f t="shared" si="4"/>
        <v>97358701</v>
      </c>
      <c r="U39" s="77">
        <f t="shared" si="4"/>
        <v>92996445</v>
      </c>
      <c r="V39" s="77">
        <f t="shared" si="4"/>
        <v>92996445</v>
      </c>
      <c r="W39" s="77">
        <f t="shared" si="4"/>
        <v>92996445</v>
      </c>
      <c r="X39" s="77">
        <f t="shared" si="4"/>
        <v>102705808</v>
      </c>
      <c r="Y39" s="77">
        <f t="shared" si="4"/>
        <v>-9709363</v>
      </c>
      <c r="Z39" s="212">
        <f>+IF(X39&lt;&gt;0,+(Y39/X39)*100,0)</f>
        <v>-9.453567611288351</v>
      </c>
      <c r="AA39" s="79">
        <f>SUM(AA37:AA38)</f>
        <v>102705808</v>
      </c>
    </row>
    <row r="40" spans="1:27" ht="13.5">
      <c r="A40" s="250" t="s">
        <v>167</v>
      </c>
      <c r="B40" s="251"/>
      <c r="C40" s="168">
        <f aca="true" t="shared" si="5" ref="C40:Y40">+C34+C39</f>
        <v>139136153</v>
      </c>
      <c r="D40" s="168">
        <f>+D34+D39</f>
        <v>0</v>
      </c>
      <c r="E40" s="72">
        <f t="shared" si="5"/>
        <v>139104809</v>
      </c>
      <c r="F40" s="73">
        <f t="shared" si="5"/>
        <v>138193940</v>
      </c>
      <c r="G40" s="73">
        <f t="shared" si="5"/>
        <v>162789905</v>
      </c>
      <c r="H40" s="73">
        <f t="shared" si="5"/>
        <v>141868153</v>
      </c>
      <c r="I40" s="73">
        <f t="shared" si="5"/>
        <v>142110316</v>
      </c>
      <c r="J40" s="73">
        <f t="shared" si="5"/>
        <v>142110316</v>
      </c>
      <c r="K40" s="73">
        <f t="shared" si="5"/>
        <v>144992213</v>
      </c>
      <c r="L40" s="73">
        <f t="shared" si="5"/>
        <v>145278407</v>
      </c>
      <c r="M40" s="73">
        <f t="shared" si="5"/>
        <v>148391819</v>
      </c>
      <c r="N40" s="73">
        <f t="shared" si="5"/>
        <v>148391819</v>
      </c>
      <c r="O40" s="73">
        <f t="shared" si="5"/>
        <v>150157468</v>
      </c>
      <c r="P40" s="73">
        <f t="shared" si="5"/>
        <v>160290706</v>
      </c>
      <c r="Q40" s="73">
        <f t="shared" si="5"/>
        <v>162855102</v>
      </c>
      <c r="R40" s="73">
        <f t="shared" si="5"/>
        <v>162855102</v>
      </c>
      <c r="S40" s="73">
        <f t="shared" si="5"/>
        <v>160290706</v>
      </c>
      <c r="T40" s="73">
        <f t="shared" si="5"/>
        <v>158768453</v>
      </c>
      <c r="U40" s="73">
        <f t="shared" si="5"/>
        <v>158577899</v>
      </c>
      <c r="V40" s="73">
        <f t="shared" si="5"/>
        <v>158577899</v>
      </c>
      <c r="W40" s="73">
        <f t="shared" si="5"/>
        <v>158577899</v>
      </c>
      <c r="X40" s="73">
        <f t="shared" si="5"/>
        <v>138193940</v>
      </c>
      <c r="Y40" s="73">
        <f t="shared" si="5"/>
        <v>20383959</v>
      </c>
      <c r="Z40" s="170">
        <f>+IF(X40&lt;&gt;0,+(Y40/X40)*100,0)</f>
        <v>14.750255329575232</v>
      </c>
      <c r="AA40" s="74">
        <f>+AA34+AA39</f>
        <v>138193940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364844048</v>
      </c>
      <c r="D42" s="257">
        <f>+D25-D40</f>
        <v>0</v>
      </c>
      <c r="E42" s="258">
        <f t="shared" si="6"/>
        <v>391863343</v>
      </c>
      <c r="F42" s="259">
        <f t="shared" si="6"/>
        <v>390712680</v>
      </c>
      <c r="G42" s="259">
        <f t="shared" si="6"/>
        <v>342965384</v>
      </c>
      <c r="H42" s="259">
        <f t="shared" si="6"/>
        <v>379107807</v>
      </c>
      <c r="I42" s="259">
        <f t="shared" si="6"/>
        <v>375545606</v>
      </c>
      <c r="J42" s="259">
        <f t="shared" si="6"/>
        <v>375545606</v>
      </c>
      <c r="K42" s="259">
        <f t="shared" si="6"/>
        <v>374234907</v>
      </c>
      <c r="L42" s="259">
        <f t="shared" si="6"/>
        <v>368101873</v>
      </c>
      <c r="M42" s="259">
        <f t="shared" si="6"/>
        <v>369823544</v>
      </c>
      <c r="N42" s="259">
        <f t="shared" si="6"/>
        <v>369823544</v>
      </c>
      <c r="O42" s="259">
        <f t="shared" si="6"/>
        <v>371448022</v>
      </c>
      <c r="P42" s="259">
        <f t="shared" si="6"/>
        <v>369676779</v>
      </c>
      <c r="Q42" s="259">
        <f t="shared" si="6"/>
        <v>375269700</v>
      </c>
      <c r="R42" s="259">
        <f t="shared" si="6"/>
        <v>375269700</v>
      </c>
      <c r="S42" s="259">
        <f t="shared" si="6"/>
        <v>369676779</v>
      </c>
      <c r="T42" s="259">
        <f t="shared" si="6"/>
        <v>368684977</v>
      </c>
      <c r="U42" s="259">
        <f t="shared" si="6"/>
        <v>361096917</v>
      </c>
      <c r="V42" s="259">
        <f t="shared" si="6"/>
        <v>361096917</v>
      </c>
      <c r="W42" s="259">
        <f t="shared" si="6"/>
        <v>361096917</v>
      </c>
      <c r="X42" s="259">
        <f t="shared" si="6"/>
        <v>390712680</v>
      </c>
      <c r="Y42" s="259">
        <f t="shared" si="6"/>
        <v>-29615763</v>
      </c>
      <c r="Z42" s="260">
        <f>+IF(X42&lt;&gt;0,+(Y42/X42)*100,0)</f>
        <v>-7.579933929966133</v>
      </c>
      <c r="AA42" s="261">
        <f>+AA25-AA40</f>
        <v>390712680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364844048</v>
      </c>
      <c r="D45" s="155"/>
      <c r="E45" s="59">
        <v>388996343</v>
      </c>
      <c r="F45" s="60">
        <v>389703280</v>
      </c>
      <c r="G45" s="60">
        <v>342965384</v>
      </c>
      <c r="H45" s="60">
        <v>379107807</v>
      </c>
      <c r="I45" s="60">
        <v>375545607</v>
      </c>
      <c r="J45" s="60">
        <v>375545607</v>
      </c>
      <c r="K45" s="60">
        <v>374234908</v>
      </c>
      <c r="L45" s="60">
        <v>368101873</v>
      </c>
      <c r="M45" s="60">
        <v>369823544</v>
      </c>
      <c r="N45" s="60">
        <v>369823544</v>
      </c>
      <c r="O45" s="60">
        <v>371448022</v>
      </c>
      <c r="P45" s="60">
        <v>369676779</v>
      </c>
      <c r="Q45" s="60">
        <v>375269700</v>
      </c>
      <c r="R45" s="60">
        <v>375269700</v>
      </c>
      <c r="S45" s="60">
        <v>369676779</v>
      </c>
      <c r="T45" s="60">
        <v>368684977</v>
      </c>
      <c r="U45" s="60">
        <v>361096917</v>
      </c>
      <c r="V45" s="60">
        <v>361096917</v>
      </c>
      <c r="W45" s="60">
        <v>361096917</v>
      </c>
      <c r="X45" s="60">
        <v>389703280</v>
      </c>
      <c r="Y45" s="60">
        <v>-28606363</v>
      </c>
      <c r="Z45" s="139">
        <v>-7.34</v>
      </c>
      <c r="AA45" s="62">
        <v>389703280</v>
      </c>
    </row>
    <row r="46" spans="1:27" ht="13.5">
      <c r="A46" s="249" t="s">
        <v>171</v>
      </c>
      <c r="B46" s="182"/>
      <c r="C46" s="155"/>
      <c r="D46" s="155"/>
      <c r="E46" s="59">
        <v>2867000</v>
      </c>
      <c r="F46" s="60">
        <v>1009400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1009400</v>
      </c>
      <c r="Y46" s="60">
        <v>-1009400</v>
      </c>
      <c r="Z46" s="139">
        <v>-100</v>
      </c>
      <c r="AA46" s="62">
        <v>1009400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364844048</v>
      </c>
      <c r="D48" s="217">
        <f>SUM(D45:D47)</f>
        <v>0</v>
      </c>
      <c r="E48" s="264">
        <f t="shared" si="7"/>
        <v>391863343</v>
      </c>
      <c r="F48" s="219">
        <f t="shared" si="7"/>
        <v>390712680</v>
      </c>
      <c r="G48" s="219">
        <f t="shared" si="7"/>
        <v>342965384</v>
      </c>
      <c r="H48" s="219">
        <f t="shared" si="7"/>
        <v>379107807</v>
      </c>
      <c r="I48" s="219">
        <f t="shared" si="7"/>
        <v>375545607</v>
      </c>
      <c r="J48" s="219">
        <f t="shared" si="7"/>
        <v>375545607</v>
      </c>
      <c r="K48" s="219">
        <f t="shared" si="7"/>
        <v>374234908</v>
      </c>
      <c r="L48" s="219">
        <f t="shared" si="7"/>
        <v>368101873</v>
      </c>
      <c r="M48" s="219">
        <f t="shared" si="7"/>
        <v>369823544</v>
      </c>
      <c r="N48" s="219">
        <f t="shared" si="7"/>
        <v>369823544</v>
      </c>
      <c r="O48" s="219">
        <f t="shared" si="7"/>
        <v>371448022</v>
      </c>
      <c r="P48" s="219">
        <f t="shared" si="7"/>
        <v>369676779</v>
      </c>
      <c r="Q48" s="219">
        <f t="shared" si="7"/>
        <v>375269700</v>
      </c>
      <c r="R48" s="219">
        <f t="shared" si="7"/>
        <v>375269700</v>
      </c>
      <c r="S48" s="219">
        <f t="shared" si="7"/>
        <v>369676779</v>
      </c>
      <c r="T48" s="219">
        <f t="shared" si="7"/>
        <v>368684977</v>
      </c>
      <c r="U48" s="219">
        <f t="shared" si="7"/>
        <v>361096917</v>
      </c>
      <c r="V48" s="219">
        <f t="shared" si="7"/>
        <v>361096917</v>
      </c>
      <c r="W48" s="219">
        <f t="shared" si="7"/>
        <v>361096917</v>
      </c>
      <c r="X48" s="219">
        <f t="shared" si="7"/>
        <v>390712680</v>
      </c>
      <c r="Y48" s="219">
        <f t="shared" si="7"/>
        <v>-29615763</v>
      </c>
      <c r="Z48" s="265">
        <f>+IF(X48&lt;&gt;0,+(Y48/X48)*100,0)</f>
        <v>-7.579933929966133</v>
      </c>
      <c r="AA48" s="232">
        <f>SUM(AA45:AA47)</f>
        <v>390712680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29351335</v>
      </c>
      <c r="D6" s="155"/>
      <c r="E6" s="59">
        <v>29499019</v>
      </c>
      <c r="F6" s="60">
        <v>34071185</v>
      </c>
      <c r="G6" s="60">
        <v>3083473</v>
      </c>
      <c r="H6" s="60">
        <v>3143069</v>
      </c>
      <c r="I6" s="60">
        <v>3607228</v>
      </c>
      <c r="J6" s="60">
        <v>9833770</v>
      </c>
      <c r="K6" s="60">
        <v>3323452</v>
      </c>
      <c r="L6" s="60">
        <v>3495225</v>
      </c>
      <c r="M6" s="60">
        <v>3259784</v>
      </c>
      <c r="N6" s="60">
        <v>10078461</v>
      </c>
      <c r="O6" s="60">
        <v>3216287</v>
      </c>
      <c r="P6" s="60">
        <v>3342235</v>
      </c>
      <c r="Q6" s="60">
        <v>3718852</v>
      </c>
      <c r="R6" s="60">
        <v>10277374</v>
      </c>
      <c r="S6" s="60">
        <v>3122228</v>
      </c>
      <c r="T6" s="60">
        <v>3410290</v>
      </c>
      <c r="U6" s="60">
        <v>3217537</v>
      </c>
      <c r="V6" s="60">
        <v>9750055</v>
      </c>
      <c r="W6" s="60">
        <v>39939660</v>
      </c>
      <c r="X6" s="60">
        <v>34071185</v>
      </c>
      <c r="Y6" s="60">
        <v>5868475</v>
      </c>
      <c r="Z6" s="140">
        <v>17.22</v>
      </c>
      <c r="AA6" s="62">
        <v>34071185</v>
      </c>
    </row>
    <row r="7" spans="1:27" ht="13.5">
      <c r="A7" s="249" t="s">
        <v>32</v>
      </c>
      <c r="B7" s="182"/>
      <c r="C7" s="155">
        <v>105094395</v>
      </c>
      <c r="D7" s="155"/>
      <c r="E7" s="59">
        <v>112002473</v>
      </c>
      <c r="F7" s="60">
        <v>110357729</v>
      </c>
      <c r="G7" s="60">
        <v>11399378</v>
      </c>
      <c r="H7" s="60">
        <v>11619699</v>
      </c>
      <c r="I7" s="60">
        <v>13335662</v>
      </c>
      <c r="J7" s="60">
        <v>36354739</v>
      </c>
      <c r="K7" s="60">
        <v>12286562</v>
      </c>
      <c r="L7" s="60">
        <v>12921598</v>
      </c>
      <c r="M7" s="60">
        <v>12051187</v>
      </c>
      <c r="N7" s="60">
        <v>37259347</v>
      </c>
      <c r="O7" s="60">
        <v>11890383</v>
      </c>
      <c r="P7" s="60">
        <v>12356002</v>
      </c>
      <c r="Q7" s="60">
        <v>13748329</v>
      </c>
      <c r="R7" s="60">
        <v>37994714</v>
      </c>
      <c r="S7" s="60">
        <v>11542654</v>
      </c>
      <c r="T7" s="60">
        <v>12607599</v>
      </c>
      <c r="U7" s="60">
        <v>11895006</v>
      </c>
      <c r="V7" s="60">
        <v>36045259</v>
      </c>
      <c r="W7" s="60">
        <v>147654059</v>
      </c>
      <c r="X7" s="60">
        <v>110357729</v>
      </c>
      <c r="Y7" s="60">
        <v>37296330</v>
      </c>
      <c r="Z7" s="140">
        <v>33.8</v>
      </c>
      <c r="AA7" s="62">
        <v>110357729</v>
      </c>
    </row>
    <row r="8" spans="1:27" ht="13.5">
      <c r="A8" s="249" t="s">
        <v>178</v>
      </c>
      <c r="B8" s="182"/>
      <c r="C8" s="155">
        <v>7477926</v>
      </c>
      <c r="D8" s="155"/>
      <c r="E8" s="59">
        <v>12758807</v>
      </c>
      <c r="F8" s="60">
        <v>11925734</v>
      </c>
      <c r="G8" s="60">
        <v>1124895</v>
      </c>
      <c r="H8" s="60">
        <v>1147617</v>
      </c>
      <c r="I8" s="60">
        <v>551379</v>
      </c>
      <c r="J8" s="60">
        <v>2823891</v>
      </c>
      <c r="K8" s="60">
        <v>1576431</v>
      </c>
      <c r="L8" s="60">
        <v>1385700</v>
      </c>
      <c r="M8" s="60">
        <v>642995</v>
      </c>
      <c r="N8" s="60">
        <v>3605126</v>
      </c>
      <c r="O8" s="60">
        <v>852961</v>
      </c>
      <c r="P8" s="60">
        <v>805192</v>
      </c>
      <c r="Q8" s="60">
        <v>1186474</v>
      </c>
      <c r="R8" s="60">
        <v>2844627</v>
      </c>
      <c r="S8" s="60">
        <v>1151354</v>
      </c>
      <c r="T8" s="60">
        <v>166742</v>
      </c>
      <c r="U8" s="60">
        <v>888007</v>
      </c>
      <c r="V8" s="60">
        <v>2206103</v>
      </c>
      <c r="W8" s="60">
        <v>11479747</v>
      </c>
      <c r="X8" s="60">
        <v>11925734</v>
      </c>
      <c r="Y8" s="60">
        <v>-445987</v>
      </c>
      <c r="Z8" s="140">
        <v>-3.74</v>
      </c>
      <c r="AA8" s="62">
        <v>11925734</v>
      </c>
    </row>
    <row r="9" spans="1:27" ht="13.5">
      <c r="A9" s="249" t="s">
        <v>179</v>
      </c>
      <c r="B9" s="182"/>
      <c r="C9" s="155">
        <v>51804932</v>
      </c>
      <c r="D9" s="155"/>
      <c r="E9" s="59">
        <v>56785000</v>
      </c>
      <c r="F9" s="60">
        <v>50326847</v>
      </c>
      <c r="G9" s="60">
        <v>18780333</v>
      </c>
      <c r="H9" s="60">
        <v>2148666</v>
      </c>
      <c r="I9" s="60"/>
      <c r="J9" s="60">
        <v>20928999</v>
      </c>
      <c r="K9" s="60">
        <v>2113000</v>
      </c>
      <c r="L9" s="60">
        <v>945667</v>
      </c>
      <c r="M9" s="60">
        <v>10681000</v>
      </c>
      <c r="N9" s="60">
        <v>13739667</v>
      </c>
      <c r="O9" s="60">
        <v>2713001</v>
      </c>
      <c r="P9" s="60">
        <v>250000</v>
      </c>
      <c r="Q9" s="60">
        <v>11359000</v>
      </c>
      <c r="R9" s="60">
        <v>14322001</v>
      </c>
      <c r="S9" s="60"/>
      <c r="T9" s="60"/>
      <c r="U9" s="60"/>
      <c r="V9" s="60"/>
      <c r="W9" s="60">
        <v>48990667</v>
      </c>
      <c r="X9" s="60">
        <v>50326847</v>
      </c>
      <c r="Y9" s="60">
        <v>-1336180</v>
      </c>
      <c r="Z9" s="140">
        <v>-2.66</v>
      </c>
      <c r="AA9" s="62">
        <v>50326847</v>
      </c>
    </row>
    <row r="10" spans="1:27" ht="13.5">
      <c r="A10" s="249" t="s">
        <v>180</v>
      </c>
      <c r="B10" s="182"/>
      <c r="C10" s="155">
        <v>25628043</v>
      </c>
      <c r="D10" s="155"/>
      <c r="E10" s="59">
        <v>23853000</v>
      </c>
      <c r="F10" s="60">
        <v>26861165</v>
      </c>
      <c r="G10" s="60">
        <v>9469000</v>
      </c>
      <c r="H10" s="60"/>
      <c r="I10" s="60"/>
      <c r="J10" s="60">
        <v>9469000</v>
      </c>
      <c r="K10" s="60"/>
      <c r="L10" s="60"/>
      <c r="M10" s="60">
        <v>8100000</v>
      </c>
      <c r="N10" s="60">
        <v>8100000</v>
      </c>
      <c r="O10" s="60"/>
      <c r="P10" s="60">
        <v>266760</v>
      </c>
      <c r="Q10" s="60">
        <v>5389000</v>
      </c>
      <c r="R10" s="60">
        <v>5655760</v>
      </c>
      <c r="S10" s="60"/>
      <c r="T10" s="60"/>
      <c r="U10" s="60"/>
      <c r="V10" s="60"/>
      <c r="W10" s="60">
        <v>23224760</v>
      </c>
      <c r="X10" s="60">
        <v>26861165</v>
      </c>
      <c r="Y10" s="60">
        <v>-3636405</v>
      </c>
      <c r="Z10" s="140">
        <v>-13.54</v>
      </c>
      <c r="AA10" s="62">
        <v>26861165</v>
      </c>
    </row>
    <row r="11" spans="1:27" ht="13.5">
      <c r="A11" s="249" t="s">
        <v>181</v>
      </c>
      <c r="B11" s="182"/>
      <c r="C11" s="155">
        <v>2306186</v>
      </c>
      <c r="D11" s="155"/>
      <c r="E11" s="59">
        <v>190000</v>
      </c>
      <c r="F11" s="60">
        <v>2473864</v>
      </c>
      <c r="G11" s="60">
        <v>228343</v>
      </c>
      <c r="H11" s="60">
        <v>257137</v>
      </c>
      <c r="I11" s="60">
        <v>258965</v>
      </c>
      <c r="J11" s="60">
        <v>744445</v>
      </c>
      <c r="K11" s="60">
        <v>263694</v>
      </c>
      <c r="L11" s="60">
        <v>250701</v>
      </c>
      <c r="M11" s="60">
        <v>122960</v>
      </c>
      <c r="N11" s="60">
        <v>637355</v>
      </c>
      <c r="O11" s="60">
        <v>460271</v>
      </c>
      <c r="P11" s="60">
        <v>216656</v>
      </c>
      <c r="Q11" s="60">
        <v>212320</v>
      </c>
      <c r="R11" s="60">
        <v>889247</v>
      </c>
      <c r="S11" s="60">
        <v>283077</v>
      </c>
      <c r="T11" s="60">
        <v>319659</v>
      </c>
      <c r="U11" s="60">
        <v>263318</v>
      </c>
      <c r="V11" s="60">
        <v>866054</v>
      </c>
      <c r="W11" s="60">
        <v>3137101</v>
      </c>
      <c r="X11" s="60">
        <v>2473864</v>
      </c>
      <c r="Y11" s="60">
        <v>663237</v>
      </c>
      <c r="Z11" s="140">
        <v>26.81</v>
      </c>
      <c r="AA11" s="62">
        <v>2473864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-184285000</v>
      </c>
      <c r="D14" s="155"/>
      <c r="E14" s="59">
        <v>-196996310</v>
      </c>
      <c r="F14" s="60">
        <v>-189060980</v>
      </c>
      <c r="G14" s="60">
        <v>-27518741</v>
      </c>
      <c r="H14" s="60">
        <v>-18348513</v>
      </c>
      <c r="I14" s="60">
        <v>-19360921</v>
      </c>
      <c r="J14" s="60">
        <v>-65228175</v>
      </c>
      <c r="K14" s="60">
        <v>-16527195</v>
      </c>
      <c r="L14" s="60">
        <v>-25953597</v>
      </c>
      <c r="M14" s="60">
        <v>-23774417</v>
      </c>
      <c r="N14" s="60">
        <v>-66255209</v>
      </c>
      <c r="O14" s="60">
        <v>-15321637</v>
      </c>
      <c r="P14" s="60">
        <v>-14674129</v>
      </c>
      <c r="Q14" s="60">
        <v>-15621480</v>
      </c>
      <c r="R14" s="60">
        <v>-45617246</v>
      </c>
      <c r="S14" s="60">
        <v>-21055963</v>
      </c>
      <c r="T14" s="60">
        <v>-17207023</v>
      </c>
      <c r="U14" s="60">
        <v>-12243107</v>
      </c>
      <c r="V14" s="60">
        <v>-50506093</v>
      </c>
      <c r="W14" s="60">
        <v>-227606723</v>
      </c>
      <c r="X14" s="60">
        <v>-189060980</v>
      </c>
      <c r="Y14" s="60">
        <v>-38545743</v>
      </c>
      <c r="Z14" s="140">
        <v>20.39</v>
      </c>
      <c r="AA14" s="62">
        <v>-189060980</v>
      </c>
    </row>
    <row r="15" spans="1:27" ht="13.5">
      <c r="A15" s="249" t="s">
        <v>40</v>
      </c>
      <c r="B15" s="182"/>
      <c r="C15" s="155">
        <v>-6009090</v>
      </c>
      <c r="D15" s="155"/>
      <c r="E15" s="59">
        <v>-7381798</v>
      </c>
      <c r="F15" s="60">
        <v>-7936800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>
        <v>-3767345</v>
      </c>
      <c r="V15" s="60">
        <v>-3767345</v>
      </c>
      <c r="W15" s="60">
        <v>-3767345</v>
      </c>
      <c r="X15" s="60">
        <v>-7936800</v>
      </c>
      <c r="Y15" s="60">
        <v>4169455</v>
      </c>
      <c r="Z15" s="140">
        <v>-52.53</v>
      </c>
      <c r="AA15" s="62">
        <v>-7936800</v>
      </c>
    </row>
    <row r="16" spans="1:27" ht="13.5">
      <c r="A16" s="249" t="s">
        <v>42</v>
      </c>
      <c r="B16" s="182"/>
      <c r="C16" s="155">
        <v>-880051</v>
      </c>
      <c r="D16" s="155"/>
      <c r="E16" s="59">
        <v>-936524</v>
      </c>
      <c r="F16" s="60">
        <v>-936519</v>
      </c>
      <c r="G16" s="60">
        <v>-742000</v>
      </c>
      <c r="H16" s="60">
        <v>-350</v>
      </c>
      <c r="I16" s="60"/>
      <c r="J16" s="60">
        <v>-742350</v>
      </c>
      <c r="K16" s="60">
        <v>-4123</v>
      </c>
      <c r="L16" s="60">
        <v>-240385</v>
      </c>
      <c r="M16" s="60">
        <v>-11353</v>
      </c>
      <c r="N16" s="60">
        <v>-255861</v>
      </c>
      <c r="O16" s="60">
        <v>-37251</v>
      </c>
      <c r="P16" s="60">
        <v>22700</v>
      </c>
      <c r="Q16" s="60">
        <v>-205271</v>
      </c>
      <c r="R16" s="60">
        <v>-219822</v>
      </c>
      <c r="S16" s="60">
        <v>-7612</v>
      </c>
      <c r="T16" s="60">
        <v>-218759</v>
      </c>
      <c r="U16" s="60"/>
      <c r="V16" s="60">
        <v>-226371</v>
      </c>
      <c r="W16" s="60">
        <v>-1444404</v>
      </c>
      <c r="X16" s="60">
        <v>-936519</v>
      </c>
      <c r="Y16" s="60">
        <v>-507885</v>
      </c>
      <c r="Z16" s="140">
        <v>54.23</v>
      </c>
      <c r="AA16" s="62">
        <v>-936519</v>
      </c>
    </row>
    <row r="17" spans="1:27" ht="13.5">
      <c r="A17" s="250" t="s">
        <v>185</v>
      </c>
      <c r="B17" s="251"/>
      <c r="C17" s="168">
        <f aca="true" t="shared" si="0" ref="C17:Y17">SUM(C6:C16)</f>
        <v>30488676</v>
      </c>
      <c r="D17" s="168">
        <f t="shared" si="0"/>
        <v>0</v>
      </c>
      <c r="E17" s="72">
        <f t="shared" si="0"/>
        <v>29773667</v>
      </c>
      <c r="F17" s="73">
        <f t="shared" si="0"/>
        <v>38082225</v>
      </c>
      <c r="G17" s="73">
        <f t="shared" si="0"/>
        <v>15824681</v>
      </c>
      <c r="H17" s="73">
        <f t="shared" si="0"/>
        <v>-32675</v>
      </c>
      <c r="I17" s="73">
        <f t="shared" si="0"/>
        <v>-1607687</v>
      </c>
      <c r="J17" s="73">
        <f t="shared" si="0"/>
        <v>14184319</v>
      </c>
      <c r="K17" s="73">
        <f t="shared" si="0"/>
        <v>3031821</v>
      </c>
      <c r="L17" s="73">
        <f t="shared" si="0"/>
        <v>-7195091</v>
      </c>
      <c r="M17" s="73">
        <f t="shared" si="0"/>
        <v>11072156</v>
      </c>
      <c r="N17" s="73">
        <f t="shared" si="0"/>
        <v>6908886</v>
      </c>
      <c r="O17" s="73">
        <f t="shared" si="0"/>
        <v>3774015</v>
      </c>
      <c r="P17" s="73">
        <f t="shared" si="0"/>
        <v>2585416</v>
      </c>
      <c r="Q17" s="73">
        <f t="shared" si="0"/>
        <v>19787224</v>
      </c>
      <c r="R17" s="73">
        <f t="shared" si="0"/>
        <v>26146655</v>
      </c>
      <c r="S17" s="73">
        <f t="shared" si="0"/>
        <v>-4964262</v>
      </c>
      <c r="T17" s="73">
        <f t="shared" si="0"/>
        <v>-921492</v>
      </c>
      <c r="U17" s="73">
        <f t="shared" si="0"/>
        <v>253416</v>
      </c>
      <c r="V17" s="73">
        <f t="shared" si="0"/>
        <v>-5632338</v>
      </c>
      <c r="W17" s="73">
        <f t="shared" si="0"/>
        <v>41607522</v>
      </c>
      <c r="X17" s="73">
        <f t="shared" si="0"/>
        <v>38082225</v>
      </c>
      <c r="Y17" s="73">
        <f t="shared" si="0"/>
        <v>3525297</v>
      </c>
      <c r="Z17" s="170">
        <f>+IF(X17&lt;&gt;0,+(Y17/X17)*100,0)</f>
        <v>9.257066781155777</v>
      </c>
      <c r="AA17" s="74">
        <f>SUM(AA6:AA16)</f>
        <v>38082225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2261872</v>
      </c>
      <c r="D21" s="155"/>
      <c r="E21" s="59">
        <v>7500000</v>
      </c>
      <c r="F21" s="60">
        <v>7500000</v>
      </c>
      <c r="G21" s="159"/>
      <c r="H21" s="159"/>
      <c r="I21" s="159">
        <v>2632</v>
      </c>
      <c r="J21" s="60">
        <v>2632</v>
      </c>
      <c r="K21" s="159"/>
      <c r="L21" s="159"/>
      <c r="M21" s="60">
        <v>3509</v>
      </c>
      <c r="N21" s="159">
        <v>3509</v>
      </c>
      <c r="O21" s="159"/>
      <c r="P21" s="159"/>
      <c r="Q21" s="60"/>
      <c r="R21" s="159"/>
      <c r="S21" s="159"/>
      <c r="T21" s="60">
        <v>31316</v>
      </c>
      <c r="U21" s="159">
        <v>-8890</v>
      </c>
      <c r="V21" s="159">
        <v>22426</v>
      </c>
      <c r="W21" s="159">
        <v>28567</v>
      </c>
      <c r="X21" s="60">
        <v>7500000</v>
      </c>
      <c r="Y21" s="159">
        <v>-7471433</v>
      </c>
      <c r="Z21" s="141">
        <v>-99.62</v>
      </c>
      <c r="AA21" s="225">
        <v>7500000</v>
      </c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>
        <v>798320</v>
      </c>
      <c r="D23" s="157"/>
      <c r="E23" s="59">
        <v>636520</v>
      </c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-26968362</v>
      </c>
      <c r="D26" s="155"/>
      <c r="E26" s="59">
        <v>-27679975</v>
      </c>
      <c r="F26" s="60">
        <v>-40649076</v>
      </c>
      <c r="G26" s="60"/>
      <c r="H26" s="60">
        <v>-3425782</v>
      </c>
      <c r="I26" s="60">
        <v>-215129</v>
      </c>
      <c r="J26" s="60">
        <v>-3640911</v>
      </c>
      <c r="K26" s="60">
        <v>-1104371</v>
      </c>
      <c r="L26" s="60">
        <v>-1083249</v>
      </c>
      <c r="M26" s="60">
        <v>-1277671</v>
      </c>
      <c r="N26" s="60">
        <v>-3465291</v>
      </c>
      <c r="O26" s="60">
        <v>-798267</v>
      </c>
      <c r="P26" s="60">
        <v>-3396373</v>
      </c>
      <c r="Q26" s="60">
        <v>-5269267</v>
      </c>
      <c r="R26" s="60">
        <v>-9463907</v>
      </c>
      <c r="S26" s="60">
        <v>-1850467</v>
      </c>
      <c r="T26" s="60">
        <v>-3440258</v>
      </c>
      <c r="U26" s="60">
        <v>-6068622</v>
      </c>
      <c r="V26" s="60">
        <v>-11359347</v>
      </c>
      <c r="W26" s="60">
        <v>-27929456</v>
      </c>
      <c r="X26" s="60">
        <v>-40649076</v>
      </c>
      <c r="Y26" s="60">
        <v>12719620</v>
      </c>
      <c r="Z26" s="140">
        <v>-31.29</v>
      </c>
      <c r="AA26" s="62">
        <v>-40649076</v>
      </c>
    </row>
    <row r="27" spans="1:27" ht="13.5">
      <c r="A27" s="250" t="s">
        <v>192</v>
      </c>
      <c r="B27" s="251"/>
      <c r="C27" s="168">
        <f aca="true" t="shared" si="1" ref="C27:Y27">SUM(C21:C26)</f>
        <v>-23908170</v>
      </c>
      <c r="D27" s="168">
        <f>SUM(D21:D26)</f>
        <v>0</v>
      </c>
      <c r="E27" s="72">
        <f t="shared" si="1"/>
        <v>-19543455</v>
      </c>
      <c r="F27" s="73">
        <f t="shared" si="1"/>
        <v>-33149076</v>
      </c>
      <c r="G27" s="73">
        <f t="shared" si="1"/>
        <v>0</v>
      </c>
      <c r="H27" s="73">
        <f t="shared" si="1"/>
        <v>-3425782</v>
      </c>
      <c r="I27" s="73">
        <f t="shared" si="1"/>
        <v>-212497</v>
      </c>
      <c r="J27" s="73">
        <f t="shared" si="1"/>
        <v>-3638279</v>
      </c>
      <c r="K27" s="73">
        <f t="shared" si="1"/>
        <v>-1104371</v>
      </c>
      <c r="L27" s="73">
        <f t="shared" si="1"/>
        <v>-1083249</v>
      </c>
      <c r="M27" s="73">
        <f t="shared" si="1"/>
        <v>-1274162</v>
      </c>
      <c r="N27" s="73">
        <f t="shared" si="1"/>
        <v>-3461782</v>
      </c>
      <c r="O27" s="73">
        <f t="shared" si="1"/>
        <v>-798267</v>
      </c>
      <c r="P27" s="73">
        <f t="shared" si="1"/>
        <v>-3396373</v>
      </c>
      <c r="Q27" s="73">
        <f t="shared" si="1"/>
        <v>-5269267</v>
      </c>
      <c r="R27" s="73">
        <f t="shared" si="1"/>
        <v>-9463907</v>
      </c>
      <c r="S27" s="73">
        <f t="shared" si="1"/>
        <v>-1850467</v>
      </c>
      <c r="T27" s="73">
        <f t="shared" si="1"/>
        <v>-3408942</v>
      </c>
      <c r="U27" s="73">
        <f t="shared" si="1"/>
        <v>-6077512</v>
      </c>
      <c r="V27" s="73">
        <f t="shared" si="1"/>
        <v>-11336921</v>
      </c>
      <c r="W27" s="73">
        <f t="shared" si="1"/>
        <v>-27900889</v>
      </c>
      <c r="X27" s="73">
        <f t="shared" si="1"/>
        <v>-33149076</v>
      </c>
      <c r="Y27" s="73">
        <f t="shared" si="1"/>
        <v>5248187</v>
      </c>
      <c r="Z27" s="170">
        <f>+IF(X27&lt;&gt;0,+(Y27/X27)*100,0)</f>
        <v>-15.832076284720575</v>
      </c>
      <c r="AA27" s="74">
        <f>SUM(AA21:AA26)</f>
        <v>-33149076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264587</v>
      </c>
      <c r="D33" s="155"/>
      <c r="E33" s="59">
        <v>185424</v>
      </c>
      <c r="F33" s="60">
        <v>185158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185158</v>
      </c>
      <c r="Y33" s="60">
        <v>-185158</v>
      </c>
      <c r="Z33" s="140">
        <v>-100</v>
      </c>
      <c r="AA33" s="62">
        <v>185158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-6465007</v>
      </c>
      <c r="D35" s="155"/>
      <c r="E35" s="59">
        <v>-8389424</v>
      </c>
      <c r="F35" s="60">
        <v>-6013185</v>
      </c>
      <c r="G35" s="60"/>
      <c r="H35" s="60"/>
      <c r="I35" s="60"/>
      <c r="J35" s="60"/>
      <c r="K35" s="60"/>
      <c r="L35" s="60"/>
      <c r="M35" s="60"/>
      <c r="N35" s="60"/>
      <c r="O35" s="60">
        <v>-2985279</v>
      </c>
      <c r="P35" s="60"/>
      <c r="Q35" s="60"/>
      <c r="R35" s="60">
        <v>-2985279</v>
      </c>
      <c r="S35" s="60"/>
      <c r="T35" s="60"/>
      <c r="U35" s="60">
        <v>-3042291</v>
      </c>
      <c r="V35" s="60">
        <v>-3042291</v>
      </c>
      <c r="W35" s="60">
        <v>-6027570</v>
      </c>
      <c r="X35" s="60">
        <v>-6013185</v>
      </c>
      <c r="Y35" s="60">
        <v>-14385</v>
      </c>
      <c r="Z35" s="140">
        <v>0.24</v>
      </c>
      <c r="AA35" s="62">
        <v>-6013185</v>
      </c>
    </row>
    <row r="36" spans="1:27" ht="13.5">
      <c r="A36" s="250" t="s">
        <v>198</v>
      </c>
      <c r="B36" s="251"/>
      <c r="C36" s="168">
        <f aca="true" t="shared" si="2" ref="C36:Y36">SUM(C31:C35)</f>
        <v>-6200420</v>
      </c>
      <c r="D36" s="168">
        <f>SUM(D31:D35)</f>
        <v>0</v>
      </c>
      <c r="E36" s="72">
        <f t="shared" si="2"/>
        <v>-8204000</v>
      </c>
      <c r="F36" s="73">
        <f t="shared" si="2"/>
        <v>-5828027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-2985279</v>
      </c>
      <c r="P36" s="73">
        <f t="shared" si="2"/>
        <v>0</v>
      </c>
      <c r="Q36" s="73">
        <f t="shared" si="2"/>
        <v>0</v>
      </c>
      <c r="R36" s="73">
        <f t="shared" si="2"/>
        <v>-2985279</v>
      </c>
      <c r="S36" s="73">
        <f t="shared" si="2"/>
        <v>0</v>
      </c>
      <c r="T36" s="73">
        <f t="shared" si="2"/>
        <v>0</v>
      </c>
      <c r="U36" s="73">
        <f t="shared" si="2"/>
        <v>-3042291</v>
      </c>
      <c r="V36" s="73">
        <f t="shared" si="2"/>
        <v>-3042291</v>
      </c>
      <c r="W36" s="73">
        <f t="shared" si="2"/>
        <v>-6027570</v>
      </c>
      <c r="X36" s="73">
        <f t="shared" si="2"/>
        <v>-5828027</v>
      </c>
      <c r="Y36" s="73">
        <f t="shared" si="2"/>
        <v>-199543</v>
      </c>
      <c r="Z36" s="170">
        <f>+IF(X36&lt;&gt;0,+(Y36/X36)*100,0)</f>
        <v>3.42385167398847</v>
      </c>
      <c r="AA36" s="74">
        <f>SUM(AA31:AA35)</f>
        <v>-5828027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380086</v>
      </c>
      <c r="D38" s="153">
        <f>+D17+D27+D36</f>
        <v>0</v>
      </c>
      <c r="E38" s="99">
        <f t="shared" si="3"/>
        <v>2026212</v>
      </c>
      <c r="F38" s="100">
        <f t="shared" si="3"/>
        <v>-894878</v>
      </c>
      <c r="G38" s="100">
        <f t="shared" si="3"/>
        <v>15824681</v>
      </c>
      <c r="H38" s="100">
        <f t="shared" si="3"/>
        <v>-3458457</v>
      </c>
      <c r="I38" s="100">
        <f t="shared" si="3"/>
        <v>-1820184</v>
      </c>
      <c r="J38" s="100">
        <f t="shared" si="3"/>
        <v>10546040</v>
      </c>
      <c r="K38" s="100">
        <f t="shared" si="3"/>
        <v>1927450</v>
      </c>
      <c r="L38" s="100">
        <f t="shared" si="3"/>
        <v>-8278340</v>
      </c>
      <c r="M38" s="100">
        <f t="shared" si="3"/>
        <v>9797994</v>
      </c>
      <c r="N38" s="100">
        <f t="shared" si="3"/>
        <v>3447104</v>
      </c>
      <c r="O38" s="100">
        <f t="shared" si="3"/>
        <v>-9531</v>
      </c>
      <c r="P38" s="100">
        <f t="shared" si="3"/>
        <v>-810957</v>
      </c>
      <c r="Q38" s="100">
        <f t="shared" si="3"/>
        <v>14517957</v>
      </c>
      <c r="R38" s="100">
        <f t="shared" si="3"/>
        <v>13697469</v>
      </c>
      <c r="S38" s="100">
        <f t="shared" si="3"/>
        <v>-6814729</v>
      </c>
      <c r="T38" s="100">
        <f t="shared" si="3"/>
        <v>-4330434</v>
      </c>
      <c r="U38" s="100">
        <f t="shared" si="3"/>
        <v>-8866387</v>
      </c>
      <c r="V38" s="100">
        <f t="shared" si="3"/>
        <v>-20011550</v>
      </c>
      <c r="W38" s="100">
        <f t="shared" si="3"/>
        <v>7679063</v>
      </c>
      <c r="X38" s="100">
        <f t="shared" si="3"/>
        <v>-894878</v>
      </c>
      <c r="Y38" s="100">
        <f t="shared" si="3"/>
        <v>8573941</v>
      </c>
      <c r="Z38" s="137">
        <f>+IF(X38&lt;&gt;0,+(Y38/X38)*100,0)</f>
        <v>-958.1128377276009</v>
      </c>
      <c r="AA38" s="102">
        <f>+AA17+AA27+AA36</f>
        <v>-894878</v>
      </c>
    </row>
    <row r="39" spans="1:27" ht="13.5">
      <c r="A39" s="249" t="s">
        <v>200</v>
      </c>
      <c r="B39" s="182"/>
      <c r="C39" s="153">
        <v>2318756</v>
      </c>
      <c r="D39" s="153"/>
      <c r="E39" s="99">
        <v>2954257</v>
      </c>
      <c r="F39" s="100">
        <v>2698842</v>
      </c>
      <c r="G39" s="100">
        <v>2698842</v>
      </c>
      <c r="H39" s="100">
        <v>18523523</v>
      </c>
      <c r="I39" s="100">
        <v>15065066</v>
      </c>
      <c r="J39" s="100">
        <v>2698842</v>
      </c>
      <c r="K39" s="100">
        <v>13244882</v>
      </c>
      <c r="L39" s="100">
        <v>15172332</v>
      </c>
      <c r="M39" s="100">
        <v>6893992</v>
      </c>
      <c r="N39" s="100">
        <v>13244882</v>
      </c>
      <c r="O39" s="100">
        <v>16691986</v>
      </c>
      <c r="P39" s="100">
        <v>16682455</v>
      </c>
      <c r="Q39" s="100">
        <v>15871498</v>
      </c>
      <c r="R39" s="100">
        <v>16691986</v>
      </c>
      <c r="S39" s="100">
        <v>30389455</v>
      </c>
      <c r="T39" s="100">
        <v>23574726</v>
      </c>
      <c r="U39" s="100">
        <v>19244292</v>
      </c>
      <c r="V39" s="100">
        <v>30389455</v>
      </c>
      <c r="W39" s="100">
        <v>2698842</v>
      </c>
      <c r="X39" s="100">
        <v>2698842</v>
      </c>
      <c r="Y39" s="100"/>
      <c r="Z39" s="137"/>
      <c r="AA39" s="102">
        <v>2698842</v>
      </c>
    </row>
    <row r="40" spans="1:27" ht="13.5">
      <c r="A40" s="269" t="s">
        <v>201</v>
      </c>
      <c r="B40" s="256"/>
      <c r="C40" s="257">
        <v>2698842</v>
      </c>
      <c r="D40" s="257"/>
      <c r="E40" s="258">
        <v>4980470</v>
      </c>
      <c r="F40" s="259">
        <v>1803964</v>
      </c>
      <c r="G40" s="259">
        <v>18523523</v>
      </c>
      <c r="H40" s="259">
        <v>15065066</v>
      </c>
      <c r="I40" s="259">
        <v>13244882</v>
      </c>
      <c r="J40" s="259">
        <v>13244882</v>
      </c>
      <c r="K40" s="259">
        <v>15172332</v>
      </c>
      <c r="L40" s="259">
        <v>6893992</v>
      </c>
      <c r="M40" s="259">
        <v>16691986</v>
      </c>
      <c r="N40" s="259">
        <v>16691986</v>
      </c>
      <c r="O40" s="259">
        <v>16682455</v>
      </c>
      <c r="P40" s="259">
        <v>15871498</v>
      </c>
      <c r="Q40" s="259">
        <v>30389455</v>
      </c>
      <c r="R40" s="259">
        <v>16682455</v>
      </c>
      <c r="S40" s="259">
        <v>23574726</v>
      </c>
      <c r="T40" s="259">
        <v>19244292</v>
      </c>
      <c r="U40" s="259">
        <v>10377905</v>
      </c>
      <c r="V40" s="259">
        <v>10377905</v>
      </c>
      <c r="W40" s="259">
        <v>10377905</v>
      </c>
      <c r="X40" s="259">
        <v>1803964</v>
      </c>
      <c r="Y40" s="259">
        <v>8573941</v>
      </c>
      <c r="Z40" s="260">
        <v>475.28</v>
      </c>
      <c r="AA40" s="261">
        <v>1803964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23555218</v>
      </c>
      <c r="D5" s="200">
        <f t="shared" si="0"/>
        <v>0</v>
      </c>
      <c r="E5" s="106">
        <f t="shared" si="0"/>
        <v>6680975</v>
      </c>
      <c r="F5" s="106">
        <f t="shared" si="0"/>
        <v>11451901</v>
      </c>
      <c r="G5" s="106">
        <f t="shared" si="0"/>
        <v>0</v>
      </c>
      <c r="H5" s="106">
        <f t="shared" si="0"/>
        <v>3425783</v>
      </c>
      <c r="I5" s="106">
        <f t="shared" si="0"/>
        <v>215130</v>
      </c>
      <c r="J5" s="106">
        <f t="shared" si="0"/>
        <v>3640913</v>
      </c>
      <c r="K5" s="106">
        <f t="shared" si="0"/>
        <v>1104371</v>
      </c>
      <c r="L5" s="106">
        <f t="shared" si="0"/>
        <v>1083249</v>
      </c>
      <c r="M5" s="106">
        <f t="shared" si="0"/>
        <v>1277671</v>
      </c>
      <c r="N5" s="106">
        <f t="shared" si="0"/>
        <v>3465291</v>
      </c>
      <c r="O5" s="106">
        <f t="shared" si="0"/>
        <v>798265</v>
      </c>
      <c r="P5" s="106">
        <f t="shared" si="0"/>
        <v>3396374</v>
      </c>
      <c r="Q5" s="106">
        <f t="shared" si="0"/>
        <v>5269266</v>
      </c>
      <c r="R5" s="106">
        <f t="shared" si="0"/>
        <v>9463905</v>
      </c>
      <c r="S5" s="106">
        <f t="shared" si="0"/>
        <v>1850467</v>
      </c>
      <c r="T5" s="106">
        <f t="shared" si="0"/>
        <v>3440257</v>
      </c>
      <c r="U5" s="106">
        <f t="shared" si="0"/>
        <v>6068622</v>
      </c>
      <c r="V5" s="106">
        <f t="shared" si="0"/>
        <v>11359346</v>
      </c>
      <c r="W5" s="106">
        <f t="shared" si="0"/>
        <v>27929455</v>
      </c>
      <c r="X5" s="106">
        <f t="shared" si="0"/>
        <v>11451901</v>
      </c>
      <c r="Y5" s="106">
        <f t="shared" si="0"/>
        <v>16477554</v>
      </c>
      <c r="Z5" s="201">
        <f>+IF(X5&lt;&gt;0,+(Y5/X5)*100,0)</f>
        <v>143.88487989897922</v>
      </c>
      <c r="AA5" s="199">
        <f>SUM(AA11:AA18)</f>
        <v>11451901</v>
      </c>
    </row>
    <row r="6" spans="1:27" ht="13.5">
      <c r="A6" s="291" t="s">
        <v>205</v>
      </c>
      <c r="B6" s="142"/>
      <c r="C6" s="62">
        <v>5834242</v>
      </c>
      <c r="D6" s="156"/>
      <c r="E6" s="60"/>
      <c r="F6" s="60"/>
      <c r="G6" s="60"/>
      <c r="H6" s="60">
        <v>847532</v>
      </c>
      <c r="I6" s="60"/>
      <c r="J6" s="60">
        <v>847532</v>
      </c>
      <c r="K6" s="60"/>
      <c r="L6" s="60"/>
      <c r="M6" s="60"/>
      <c r="N6" s="60"/>
      <c r="O6" s="60">
        <v>509977</v>
      </c>
      <c r="P6" s="60">
        <v>860773</v>
      </c>
      <c r="Q6" s="60">
        <v>1633022</v>
      </c>
      <c r="R6" s="60">
        <v>3003772</v>
      </c>
      <c r="S6" s="60">
        <v>1192347</v>
      </c>
      <c r="T6" s="60">
        <v>942724</v>
      </c>
      <c r="U6" s="60">
        <v>1537700</v>
      </c>
      <c r="V6" s="60">
        <v>3672771</v>
      </c>
      <c r="W6" s="60">
        <v>7524075</v>
      </c>
      <c r="X6" s="60"/>
      <c r="Y6" s="60">
        <v>7524075</v>
      </c>
      <c r="Z6" s="140"/>
      <c r="AA6" s="155"/>
    </row>
    <row r="7" spans="1:27" ht="13.5">
      <c r="A7" s="291" t="s">
        <v>206</v>
      </c>
      <c r="B7" s="142"/>
      <c r="C7" s="62">
        <v>1900945</v>
      </c>
      <c r="D7" s="156"/>
      <c r="E7" s="60">
        <v>1802000</v>
      </c>
      <c r="F7" s="60">
        <v>2018139</v>
      </c>
      <c r="G7" s="60"/>
      <c r="H7" s="60">
        <v>431391</v>
      </c>
      <c r="I7" s="60">
        <v>149810</v>
      </c>
      <c r="J7" s="60">
        <v>581201</v>
      </c>
      <c r="K7" s="60">
        <v>105089</v>
      </c>
      <c r="L7" s="60">
        <v>25947</v>
      </c>
      <c r="M7" s="60">
        <v>273941</v>
      </c>
      <c r="N7" s="60">
        <v>404977</v>
      </c>
      <c r="O7" s="60">
        <v>11431</v>
      </c>
      <c r="P7" s="60">
        <v>22750</v>
      </c>
      <c r="Q7" s="60">
        <v>160007</v>
      </c>
      <c r="R7" s="60">
        <v>194188</v>
      </c>
      <c r="S7" s="60"/>
      <c r="T7" s="60">
        <v>238864</v>
      </c>
      <c r="U7" s="60">
        <v>51754</v>
      </c>
      <c r="V7" s="60">
        <v>290618</v>
      </c>
      <c r="W7" s="60">
        <v>1470984</v>
      </c>
      <c r="X7" s="60">
        <v>2018139</v>
      </c>
      <c r="Y7" s="60">
        <v>-547155</v>
      </c>
      <c r="Z7" s="140">
        <v>-27.11</v>
      </c>
      <c r="AA7" s="155">
        <v>2018139</v>
      </c>
    </row>
    <row r="8" spans="1:27" ht="13.5">
      <c r="A8" s="291" t="s">
        <v>207</v>
      </c>
      <c r="B8" s="142"/>
      <c r="C8" s="62">
        <v>606455</v>
      </c>
      <c r="D8" s="156"/>
      <c r="E8" s="60">
        <v>2228000</v>
      </c>
      <c r="F8" s="60">
        <v>2434912</v>
      </c>
      <c r="G8" s="60"/>
      <c r="H8" s="60">
        <v>482454</v>
      </c>
      <c r="I8" s="60">
        <v>3700</v>
      </c>
      <c r="J8" s="60">
        <v>486154</v>
      </c>
      <c r="K8" s="60">
        <v>59091</v>
      </c>
      <c r="L8" s="60">
        <v>57322</v>
      </c>
      <c r="M8" s="60">
        <v>14400</v>
      </c>
      <c r="N8" s="60">
        <v>130813</v>
      </c>
      <c r="O8" s="60">
        <v>17705</v>
      </c>
      <c r="P8" s="60">
        <v>133037</v>
      </c>
      <c r="Q8" s="60">
        <v>1067703</v>
      </c>
      <c r="R8" s="60">
        <v>1218445</v>
      </c>
      <c r="S8" s="60">
        <v>28049</v>
      </c>
      <c r="T8" s="60">
        <v>81291</v>
      </c>
      <c r="U8" s="60">
        <v>27837</v>
      </c>
      <c r="V8" s="60">
        <v>137177</v>
      </c>
      <c r="W8" s="60">
        <v>1972589</v>
      </c>
      <c r="X8" s="60">
        <v>2434912</v>
      </c>
      <c r="Y8" s="60">
        <v>-462323</v>
      </c>
      <c r="Z8" s="140">
        <v>-18.99</v>
      </c>
      <c r="AA8" s="155">
        <v>2434912</v>
      </c>
    </row>
    <row r="9" spans="1:27" ht="13.5">
      <c r="A9" s="291" t="s">
        <v>208</v>
      </c>
      <c r="B9" s="142"/>
      <c r="C9" s="62">
        <v>9264008</v>
      </c>
      <c r="D9" s="156"/>
      <c r="E9" s="60"/>
      <c r="F9" s="60"/>
      <c r="G9" s="60"/>
      <c r="H9" s="60">
        <v>832553</v>
      </c>
      <c r="I9" s="60"/>
      <c r="J9" s="60">
        <v>832553</v>
      </c>
      <c r="K9" s="60">
        <v>15900</v>
      </c>
      <c r="L9" s="60"/>
      <c r="M9" s="60">
        <v>231321</v>
      </c>
      <c r="N9" s="60">
        <v>247221</v>
      </c>
      <c r="O9" s="60"/>
      <c r="P9" s="60">
        <v>1147147</v>
      </c>
      <c r="Q9" s="60">
        <v>2057591</v>
      </c>
      <c r="R9" s="60">
        <v>3204738</v>
      </c>
      <c r="S9" s="60">
        <v>357229</v>
      </c>
      <c r="T9" s="60">
        <v>1723908</v>
      </c>
      <c r="U9" s="60">
        <v>3324992</v>
      </c>
      <c r="V9" s="60">
        <v>5406129</v>
      </c>
      <c r="W9" s="60">
        <v>9690641</v>
      </c>
      <c r="X9" s="60"/>
      <c r="Y9" s="60">
        <v>9690641</v>
      </c>
      <c r="Z9" s="140"/>
      <c r="AA9" s="155"/>
    </row>
    <row r="10" spans="1:27" ht="13.5">
      <c r="A10" s="291" t="s">
        <v>209</v>
      </c>
      <c r="B10" s="142"/>
      <c r="C10" s="62">
        <v>2733785</v>
      </c>
      <c r="D10" s="156"/>
      <c r="E10" s="60">
        <v>391000</v>
      </c>
      <c r="F10" s="60">
        <v>351000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137456</v>
      </c>
      <c r="R10" s="60">
        <v>137456</v>
      </c>
      <c r="S10" s="60">
        <v>182722</v>
      </c>
      <c r="T10" s="60"/>
      <c r="U10" s="60">
        <v>11492</v>
      </c>
      <c r="V10" s="60">
        <v>194214</v>
      </c>
      <c r="W10" s="60">
        <v>331670</v>
      </c>
      <c r="X10" s="60">
        <v>351000</v>
      </c>
      <c r="Y10" s="60">
        <v>-19330</v>
      </c>
      <c r="Z10" s="140">
        <v>-5.51</v>
      </c>
      <c r="AA10" s="155">
        <v>351000</v>
      </c>
    </row>
    <row r="11" spans="1:27" ht="13.5">
      <c r="A11" s="292" t="s">
        <v>210</v>
      </c>
      <c r="B11" s="142"/>
      <c r="C11" s="293">
        <f aca="true" t="shared" si="1" ref="C11:Y11">SUM(C6:C10)</f>
        <v>20339435</v>
      </c>
      <c r="D11" s="294">
        <f t="shared" si="1"/>
        <v>0</v>
      </c>
      <c r="E11" s="295">
        <f t="shared" si="1"/>
        <v>4421000</v>
      </c>
      <c r="F11" s="295">
        <f t="shared" si="1"/>
        <v>4804051</v>
      </c>
      <c r="G11" s="295">
        <f t="shared" si="1"/>
        <v>0</v>
      </c>
      <c r="H11" s="295">
        <f t="shared" si="1"/>
        <v>2593930</v>
      </c>
      <c r="I11" s="295">
        <f t="shared" si="1"/>
        <v>153510</v>
      </c>
      <c r="J11" s="295">
        <f t="shared" si="1"/>
        <v>2747440</v>
      </c>
      <c r="K11" s="295">
        <f t="shared" si="1"/>
        <v>180080</v>
      </c>
      <c r="L11" s="295">
        <f t="shared" si="1"/>
        <v>83269</v>
      </c>
      <c r="M11" s="295">
        <f t="shared" si="1"/>
        <v>519662</v>
      </c>
      <c r="N11" s="295">
        <f t="shared" si="1"/>
        <v>783011</v>
      </c>
      <c r="O11" s="295">
        <f t="shared" si="1"/>
        <v>539113</v>
      </c>
      <c r="P11" s="295">
        <f t="shared" si="1"/>
        <v>2163707</v>
      </c>
      <c r="Q11" s="295">
        <f t="shared" si="1"/>
        <v>5055779</v>
      </c>
      <c r="R11" s="295">
        <f t="shared" si="1"/>
        <v>7758599</v>
      </c>
      <c r="S11" s="295">
        <f t="shared" si="1"/>
        <v>1760347</v>
      </c>
      <c r="T11" s="295">
        <f t="shared" si="1"/>
        <v>2986787</v>
      </c>
      <c r="U11" s="295">
        <f t="shared" si="1"/>
        <v>4953775</v>
      </c>
      <c r="V11" s="295">
        <f t="shared" si="1"/>
        <v>9700909</v>
      </c>
      <c r="W11" s="295">
        <f t="shared" si="1"/>
        <v>20989959</v>
      </c>
      <c r="X11" s="295">
        <f t="shared" si="1"/>
        <v>4804051</v>
      </c>
      <c r="Y11" s="295">
        <f t="shared" si="1"/>
        <v>16185908</v>
      </c>
      <c r="Z11" s="296">
        <f>+IF(X11&lt;&gt;0,+(Y11/X11)*100,0)</f>
        <v>336.92206847928963</v>
      </c>
      <c r="AA11" s="297">
        <f>SUM(AA6:AA10)</f>
        <v>4804051</v>
      </c>
    </row>
    <row r="12" spans="1:27" ht="13.5">
      <c r="A12" s="298" t="s">
        <v>211</v>
      </c>
      <c r="B12" s="136"/>
      <c r="C12" s="62">
        <v>2914170</v>
      </c>
      <c r="D12" s="156"/>
      <c r="E12" s="60"/>
      <c r="F12" s="60">
        <v>4790373</v>
      </c>
      <c r="G12" s="60"/>
      <c r="H12" s="60">
        <v>768552</v>
      </c>
      <c r="I12" s="60"/>
      <c r="J12" s="60">
        <v>768552</v>
      </c>
      <c r="K12" s="60">
        <v>911728</v>
      </c>
      <c r="L12" s="60">
        <v>949339</v>
      </c>
      <c r="M12" s="60">
        <v>219302</v>
      </c>
      <c r="N12" s="60">
        <v>2080369</v>
      </c>
      <c r="O12" s="60">
        <v>235739</v>
      </c>
      <c r="P12" s="60">
        <v>959394</v>
      </c>
      <c r="Q12" s="60">
        <v>6492</v>
      </c>
      <c r="R12" s="60">
        <v>1201625</v>
      </c>
      <c r="S12" s="60">
        <v>2126</v>
      </c>
      <c r="T12" s="60">
        <v>148821</v>
      </c>
      <c r="U12" s="60">
        <v>546325</v>
      </c>
      <c r="V12" s="60">
        <v>697272</v>
      </c>
      <c r="W12" s="60">
        <v>4747818</v>
      </c>
      <c r="X12" s="60">
        <v>4790373</v>
      </c>
      <c r="Y12" s="60">
        <v>-42555</v>
      </c>
      <c r="Z12" s="140">
        <v>-0.89</v>
      </c>
      <c r="AA12" s="155">
        <v>4790373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301613</v>
      </c>
      <c r="D15" s="156"/>
      <c r="E15" s="60">
        <v>2259975</v>
      </c>
      <c r="F15" s="60">
        <v>1857477</v>
      </c>
      <c r="G15" s="60"/>
      <c r="H15" s="60">
        <v>63301</v>
      </c>
      <c r="I15" s="60">
        <v>61620</v>
      </c>
      <c r="J15" s="60">
        <v>124921</v>
      </c>
      <c r="K15" s="60">
        <v>12563</v>
      </c>
      <c r="L15" s="60">
        <v>50641</v>
      </c>
      <c r="M15" s="60">
        <v>538707</v>
      </c>
      <c r="N15" s="60">
        <v>601911</v>
      </c>
      <c r="O15" s="60">
        <v>23413</v>
      </c>
      <c r="P15" s="60">
        <v>273273</v>
      </c>
      <c r="Q15" s="60">
        <v>206995</v>
      </c>
      <c r="R15" s="60">
        <v>503681</v>
      </c>
      <c r="S15" s="60">
        <v>87994</v>
      </c>
      <c r="T15" s="60">
        <v>304649</v>
      </c>
      <c r="U15" s="60">
        <v>568522</v>
      </c>
      <c r="V15" s="60">
        <v>961165</v>
      </c>
      <c r="W15" s="60">
        <v>2191678</v>
      </c>
      <c r="X15" s="60">
        <v>1857477</v>
      </c>
      <c r="Y15" s="60">
        <v>334201</v>
      </c>
      <c r="Z15" s="140">
        <v>17.99</v>
      </c>
      <c r="AA15" s="155">
        <v>1857477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3413144</v>
      </c>
      <c r="D20" s="154">
        <f t="shared" si="2"/>
        <v>0</v>
      </c>
      <c r="E20" s="100">
        <f t="shared" si="2"/>
        <v>20999000</v>
      </c>
      <c r="F20" s="100">
        <f t="shared" si="2"/>
        <v>29197175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8290750</v>
      </c>
      <c r="V20" s="100">
        <f t="shared" si="2"/>
        <v>8290750</v>
      </c>
      <c r="W20" s="100">
        <f t="shared" si="2"/>
        <v>8290750</v>
      </c>
      <c r="X20" s="100">
        <f t="shared" si="2"/>
        <v>29197175</v>
      </c>
      <c r="Y20" s="100">
        <f t="shared" si="2"/>
        <v>-20906425</v>
      </c>
      <c r="Z20" s="137">
        <f>+IF(X20&lt;&gt;0,+(Y20/X20)*100,0)</f>
        <v>-71.6042733586383</v>
      </c>
      <c r="AA20" s="153">
        <f>SUM(AA26:AA33)</f>
        <v>29197175</v>
      </c>
    </row>
    <row r="21" spans="1:27" ht="13.5">
      <c r="A21" s="291" t="s">
        <v>205</v>
      </c>
      <c r="B21" s="142"/>
      <c r="C21" s="62">
        <v>3391879</v>
      </c>
      <c r="D21" s="156"/>
      <c r="E21" s="60">
        <v>9150289</v>
      </c>
      <c r="F21" s="60">
        <v>8535484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8535484</v>
      </c>
      <c r="Y21" s="60">
        <v>-8535484</v>
      </c>
      <c r="Z21" s="140">
        <v>-100</v>
      </c>
      <c r="AA21" s="155">
        <v>8535484</v>
      </c>
    </row>
    <row r="22" spans="1:27" ht="13.5">
      <c r="A22" s="291" t="s">
        <v>206</v>
      </c>
      <c r="B22" s="142"/>
      <c r="C22" s="62"/>
      <c r="D22" s="156"/>
      <c r="E22" s="60">
        <v>220000</v>
      </c>
      <c r="F22" s="60">
        <v>40000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</v>
      </c>
      <c r="Y22" s="60">
        <v>-40000</v>
      </c>
      <c r="Z22" s="140">
        <v>-100</v>
      </c>
      <c r="AA22" s="155">
        <v>40000</v>
      </c>
    </row>
    <row r="23" spans="1:27" ht="13.5">
      <c r="A23" s="291" t="s">
        <v>207</v>
      </c>
      <c r="B23" s="142"/>
      <c r="C23" s="62"/>
      <c r="D23" s="156"/>
      <c r="E23" s="60">
        <v>550000</v>
      </c>
      <c r="F23" s="60">
        <v>954065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954065</v>
      </c>
      <c r="Y23" s="60">
        <v>-954065</v>
      </c>
      <c r="Z23" s="140">
        <v>-100</v>
      </c>
      <c r="AA23" s="155">
        <v>954065</v>
      </c>
    </row>
    <row r="24" spans="1:27" ht="13.5">
      <c r="A24" s="291" t="s">
        <v>208</v>
      </c>
      <c r="B24" s="142"/>
      <c r="C24" s="62"/>
      <c r="D24" s="156"/>
      <c r="E24" s="60">
        <v>10138711</v>
      </c>
      <c r="F24" s="60">
        <v>10138711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10138711</v>
      </c>
      <c r="Y24" s="60">
        <v>-10138711</v>
      </c>
      <c r="Z24" s="140">
        <v>-100</v>
      </c>
      <c r="AA24" s="155">
        <v>10138711</v>
      </c>
    </row>
    <row r="25" spans="1:27" ht="13.5">
      <c r="A25" s="291" t="s">
        <v>209</v>
      </c>
      <c r="B25" s="142"/>
      <c r="C25" s="62"/>
      <c r="D25" s="156"/>
      <c r="E25" s="60">
        <v>150000</v>
      </c>
      <c r="F25" s="60">
        <v>8718915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>
        <v>8290750</v>
      </c>
      <c r="V25" s="60">
        <v>8290750</v>
      </c>
      <c r="W25" s="60">
        <v>8290750</v>
      </c>
      <c r="X25" s="60">
        <v>8718915</v>
      </c>
      <c r="Y25" s="60">
        <v>-428165</v>
      </c>
      <c r="Z25" s="140">
        <v>-4.91</v>
      </c>
      <c r="AA25" s="155">
        <v>8718915</v>
      </c>
    </row>
    <row r="26" spans="1:27" ht="13.5">
      <c r="A26" s="292" t="s">
        <v>210</v>
      </c>
      <c r="B26" s="302"/>
      <c r="C26" s="293">
        <f aca="true" t="shared" si="3" ref="C26:Y26">SUM(C21:C25)</f>
        <v>3391879</v>
      </c>
      <c r="D26" s="294">
        <f t="shared" si="3"/>
        <v>0</v>
      </c>
      <c r="E26" s="295">
        <f t="shared" si="3"/>
        <v>20209000</v>
      </c>
      <c r="F26" s="295">
        <f t="shared" si="3"/>
        <v>28387175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8290750</v>
      </c>
      <c r="V26" s="295">
        <f t="shared" si="3"/>
        <v>8290750</v>
      </c>
      <c r="W26" s="295">
        <f t="shared" si="3"/>
        <v>8290750</v>
      </c>
      <c r="X26" s="295">
        <f t="shared" si="3"/>
        <v>28387175</v>
      </c>
      <c r="Y26" s="295">
        <f t="shared" si="3"/>
        <v>-20096425</v>
      </c>
      <c r="Z26" s="296">
        <f>+IF(X26&lt;&gt;0,+(Y26/X26)*100,0)</f>
        <v>-70.79402934599868</v>
      </c>
      <c r="AA26" s="297">
        <f>SUM(AA21:AA25)</f>
        <v>28387175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>
        <v>21265</v>
      </c>
      <c r="D30" s="156"/>
      <c r="E30" s="60">
        <v>790000</v>
      </c>
      <c r="F30" s="60">
        <v>810000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810000</v>
      </c>
      <c r="Y30" s="60">
        <v>-810000</v>
      </c>
      <c r="Z30" s="140">
        <v>-100</v>
      </c>
      <c r="AA30" s="155">
        <v>810000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9226121</v>
      </c>
      <c r="D36" s="156">
        <f t="shared" si="4"/>
        <v>0</v>
      </c>
      <c r="E36" s="60">
        <f t="shared" si="4"/>
        <v>9150289</v>
      </c>
      <c r="F36" s="60">
        <f t="shared" si="4"/>
        <v>8535484</v>
      </c>
      <c r="G36" s="60">
        <f t="shared" si="4"/>
        <v>0</v>
      </c>
      <c r="H36" s="60">
        <f t="shared" si="4"/>
        <v>847532</v>
      </c>
      <c r="I36" s="60">
        <f t="shared" si="4"/>
        <v>0</v>
      </c>
      <c r="J36" s="60">
        <f t="shared" si="4"/>
        <v>847532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509977</v>
      </c>
      <c r="P36" s="60">
        <f t="shared" si="4"/>
        <v>860773</v>
      </c>
      <c r="Q36" s="60">
        <f t="shared" si="4"/>
        <v>1633022</v>
      </c>
      <c r="R36" s="60">
        <f t="shared" si="4"/>
        <v>3003772</v>
      </c>
      <c r="S36" s="60">
        <f t="shared" si="4"/>
        <v>1192347</v>
      </c>
      <c r="T36" s="60">
        <f t="shared" si="4"/>
        <v>942724</v>
      </c>
      <c r="U36" s="60">
        <f t="shared" si="4"/>
        <v>1537700</v>
      </c>
      <c r="V36" s="60">
        <f t="shared" si="4"/>
        <v>3672771</v>
      </c>
      <c r="W36" s="60">
        <f t="shared" si="4"/>
        <v>7524075</v>
      </c>
      <c r="X36" s="60">
        <f t="shared" si="4"/>
        <v>8535484</v>
      </c>
      <c r="Y36" s="60">
        <f t="shared" si="4"/>
        <v>-1011409</v>
      </c>
      <c r="Z36" s="140">
        <f aca="true" t="shared" si="5" ref="Z36:Z49">+IF(X36&lt;&gt;0,+(Y36/X36)*100,0)</f>
        <v>-11.849462783832761</v>
      </c>
      <c r="AA36" s="155">
        <f>AA6+AA21</f>
        <v>8535484</v>
      </c>
    </row>
    <row r="37" spans="1:27" ht="13.5">
      <c r="A37" s="291" t="s">
        <v>206</v>
      </c>
      <c r="B37" s="142"/>
      <c r="C37" s="62">
        <f t="shared" si="4"/>
        <v>1900945</v>
      </c>
      <c r="D37" s="156">
        <f t="shared" si="4"/>
        <v>0</v>
      </c>
      <c r="E37" s="60">
        <f t="shared" si="4"/>
        <v>2022000</v>
      </c>
      <c r="F37" s="60">
        <f t="shared" si="4"/>
        <v>2058139</v>
      </c>
      <c r="G37" s="60">
        <f t="shared" si="4"/>
        <v>0</v>
      </c>
      <c r="H37" s="60">
        <f t="shared" si="4"/>
        <v>431391</v>
      </c>
      <c r="I37" s="60">
        <f t="shared" si="4"/>
        <v>149810</v>
      </c>
      <c r="J37" s="60">
        <f t="shared" si="4"/>
        <v>581201</v>
      </c>
      <c r="K37" s="60">
        <f t="shared" si="4"/>
        <v>105089</v>
      </c>
      <c r="L37" s="60">
        <f t="shared" si="4"/>
        <v>25947</v>
      </c>
      <c r="M37" s="60">
        <f t="shared" si="4"/>
        <v>273941</v>
      </c>
      <c r="N37" s="60">
        <f t="shared" si="4"/>
        <v>404977</v>
      </c>
      <c r="O37" s="60">
        <f t="shared" si="4"/>
        <v>11431</v>
      </c>
      <c r="P37" s="60">
        <f t="shared" si="4"/>
        <v>22750</v>
      </c>
      <c r="Q37" s="60">
        <f t="shared" si="4"/>
        <v>160007</v>
      </c>
      <c r="R37" s="60">
        <f t="shared" si="4"/>
        <v>194188</v>
      </c>
      <c r="S37" s="60">
        <f t="shared" si="4"/>
        <v>0</v>
      </c>
      <c r="T37" s="60">
        <f t="shared" si="4"/>
        <v>238864</v>
      </c>
      <c r="U37" s="60">
        <f t="shared" si="4"/>
        <v>51754</v>
      </c>
      <c r="V37" s="60">
        <f t="shared" si="4"/>
        <v>290618</v>
      </c>
      <c r="W37" s="60">
        <f t="shared" si="4"/>
        <v>1470984</v>
      </c>
      <c r="X37" s="60">
        <f t="shared" si="4"/>
        <v>2058139</v>
      </c>
      <c r="Y37" s="60">
        <f t="shared" si="4"/>
        <v>-587155</v>
      </c>
      <c r="Z37" s="140">
        <f t="shared" si="5"/>
        <v>-28.528442442420072</v>
      </c>
      <c r="AA37" s="155">
        <f>AA7+AA22</f>
        <v>2058139</v>
      </c>
    </row>
    <row r="38" spans="1:27" ht="13.5">
      <c r="A38" s="291" t="s">
        <v>207</v>
      </c>
      <c r="B38" s="142"/>
      <c r="C38" s="62">
        <f t="shared" si="4"/>
        <v>606455</v>
      </c>
      <c r="D38" s="156">
        <f t="shared" si="4"/>
        <v>0</v>
      </c>
      <c r="E38" s="60">
        <f t="shared" si="4"/>
        <v>2778000</v>
      </c>
      <c r="F38" s="60">
        <f t="shared" si="4"/>
        <v>3388977</v>
      </c>
      <c r="G38" s="60">
        <f t="shared" si="4"/>
        <v>0</v>
      </c>
      <c r="H38" s="60">
        <f t="shared" si="4"/>
        <v>482454</v>
      </c>
      <c r="I38" s="60">
        <f t="shared" si="4"/>
        <v>3700</v>
      </c>
      <c r="J38" s="60">
        <f t="shared" si="4"/>
        <v>486154</v>
      </c>
      <c r="K38" s="60">
        <f t="shared" si="4"/>
        <v>59091</v>
      </c>
      <c r="L38" s="60">
        <f t="shared" si="4"/>
        <v>57322</v>
      </c>
      <c r="M38" s="60">
        <f t="shared" si="4"/>
        <v>14400</v>
      </c>
      <c r="N38" s="60">
        <f t="shared" si="4"/>
        <v>130813</v>
      </c>
      <c r="O38" s="60">
        <f t="shared" si="4"/>
        <v>17705</v>
      </c>
      <c r="P38" s="60">
        <f t="shared" si="4"/>
        <v>133037</v>
      </c>
      <c r="Q38" s="60">
        <f t="shared" si="4"/>
        <v>1067703</v>
      </c>
      <c r="R38" s="60">
        <f t="shared" si="4"/>
        <v>1218445</v>
      </c>
      <c r="S38" s="60">
        <f t="shared" si="4"/>
        <v>28049</v>
      </c>
      <c r="T38" s="60">
        <f t="shared" si="4"/>
        <v>81291</v>
      </c>
      <c r="U38" s="60">
        <f t="shared" si="4"/>
        <v>27837</v>
      </c>
      <c r="V38" s="60">
        <f t="shared" si="4"/>
        <v>137177</v>
      </c>
      <c r="W38" s="60">
        <f t="shared" si="4"/>
        <v>1972589</v>
      </c>
      <c r="X38" s="60">
        <f t="shared" si="4"/>
        <v>3388977</v>
      </c>
      <c r="Y38" s="60">
        <f t="shared" si="4"/>
        <v>-1416388</v>
      </c>
      <c r="Z38" s="140">
        <f t="shared" si="5"/>
        <v>-41.79396909450846</v>
      </c>
      <c r="AA38" s="155">
        <f>AA8+AA23</f>
        <v>3388977</v>
      </c>
    </row>
    <row r="39" spans="1:27" ht="13.5">
      <c r="A39" s="291" t="s">
        <v>208</v>
      </c>
      <c r="B39" s="142"/>
      <c r="C39" s="62">
        <f t="shared" si="4"/>
        <v>9264008</v>
      </c>
      <c r="D39" s="156">
        <f t="shared" si="4"/>
        <v>0</v>
      </c>
      <c r="E39" s="60">
        <f t="shared" si="4"/>
        <v>10138711</v>
      </c>
      <c r="F39" s="60">
        <f t="shared" si="4"/>
        <v>10138711</v>
      </c>
      <c r="G39" s="60">
        <f t="shared" si="4"/>
        <v>0</v>
      </c>
      <c r="H39" s="60">
        <f t="shared" si="4"/>
        <v>832553</v>
      </c>
      <c r="I39" s="60">
        <f t="shared" si="4"/>
        <v>0</v>
      </c>
      <c r="J39" s="60">
        <f t="shared" si="4"/>
        <v>832553</v>
      </c>
      <c r="K39" s="60">
        <f t="shared" si="4"/>
        <v>15900</v>
      </c>
      <c r="L39" s="60">
        <f t="shared" si="4"/>
        <v>0</v>
      </c>
      <c r="M39" s="60">
        <f t="shared" si="4"/>
        <v>231321</v>
      </c>
      <c r="N39" s="60">
        <f t="shared" si="4"/>
        <v>247221</v>
      </c>
      <c r="O39" s="60">
        <f t="shared" si="4"/>
        <v>0</v>
      </c>
      <c r="P39" s="60">
        <f t="shared" si="4"/>
        <v>1147147</v>
      </c>
      <c r="Q39" s="60">
        <f t="shared" si="4"/>
        <v>2057591</v>
      </c>
      <c r="R39" s="60">
        <f t="shared" si="4"/>
        <v>3204738</v>
      </c>
      <c r="S39" s="60">
        <f t="shared" si="4"/>
        <v>357229</v>
      </c>
      <c r="T39" s="60">
        <f t="shared" si="4"/>
        <v>1723908</v>
      </c>
      <c r="U39" s="60">
        <f t="shared" si="4"/>
        <v>3324992</v>
      </c>
      <c r="V39" s="60">
        <f t="shared" si="4"/>
        <v>5406129</v>
      </c>
      <c r="W39" s="60">
        <f t="shared" si="4"/>
        <v>9690641</v>
      </c>
      <c r="X39" s="60">
        <f t="shared" si="4"/>
        <v>10138711</v>
      </c>
      <c r="Y39" s="60">
        <f t="shared" si="4"/>
        <v>-448070</v>
      </c>
      <c r="Z39" s="140">
        <f t="shared" si="5"/>
        <v>-4.41939808719274</v>
      </c>
      <c r="AA39" s="155">
        <f>AA9+AA24</f>
        <v>10138711</v>
      </c>
    </row>
    <row r="40" spans="1:27" ht="13.5">
      <c r="A40" s="291" t="s">
        <v>209</v>
      </c>
      <c r="B40" s="142"/>
      <c r="C40" s="62">
        <f t="shared" si="4"/>
        <v>2733785</v>
      </c>
      <c r="D40" s="156">
        <f t="shared" si="4"/>
        <v>0</v>
      </c>
      <c r="E40" s="60">
        <f t="shared" si="4"/>
        <v>541000</v>
      </c>
      <c r="F40" s="60">
        <f t="shared" si="4"/>
        <v>9069915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137456</v>
      </c>
      <c r="R40" s="60">
        <f t="shared" si="4"/>
        <v>137456</v>
      </c>
      <c r="S40" s="60">
        <f t="shared" si="4"/>
        <v>182722</v>
      </c>
      <c r="T40" s="60">
        <f t="shared" si="4"/>
        <v>0</v>
      </c>
      <c r="U40" s="60">
        <f t="shared" si="4"/>
        <v>8302242</v>
      </c>
      <c r="V40" s="60">
        <f t="shared" si="4"/>
        <v>8484964</v>
      </c>
      <c r="W40" s="60">
        <f t="shared" si="4"/>
        <v>8622420</v>
      </c>
      <c r="X40" s="60">
        <f t="shared" si="4"/>
        <v>9069915</v>
      </c>
      <c r="Y40" s="60">
        <f t="shared" si="4"/>
        <v>-447495</v>
      </c>
      <c r="Z40" s="140">
        <f t="shared" si="5"/>
        <v>-4.9338389610045965</v>
      </c>
      <c r="AA40" s="155">
        <f>AA10+AA25</f>
        <v>9069915</v>
      </c>
    </row>
    <row r="41" spans="1:27" ht="13.5">
      <c r="A41" s="292" t="s">
        <v>210</v>
      </c>
      <c r="B41" s="142"/>
      <c r="C41" s="293">
        <f aca="true" t="shared" si="6" ref="C41:Y41">SUM(C36:C40)</f>
        <v>23731314</v>
      </c>
      <c r="D41" s="294">
        <f t="shared" si="6"/>
        <v>0</v>
      </c>
      <c r="E41" s="295">
        <f t="shared" si="6"/>
        <v>24630000</v>
      </c>
      <c r="F41" s="295">
        <f t="shared" si="6"/>
        <v>33191226</v>
      </c>
      <c r="G41" s="295">
        <f t="shared" si="6"/>
        <v>0</v>
      </c>
      <c r="H41" s="295">
        <f t="shared" si="6"/>
        <v>2593930</v>
      </c>
      <c r="I41" s="295">
        <f t="shared" si="6"/>
        <v>153510</v>
      </c>
      <c r="J41" s="295">
        <f t="shared" si="6"/>
        <v>2747440</v>
      </c>
      <c r="K41" s="295">
        <f t="shared" si="6"/>
        <v>180080</v>
      </c>
      <c r="L41" s="295">
        <f t="shared" si="6"/>
        <v>83269</v>
      </c>
      <c r="M41" s="295">
        <f t="shared" si="6"/>
        <v>519662</v>
      </c>
      <c r="N41" s="295">
        <f t="shared" si="6"/>
        <v>783011</v>
      </c>
      <c r="O41" s="295">
        <f t="shared" si="6"/>
        <v>539113</v>
      </c>
      <c r="P41" s="295">
        <f t="shared" si="6"/>
        <v>2163707</v>
      </c>
      <c r="Q41" s="295">
        <f t="shared" si="6"/>
        <v>5055779</v>
      </c>
      <c r="R41" s="295">
        <f t="shared" si="6"/>
        <v>7758599</v>
      </c>
      <c r="S41" s="295">
        <f t="shared" si="6"/>
        <v>1760347</v>
      </c>
      <c r="T41" s="295">
        <f t="shared" si="6"/>
        <v>2986787</v>
      </c>
      <c r="U41" s="295">
        <f t="shared" si="6"/>
        <v>13244525</v>
      </c>
      <c r="V41" s="295">
        <f t="shared" si="6"/>
        <v>17991659</v>
      </c>
      <c r="W41" s="295">
        <f t="shared" si="6"/>
        <v>29280709</v>
      </c>
      <c r="X41" s="295">
        <f t="shared" si="6"/>
        <v>33191226</v>
      </c>
      <c r="Y41" s="295">
        <f t="shared" si="6"/>
        <v>-3910517</v>
      </c>
      <c r="Z41" s="296">
        <f t="shared" si="5"/>
        <v>-11.781779317220762</v>
      </c>
      <c r="AA41" s="297">
        <f>SUM(AA36:AA40)</f>
        <v>33191226</v>
      </c>
    </row>
    <row r="42" spans="1:27" ht="13.5">
      <c r="A42" s="298" t="s">
        <v>211</v>
      </c>
      <c r="B42" s="136"/>
      <c r="C42" s="95">
        <f aca="true" t="shared" si="7" ref="C42:Y48">C12+C27</f>
        <v>2914170</v>
      </c>
      <c r="D42" s="129">
        <f t="shared" si="7"/>
        <v>0</v>
      </c>
      <c r="E42" s="54">
        <f t="shared" si="7"/>
        <v>0</v>
      </c>
      <c r="F42" s="54">
        <f t="shared" si="7"/>
        <v>4790373</v>
      </c>
      <c r="G42" s="54">
        <f t="shared" si="7"/>
        <v>0</v>
      </c>
      <c r="H42" s="54">
        <f t="shared" si="7"/>
        <v>768552</v>
      </c>
      <c r="I42" s="54">
        <f t="shared" si="7"/>
        <v>0</v>
      </c>
      <c r="J42" s="54">
        <f t="shared" si="7"/>
        <v>768552</v>
      </c>
      <c r="K42" s="54">
        <f t="shared" si="7"/>
        <v>911728</v>
      </c>
      <c r="L42" s="54">
        <f t="shared" si="7"/>
        <v>949339</v>
      </c>
      <c r="M42" s="54">
        <f t="shared" si="7"/>
        <v>219302</v>
      </c>
      <c r="N42" s="54">
        <f t="shared" si="7"/>
        <v>2080369</v>
      </c>
      <c r="O42" s="54">
        <f t="shared" si="7"/>
        <v>235739</v>
      </c>
      <c r="P42" s="54">
        <f t="shared" si="7"/>
        <v>959394</v>
      </c>
      <c r="Q42" s="54">
        <f t="shared" si="7"/>
        <v>6492</v>
      </c>
      <c r="R42" s="54">
        <f t="shared" si="7"/>
        <v>1201625</v>
      </c>
      <c r="S42" s="54">
        <f t="shared" si="7"/>
        <v>2126</v>
      </c>
      <c r="T42" s="54">
        <f t="shared" si="7"/>
        <v>148821</v>
      </c>
      <c r="U42" s="54">
        <f t="shared" si="7"/>
        <v>546325</v>
      </c>
      <c r="V42" s="54">
        <f t="shared" si="7"/>
        <v>697272</v>
      </c>
      <c r="W42" s="54">
        <f t="shared" si="7"/>
        <v>4747818</v>
      </c>
      <c r="X42" s="54">
        <f t="shared" si="7"/>
        <v>4790373</v>
      </c>
      <c r="Y42" s="54">
        <f t="shared" si="7"/>
        <v>-42555</v>
      </c>
      <c r="Z42" s="184">
        <f t="shared" si="5"/>
        <v>-0.8883441853066557</v>
      </c>
      <c r="AA42" s="130">
        <f aca="true" t="shared" si="8" ref="AA42:AA48">AA12+AA27</f>
        <v>4790373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322878</v>
      </c>
      <c r="D45" s="129">
        <f t="shared" si="7"/>
        <v>0</v>
      </c>
      <c r="E45" s="54">
        <f t="shared" si="7"/>
        <v>3049975</v>
      </c>
      <c r="F45" s="54">
        <f t="shared" si="7"/>
        <v>2667477</v>
      </c>
      <c r="G45" s="54">
        <f t="shared" si="7"/>
        <v>0</v>
      </c>
      <c r="H45" s="54">
        <f t="shared" si="7"/>
        <v>63301</v>
      </c>
      <c r="I45" s="54">
        <f t="shared" si="7"/>
        <v>61620</v>
      </c>
      <c r="J45" s="54">
        <f t="shared" si="7"/>
        <v>124921</v>
      </c>
      <c r="K45" s="54">
        <f t="shared" si="7"/>
        <v>12563</v>
      </c>
      <c r="L45" s="54">
        <f t="shared" si="7"/>
        <v>50641</v>
      </c>
      <c r="M45" s="54">
        <f t="shared" si="7"/>
        <v>538707</v>
      </c>
      <c r="N45" s="54">
        <f t="shared" si="7"/>
        <v>601911</v>
      </c>
      <c r="O45" s="54">
        <f t="shared" si="7"/>
        <v>23413</v>
      </c>
      <c r="P45" s="54">
        <f t="shared" si="7"/>
        <v>273273</v>
      </c>
      <c r="Q45" s="54">
        <f t="shared" si="7"/>
        <v>206995</v>
      </c>
      <c r="R45" s="54">
        <f t="shared" si="7"/>
        <v>503681</v>
      </c>
      <c r="S45" s="54">
        <f t="shared" si="7"/>
        <v>87994</v>
      </c>
      <c r="T45" s="54">
        <f t="shared" si="7"/>
        <v>304649</v>
      </c>
      <c r="U45" s="54">
        <f t="shared" si="7"/>
        <v>568522</v>
      </c>
      <c r="V45" s="54">
        <f t="shared" si="7"/>
        <v>961165</v>
      </c>
      <c r="W45" s="54">
        <f t="shared" si="7"/>
        <v>2191678</v>
      </c>
      <c r="X45" s="54">
        <f t="shared" si="7"/>
        <v>2667477</v>
      </c>
      <c r="Y45" s="54">
        <f t="shared" si="7"/>
        <v>-475799</v>
      </c>
      <c r="Z45" s="184">
        <f t="shared" si="5"/>
        <v>-17.83704226878057</v>
      </c>
      <c r="AA45" s="130">
        <f t="shared" si="8"/>
        <v>2667477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26968362</v>
      </c>
      <c r="D49" s="218">
        <f t="shared" si="9"/>
        <v>0</v>
      </c>
      <c r="E49" s="220">
        <f t="shared" si="9"/>
        <v>27679975</v>
      </c>
      <c r="F49" s="220">
        <f t="shared" si="9"/>
        <v>40649076</v>
      </c>
      <c r="G49" s="220">
        <f t="shared" si="9"/>
        <v>0</v>
      </c>
      <c r="H49" s="220">
        <f t="shared" si="9"/>
        <v>3425783</v>
      </c>
      <c r="I49" s="220">
        <f t="shared" si="9"/>
        <v>215130</v>
      </c>
      <c r="J49" s="220">
        <f t="shared" si="9"/>
        <v>3640913</v>
      </c>
      <c r="K49" s="220">
        <f t="shared" si="9"/>
        <v>1104371</v>
      </c>
      <c r="L49" s="220">
        <f t="shared" si="9"/>
        <v>1083249</v>
      </c>
      <c r="M49" s="220">
        <f t="shared" si="9"/>
        <v>1277671</v>
      </c>
      <c r="N49" s="220">
        <f t="shared" si="9"/>
        <v>3465291</v>
      </c>
      <c r="O49" s="220">
        <f t="shared" si="9"/>
        <v>798265</v>
      </c>
      <c r="P49" s="220">
        <f t="shared" si="9"/>
        <v>3396374</v>
      </c>
      <c r="Q49" s="220">
        <f t="shared" si="9"/>
        <v>5269266</v>
      </c>
      <c r="R49" s="220">
        <f t="shared" si="9"/>
        <v>9463905</v>
      </c>
      <c r="S49" s="220">
        <f t="shared" si="9"/>
        <v>1850467</v>
      </c>
      <c r="T49" s="220">
        <f t="shared" si="9"/>
        <v>3440257</v>
      </c>
      <c r="U49" s="220">
        <f t="shared" si="9"/>
        <v>14359372</v>
      </c>
      <c r="V49" s="220">
        <f t="shared" si="9"/>
        <v>19650096</v>
      </c>
      <c r="W49" s="220">
        <f t="shared" si="9"/>
        <v>36220205</v>
      </c>
      <c r="X49" s="220">
        <f t="shared" si="9"/>
        <v>40649076</v>
      </c>
      <c r="Y49" s="220">
        <f t="shared" si="9"/>
        <v>-4428871</v>
      </c>
      <c r="Z49" s="221">
        <f t="shared" si="5"/>
        <v>-10.895379270121664</v>
      </c>
      <c r="AA49" s="222">
        <f>SUM(AA41:AA48)</f>
        <v>40649076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9450688</v>
      </c>
      <c r="F51" s="54">
        <f t="shared" si="10"/>
        <v>9566189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9566189</v>
      </c>
      <c r="Y51" s="54">
        <f t="shared" si="10"/>
        <v>-9566189</v>
      </c>
      <c r="Z51" s="184">
        <f>+IF(X51&lt;&gt;0,+(Y51/X51)*100,0)</f>
        <v>-100</v>
      </c>
      <c r="AA51" s="130">
        <f>SUM(AA57:AA61)</f>
        <v>9566189</v>
      </c>
    </row>
    <row r="52" spans="1:27" ht="13.5">
      <c r="A52" s="310" t="s">
        <v>205</v>
      </c>
      <c r="B52" s="142"/>
      <c r="C52" s="62"/>
      <c r="D52" s="156"/>
      <c r="E52" s="60">
        <v>1540000</v>
      </c>
      <c r="F52" s="60">
        <v>1520000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1520000</v>
      </c>
      <c r="Y52" s="60">
        <v>-1520000</v>
      </c>
      <c r="Z52" s="140">
        <v>-100</v>
      </c>
      <c r="AA52" s="155">
        <v>1520000</v>
      </c>
    </row>
    <row r="53" spans="1:27" ht="13.5">
      <c r="A53" s="310" t="s">
        <v>206</v>
      </c>
      <c r="B53" s="142"/>
      <c r="C53" s="62"/>
      <c r="D53" s="156"/>
      <c r="E53" s="60">
        <v>1358000</v>
      </c>
      <c r="F53" s="60">
        <v>1358000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1358000</v>
      </c>
      <c r="Y53" s="60">
        <v>-1358000</v>
      </c>
      <c r="Z53" s="140">
        <v>-100</v>
      </c>
      <c r="AA53" s="155">
        <v>1358000</v>
      </c>
    </row>
    <row r="54" spans="1:27" ht="13.5">
      <c r="A54" s="310" t="s">
        <v>207</v>
      </c>
      <c r="B54" s="142"/>
      <c r="C54" s="62"/>
      <c r="D54" s="156"/>
      <c r="E54" s="60">
        <v>1795000</v>
      </c>
      <c r="F54" s="60">
        <v>1775000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1775000</v>
      </c>
      <c r="Y54" s="60">
        <v>-1775000</v>
      </c>
      <c r="Z54" s="140">
        <v>-100</v>
      </c>
      <c r="AA54" s="155">
        <v>1775000</v>
      </c>
    </row>
    <row r="55" spans="1:27" ht="13.5">
      <c r="A55" s="310" t="s">
        <v>208</v>
      </c>
      <c r="B55" s="142"/>
      <c r="C55" s="62"/>
      <c r="D55" s="156"/>
      <c r="E55" s="60">
        <v>854000</v>
      </c>
      <c r="F55" s="60">
        <v>954000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954000</v>
      </c>
      <c r="Y55" s="60">
        <v>-954000</v>
      </c>
      <c r="Z55" s="140">
        <v>-100</v>
      </c>
      <c r="AA55" s="155">
        <v>954000</v>
      </c>
    </row>
    <row r="56" spans="1:27" ht="13.5">
      <c r="A56" s="310" t="s">
        <v>209</v>
      </c>
      <c r="B56" s="142"/>
      <c r="C56" s="62"/>
      <c r="D56" s="156"/>
      <c r="E56" s="60">
        <v>1085000</v>
      </c>
      <c r="F56" s="60">
        <v>1085000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1085000</v>
      </c>
      <c r="Y56" s="60">
        <v>-1085000</v>
      </c>
      <c r="Z56" s="140">
        <v>-100</v>
      </c>
      <c r="AA56" s="155">
        <v>1085000</v>
      </c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6632000</v>
      </c>
      <c r="F57" s="295">
        <f t="shared" si="11"/>
        <v>6692000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6692000</v>
      </c>
      <c r="Y57" s="295">
        <f t="shared" si="11"/>
        <v>-6692000</v>
      </c>
      <c r="Z57" s="296">
        <f>+IF(X57&lt;&gt;0,+(Y57/X57)*100,0)</f>
        <v>-100</v>
      </c>
      <c r="AA57" s="297">
        <f>SUM(AA52:AA56)</f>
        <v>6692000</v>
      </c>
    </row>
    <row r="58" spans="1:27" ht="13.5">
      <c r="A58" s="311" t="s">
        <v>211</v>
      </c>
      <c r="B58" s="136"/>
      <c r="C58" s="62"/>
      <c r="D58" s="156"/>
      <c r="E58" s="60">
        <v>1330914</v>
      </c>
      <c r="F58" s="60">
        <v>1272914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1272914</v>
      </c>
      <c r="Y58" s="60">
        <v>-1272914</v>
      </c>
      <c r="Z58" s="140">
        <v>-100</v>
      </c>
      <c r="AA58" s="155">
        <v>1272914</v>
      </c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1487774</v>
      </c>
      <c r="F61" s="60">
        <v>1601275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1601275</v>
      </c>
      <c r="Y61" s="60">
        <v>-1601275</v>
      </c>
      <c r="Z61" s="140">
        <v>-100</v>
      </c>
      <c r="AA61" s="155">
        <v>1601275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82086</v>
      </c>
      <c r="H68" s="60">
        <v>870892</v>
      </c>
      <c r="I68" s="60">
        <v>900759</v>
      </c>
      <c r="J68" s="60">
        <v>1853737</v>
      </c>
      <c r="K68" s="60">
        <v>1027650</v>
      </c>
      <c r="L68" s="60">
        <v>1086220</v>
      </c>
      <c r="M68" s="60">
        <v>1198695</v>
      </c>
      <c r="N68" s="60">
        <v>3312565</v>
      </c>
      <c r="O68" s="60">
        <v>940763</v>
      </c>
      <c r="P68" s="60">
        <v>998031</v>
      </c>
      <c r="Q68" s="60">
        <v>1085492</v>
      </c>
      <c r="R68" s="60">
        <v>3024286</v>
      </c>
      <c r="S68" s="60">
        <v>981337</v>
      </c>
      <c r="T68" s="60">
        <v>973072</v>
      </c>
      <c r="U68" s="60">
        <v>1658537</v>
      </c>
      <c r="V68" s="60">
        <v>3612946</v>
      </c>
      <c r="W68" s="60">
        <v>11803534</v>
      </c>
      <c r="X68" s="60"/>
      <c r="Y68" s="60">
        <v>11803534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82086</v>
      </c>
      <c r="H69" s="220">
        <f t="shared" si="12"/>
        <v>870892</v>
      </c>
      <c r="I69" s="220">
        <f t="shared" si="12"/>
        <v>900759</v>
      </c>
      <c r="J69" s="220">
        <f t="shared" si="12"/>
        <v>1853737</v>
      </c>
      <c r="K69" s="220">
        <f t="shared" si="12"/>
        <v>1027650</v>
      </c>
      <c r="L69" s="220">
        <f t="shared" si="12"/>
        <v>1086220</v>
      </c>
      <c r="M69" s="220">
        <f t="shared" si="12"/>
        <v>1198695</v>
      </c>
      <c r="N69" s="220">
        <f t="shared" si="12"/>
        <v>3312565</v>
      </c>
      <c r="O69" s="220">
        <f t="shared" si="12"/>
        <v>940763</v>
      </c>
      <c r="P69" s="220">
        <f t="shared" si="12"/>
        <v>998031</v>
      </c>
      <c r="Q69" s="220">
        <f t="shared" si="12"/>
        <v>1085492</v>
      </c>
      <c r="R69" s="220">
        <f t="shared" si="12"/>
        <v>3024286</v>
      </c>
      <c r="S69" s="220">
        <f t="shared" si="12"/>
        <v>981337</v>
      </c>
      <c r="T69" s="220">
        <f t="shared" si="12"/>
        <v>973072</v>
      </c>
      <c r="U69" s="220">
        <f t="shared" si="12"/>
        <v>1658537</v>
      </c>
      <c r="V69" s="220">
        <f t="shared" si="12"/>
        <v>3612946</v>
      </c>
      <c r="W69" s="220">
        <f t="shared" si="12"/>
        <v>11803534</v>
      </c>
      <c r="X69" s="220">
        <f t="shared" si="12"/>
        <v>0</v>
      </c>
      <c r="Y69" s="220">
        <f t="shared" si="12"/>
        <v>11803534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20339435</v>
      </c>
      <c r="D5" s="344">
        <f t="shared" si="0"/>
        <v>0</v>
      </c>
      <c r="E5" s="343">
        <f t="shared" si="0"/>
        <v>4421000</v>
      </c>
      <c r="F5" s="345">
        <f t="shared" si="0"/>
        <v>4804051</v>
      </c>
      <c r="G5" s="345">
        <f t="shared" si="0"/>
        <v>0</v>
      </c>
      <c r="H5" s="343">
        <f t="shared" si="0"/>
        <v>2593930</v>
      </c>
      <c r="I5" s="343">
        <f t="shared" si="0"/>
        <v>153510</v>
      </c>
      <c r="J5" s="345">
        <f t="shared" si="0"/>
        <v>2747440</v>
      </c>
      <c r="K5" s="345">
        <f t="shared" si="0"/>
        <v>180080</v>
      </c>
      <c r="L5" s="343">
        <f t="shared" si="0"/>
        <v>83269</v>
      </c>
      <c r="M5" s="343">
        <f t="shared" si="0"/>
        <v>519662</v>
      </c>
      <c r="N5" s="345">
        <f t="shared" si="0"/>
        <v>783011</v>
      </c>
      <c r="O5" s="345">
        <f t="shared" si="0"/>
        <v>539113</v>
      </c>
      <c r="P5" s="343">
        <f t="shared" si="0"/>
        <v>2163707</v>
      </c>
      <c r="Q5" s="343">
        <f t="shared" si="0"/>
        <v>5055779</v>
      </c>
      <c r="R5" s="345">
        <f t="shared" si="0"/>
        <v>7758599</v>
      </c>
      <c r="S5" s="345">
        <f t="shared" si="0"/>
        <v>1760347</v>
      </c>
      <c r="T5" s="343">
        <f t="shared" si="0"/>
        <v>2986787</v>
      </c>
      <c r="U5" s="343">
        <f t="shared" si="0"/>
        <v>4953775</v>
      </c>
      <c r="V5" s="345">
        <f t="shared" si="0"/>
        <v>9700909</v>
      </c>
      <c r="W5" s="345">
        <f t="shared" si="0"/>
        <v>20989959</v>
      </c>
      <c r="X5" s="343">
        <f t="shared" si="0"/>
        <v>4804051</v>
      </c>
      <c r="Y5" s="345">
        <f t="shared" si="0"/>
        <v>16185908</v>
      </c>
      <c r="Z5" s="346">
        <f>+IF(X5&lt;&gt;0,+(Y5/X5)*100,0)</f>
        <v>336.92206847928963</v>
      </c>
      <c r="AA5" s="347">
        <f>+AA6+AA8+AA11+AA13+AA15</f>
        <v>4804051</v>
      </c>
    </row>
    <row r="6" spans="1:27" ht="13.5">
      <c r="A6" s="348" t="s">
        <v>205</v>
      </c>
      <c r="B6" s="142"/>
      <c r="C6" s="60">
        <f>+C7</f>
        <v>5834242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847532</v>
      </c>
      <c r="I6" s="60">
        <f t="shared" si="1"/>
        <v>0</v>
      </c>
      <c r="J6" s="59">
        <f t="shared" si="1"/>
        <v>847532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509977</v>
      </c>
      <c r="P6" s="60">
        <f t="shared" si="1"/>
        <v>860773</v>
      </c>
      <c r="Q6" s="60">
        <f t="shared" si="1"/>
        <v>1633022</v>
      </c>
      <c r="R6" s="59">
        <f t="shared" si="1"/>
        <v>3003772</v>
      </c>
      <c r="S6" s="59">
        <f t="shared" si="1"/>
        <v>1192347</v>
      </c>
      <c r="T6" s="60">
        <f t="shared" si="1"/>
        <v>942724</v>
      </c>
      <c r="U6" s="60">
        <f t="shared" si="1"/>
        <v>1537700</v>
      </c>
      <c r="V6" s="59">
        <f t="shared" si="1"/>
        <v>3672771</v>
      </c>
      <c r="W6" s="59">
        <f t="shared" si="1"/>
        <v>7524075</v>
      </c>
      <c r="X6" s="60">
        <f t="shared" si="1"/>
        <v>0</v>
      </c>
      <c r="Y6" s="59">
        <f t="shared" si="1"/>
        <v>7524075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5834242</v>
      </c>
      <c r="D7" s="327"/>
      <c r="E7" s="60"/>
      <c r="F7" s="59"/>
      <c r="G7" s="59"/>
      <c r="H7" s="60">
        <v>847532</v>
      </c>
      <c r="I7" s="60"/>
      <c r="J7" s="59">
        <v>847532</v>
      </c>
      <c r="K7" s="59"/>
      <c r="L7" s="60"/>
      <c r="M7" s="60"/>
      <c r="N7" s="59"/>
      <c r="O7" s="59">
        <v>509977</v>
      </c>
      <c r="P7" s="60">
        <v>860773</v>
      </c>
      <c r="Q7" s="60">
        <v>1633022</v>
      </c>
      <c r="R7" s="59">
        <v>3003772</v>
      </c>
      <c r="S7" s="59">
        <v>1192347</v>
      </c>
      <c r="T7" s="60">
        <v>942724</v>
      </c>
      <c r="U7" s="60">
        <v>1537700</v>
      </c>
      <c r="V7" s="59">
        <v>3672771</v>
      </c>
      <c r="W7" s="59">
        <v>7524075</v>
      </c>
      <c r="X7" s="60"/>
      <c r="Y7" s="59">
        <v>7524075</v>
      </c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1900945</v>
      </c>
      <c r="D8" s="327">
        <f t="shared" si="2"/>
        <v>0</v>
      </c>
      <c r="E8" s="60">
        <f t="shared" si="2"/>
        <v>1802000</v>
      </c>
      <c r="F8" s="59">
        <f t="shared" si="2"/>
        <v>2018139</v>
      </c>
      <c r="G8" s="59">
        <f t="shared" si="2"/>
        <v>0</v>
      </c>
      <c r="H8" s="60">
        <f t="shared" si="2"/>
        <v>431391</v>
      </c>
      <c r="I8" s="60">
        <f t="shared" si="2"/>
        <v>149810</v>
      </c>
      <c r="J8" s="59">
        <f t="shared" si="2"/>
        <v>581201</v>
      </c>
      <c r="K8" s="59">
        <f t="shared" si="2"/>
        <v>105089</v>
      </c>
      <c r="L8" s="60">
        <f t="shared" si="2"/>
        <v>25947</v>
      </c>
      <c r="M8" s="60">
        <f t="shared" si="2"/>
        <v>273941</v>
      </c>
      <c r="N8" s="59">
        <f t="shared" si="2"/>
        <v>404977</v>
      </c>
      <c r="O8" s="59">
        <f t="shared" si="2"/>
        <v>11431</v>
      </c>
      <c r="P8" s="60">
        <f t="shared" si="2"/>
        <v>22750</v>
      </c>
      <c r="Q8" s="60">
        <f t="shared" si="2"/>
        <v>160007</v>
      </c>
      <c r="R8" s="59">
        <f t="shared" si="2"/>
        <v>194188</v>
      </c>
      <c r="S8" s="59">
        <f t="shared" si="2"/>
        <v>0</v>
      </c>
      <c r="T8" s="60">
        <f t="shared" si="2"/>
        <v>238864</v>
      </c>
      <c r="U8" s="60">
        <f t="shared" si="2"/>
        <v>51754</v>
      </c>
      <c r="V8" s="59">
        <f t="shared" si="2"/>
        <v>290618</v>
      </c>
      <c r="W8" s="59">
        <f t="shared" si="2"/>
        <v>1470984</v>
      </c>
      <c r="X8" s="60">
        <f t="shared" si="2"/>
        <v>2018139</v>
      </c>
      <c r="Y8" s="59">
        <f t="shared" si="2"/>
        <v>-547155</v>
      </c>
      <c r="Z8" s="61">
        <f>+IF(X8&lt;&gt;0,+(Y8/X8)*100,0)</f>
        <v>-27.111858994846244</v>
      </c>
      <c r="AA8" s="62">
        <f>SUM(AA9:AA10)</f>
        <v>2018139</v>
      </c>
    </row>
    <row r="9" spans="1:27" ht="13.5">
      <c r="A9" s="291" t="s">
        <v>230</v>
      </c>
      <c r="B9" s="142"/>
      <c r="C9" s="60">
        <v>1900945</v>
      </c>
      <c r="D9" s="327"/>
      <c r="E9" s="60">
        <v>1802000</v>
      </c>
      <c r="F9" s="59">
        <v>2018139</v>
      </c>
      <c r="G9" s="59"/>
      <c r="H9" s="60">
        <v>431391</v>
      </c>
      <c r="I9" s="60">
        <v>149810</v>
      </c>
      <c r="J9" s="59">
        <v>581201</v>
      </c>
      <c r="K9" s="59">
        <v>105089</v>
      </c>
      <c r="L9" s="60">
        <v>25947</v>
      </c>
      <c r="M9" s="60">
        <v>273941</v>
      </c>
      <c r="N9" s="59">
        <v>404977</v>
      </c>
      <c r="O9" s="59">
        <v>11431</v>
      </c>
      <c r="P9" s="60">
        <v>22750</v>
      </c>
      <c r="Q9" s="60">
        <v>160007</v>
      </c>
      <c r="R9" s="59">
        <v>194188</v>
      </c>
      <c r="S9" s="59"/>
      <c r="T9" s="60">
        <v>238864</v>
      </c>
      <c r="U9" s="60">
        <v>51754</v>
      </c>
      <c r="V9" s="59">
        <v>290618</v>
      </c>
      <c r="W9" s="59">
        <v>1470984</v>
      </c>
      <c r="X9" s="60">
        <v>2018139</v>
      </c>
      <c r="Y9" s="59">
        <v>-547155</v>
      </c>
      <c r="Z9" s="61">
        <v>-27.11</v>
      </c>
      <c r="AA9" s="62">
        <v>2018139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606455</v>
      </c>
      <c r="D11" s="350">
        <f aca="true" t="shared" si="3" ref="D11:AA11">+D12</f>
        <v>0</v>
      </c>
      <c r="E11" s="349">
        <f t="shared" si="3"/>
        <v>2228000</v>
      </c>
      <c r="F11" s="351">
        <f t="shared" si="3"/>
        <v>2434912</v>
      </c>
      <c r="G11" s="351">
        <f t="shared" si="3"/>
        <v>0</v>
      </c>
      <c r="H11" s="349">
        <f t="shared" si="3"/>
        <v>482454</v>
      </c>
      <c r="I11" s="349">
        <f t="shared" si="3"/>
        <v>3700</v>
      </c>
      <c r="J11" s="351">
        <f t="shared" si="3"/>
        <v>486154</v>
      </c>
      <c r="K11" s="351">
        <f t="shared" si="3"/>
        <v>59091</v>
      </c>
      <c r="L11" s="349">
        <f t="shared" si="3"/>
        <v>57322</v>
      </c>
      <c r="M11" s="349">
        <f t="shared" si="3"/>
        <v>14400</v>
      </c>
      <c r="N11" s="351">
        <f t="shared" si="3"/>
        <v>130813</v>
      </c>
      <c r="O11" s="351">
        <f t="shared" si="3"/>
        <v>17705</v>
      </c>
      <c r="P11" s="349">
        <f t="shared" si="3"/>
        <v>133037</v>
      </c>
      <c r="Q11" s="349">
        <f t="shared" si="3"/>
        <v>1067703</v>
      </c>
      <c r="R11" s="351">
        <f t="shared" si="3"/>
        <v>1218445</v>
      </c>
      <c r="S11" s="351">
        <f t="shared" si="3"/>
        <v>28049</v>
      </c>
      <c r="T11" s="349">
        <f t="shared" si="3"/>
        <v>81291</v>
      </c>
      <c r="U11" s="349">
        <f t="shared" si="3"/>
        <v>27837</v>
      </c>
      <c r="V11" s="351">
        <f t="shared" si="3"/>
        <v>137177</v>
      </c>
      <c r="W11" s="351">
        <f t="shared" si="3"/>
        <v>1972589</v>
      </c>
      <c r="X11" s="349">
        <f t="shared" si="3"/>
        <v>2434912</v>
      </c>
      <c r="Y11" s="351">
        <f t="shared" si="3"/>
        <v>-462323</v>
      </c>
      <c r="Z11" s="352">
        <f>+IF(X11&lt;&gt;0,+(Y11/X11)*100,0)</f>
        <v>-18.98725703434046</v>
      </c>
      <c r="AA11" s="353">
        <f t="shared" si="3"/>
        <v>2434912</v>
      </c>
    </row>
    <row r="12" spans="1:27" ht="13.5">
      <c r="A12" s="291" t="s">
        <v>232</v>
      </c>
      <c r="B12" s="136"/>
      <c r="C12" s="60">
        <v>606455</v>
      </c>
      <c r="D12" s="327"/>
      <c r="E12" s="60">
        <v>2228000</v>
      </c>
      <c r="F12" s="59">
        <v>2434912</v>
      </c>
      <c r="G12" s="59"/>
      <c r="H12" s="60">
        <v>482454</v>
      </c>
      <c r="I12" s="60">
        <v>3700</v>
      </c>
      <c r="J12" s="59">
        <v>486154</v>
      </c>
      <c r="K12" s="59">
        <v>59091</v>
      </c>
      <c r="L12" s="60">
        <v>57322</v>
      </c>
      <c r="M12" s="60">
        <v>14400</v>
      </c>
      <c r="N12" s="59">
        <v>130813</v>
      </c>
      <c r="O12" s="59">
        <v>17705</v>
      </c>
      <c r="P12" s="60">
        <v>133037</v>
      </c>
      <c r="Q12" s="60">
        <v>1067703</v>
      </c>
      <c r="R12" s="59">
        <v>1218445</v>
      </c>
      <c r="S12" s="59">
        <v>28049</v>
      </c>
      <c r="T12" s="60">
        <v>81291</v>
      </c>
      <c r="U12" s="60">
        <v>27837</v>
      </c>
      <c r="V12" s="59">
        <v>137177</v>
      </c>
      <c r="W12" s="59">
        <v>1972589</v>
      </c>
      <c r="X12" s="60">
        <v>2434912</v>
      </c>
      <c r="Y12" s="59">
        <v>-462323</v>
      </c>
      <c r="Z12" s="61">
        <v>-18.99</v>
      </c>
      <c r="AA12" s="62">
        <v>2434912</v>
      </c>
    </row>
    <row r="13" spans="1:27" ht="13.5">
      <c r="A13" s="348" t="s">
        <v>208</v>
      </c>
      <c r="B13" s="136"/>
      <c r="C13" s="275">
        <f>+C14</f>
        <v>9264008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832553</v>
      </c>
      <c r="I13" s="275">
        <f t="shared" si="4"/>
        <v>0</v>
      </c>
      <c r="J13" s="329">
        <f t="shared" si="4"/>
        <v>832553</v>
      </c>
      <c r="K13" s="329">
        <f t="shared" si="4"/>
        <v>15900</v>
      </c>
      <c r="L13" s="275">
        <f t="shared" si="4"/>
        <v>0</v>
      </c>
      <c r="M13" s="275">
        <f t="shared" si="4"/>
        <v>231321</v>
      </c>
      <c r="N13" s="329">
        <f t="shared" si="4"/>
        <v>247221</v>
      </c>
      <c r="O13" s="329">
        <f t="shared" si="4"/>
        <v>0</v>
      </c>
      <c r="P13" s="275">
        <f t="shared" si="4"/>
        <v>1147147</v>
      </c>
      <c r="Q13" s="275">
        <f t="shared" si="4"/>
        <v>2057591</v>
      </c>
      <c r="R13" s="329">
        <f t="shared" si="4"/>
        <v>3204738</v>
      </c>
      <c r="S13" s="329">
        <f t="shared" si="4"/>
        <v>357229</v>
      </c>
      <c r="T13" s="275">
        <f t="shared" si="4"/>
        <v>1723908</v>
      </c>
      <c r="U13" s="275">
        <f t="shared" si="4"/>
        <v>3324992</v>
      </c>
      <c r="V13" s="329">
        <f t="shared" si="4"/>
        <v>5406129</v>
      </c>
      <c r="W13" s="329">
        <f t="shared" si="4"/>
        <v>9690641</v>
      </c>
      <c r="X13" s="275">
        <f t="shared" si="4"/>
        <v>0</v>
      </c>
      <c r="Y13" s="329">
        <f t="shared" si="4"/>
        <v>9690641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9264008</v>
      </c>
      <c r="D14" s="327"/>
      <c r="E14" s="60"/>
      <c r="F14" s="59"/>
      <c r="G14" s="59"/>
      <c r="H14" s="60">
        <v>832553</v>
      </c>
      <c r="I14" s="60"/>
      <c r="J14" s="59">
        <v>832553</v>
      </c>
      <c r="K14" s="59">
        <v>15900</v>
      </c>
      <c r="L14" s="60"/>
      <c r="M14" s="60">
        <v>231321</v>
      </c>
      <c r="N14" s="59">
        <v>247221</v>
      </c>
      <c r="O14" s="59"/>
      <c r="P14" s="60">
        <v>1147147</v>
      </c>
      <c r="Q14" s="60">
        <v>2057591</v>
      </c>
      <c r="R14" s="59">
        <v>3204738</v>
      </c>
      <c r="S14" s="59">
        <v>357229</v>
      </c>
      <c r="T14" s="60">
        <v>1723908</v>
      </c>
      <c r="U14" s="60">
        <v>3324992</v>
      </c>
      <c r="V14" s="59">
        <v>5406129</v>
      </c>
      <c r="W14" s="59">
        <v>9690641</v>
      </c>
      <c r="X14" s="60"/>
      <c r="Y14" s="59">
        <v>9690641</v>
      </c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2733785</v>
      </c>
      <c r="D15" s="327">
        <f t="shared" si="5"/>
        <v>0</v>
      </c>
      <c r="E15" s="60">
        <f t="shared" si="5"/>
        <v>391000</v>
      </c>
      <c r="F15" s="59">
        <f t="shared" si="5"/>
        <v>351000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137456</v>
      </c>
      <c r="R15" s="59">
        <f t="shared" si="5"/>
        <v>137456</v>
      </c>
      <c r="S15" s="59">
        <f t="shared" si="5"/>
        <v>182722</v>
      </c>
      <c r="T15" s="60">
        <f t="shared" si="5"/>
        <v>0</v>
      </c>
      <c r="U15" s="60">
        <f t="shared" si="5"/>
        <v>11492</v>
      </c>
      <c r="V15" s="59">
        <f t="shared" si="5"/>
        <v>194214</v>
      </c>
      <c r="W15" s="59">
        <f t="shared" si="5"/>
        <v>331670</v>
      </c>
      <c r="X15" s="60">
        <f t="shared" si="5"/>
        <v>351000</v>
      </c>
      <c r="Y15" s="59">
        <f t="shared" si="5"/>
        <v>-19330</v>
      </c>
      <c r="Z15" s="61">
        <f>+IF(X15&lt;&gt;0,+(Y15/X15)*100,0)</f>
        <v>-5.5071225071225065</v>
      </c>
      <c r="AA15" s="62">
        <f>SUM(AA16:AA20)</f>
        <v>351000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2733785</v>
      </c>
      <c r="D20" s="327"/>
      <c r="E20" s="60">
        <v>391000</v>
      </c>
      <c r="F20" s="59">
        <v>351000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137456</v>
      </c>
      <c r="R20" s="59">
        <v>137456</v>
      </c>
      <c r="S20" s="59">
        <v>182722</v>
      </c>
      <c r="T20" s="60"/>
      <c r="U20" s="60">
        <v>11492</v>
      </c>
      <c r="V20" s="59">
        <v>194214</v>
      </c>
      <c r="W20" s="59">
        <v>331670</v>
      </c>
      <c r="X20" s="60">
        <v>351000</v>
      </c>
      <c r="Y20" s="59">
        <v>-19330</v>
      </c>
      <c r="Z20" s="61">
        <v>-5.51</v>
      </c>
      <c r="AA20" s="62">
        <v>351000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2914170</v>
      </c>
      <c r="D22" s="331">
        <f t="shared" si="6"/>
        <v>0</v>
      </c>
      <c r="E22" s="330">
        <f t="shared" si="6"/>
        <v>0</v>
      </c>
      <c r="F22" s="332">
        <f t="shared" si="6"/>
        <v>4790373</v>
      </c>
      <c r="G22" s="332">
        <f t="shared" si="6"/>
        <v>0</v>
      </c>
      <c r="H22" s="330">
        <f t="shared" si="6"/>
        <v>768552</v>
      </c>
      <c r="I22" s="330">
        <f t="shared" si="6"/>
        <v>0</v>
      </c>
      <c r="J22" s="332">
        <f t="shared" si="6"/>
        <v>768552</v>
      </c>
      <c r="K22" s="332">
        <f t="shared" si="6"/>
        <v>911728</v>
      </c>
      <c r="L22" s="330">
        <f t="shared" si="6"/>
        <v>949339</v>
      </c>
      <c r="M22" s="330">
        <f t="shared" si="6"/>
        <v>219302</v>
      </c>
      <c r="N22" s="332">
        <f t="shared" si="6"/>
        <v>2080369</v>
      </c>
      <c r="O22" s="332">
        <f t="shared" si="6"/>
        <v>235739</v>
      </c>
      <c r="P22" s="330">
        <f t="shared" si="6"/>
        <v>959394</v>
      </c>
      <c r="Q22" s="330">
        <f t="shared" si="6"/>
        <v>6492</v>
      </c>
      <c r="R22" s="332">
        <f t="shared" si="6"/>
        <v>1201625</v>
      </c>
      <c r="S22" s="332">
        <f t="shared" si="6"/>
        <v>2126</v>
      </c>
      <c r="T22" s="330">
        <f t="shared" si="6"/>
        <v>148821</v>
      </c>
      <c r="U22" s="330">
        <f t="shared" si="6"/>
        <v>546325</v>
      </c>
      <c r="V22" s="332">
        <f t="shared" si="6"/>
        <v>697272</v>
      </c>
      <c r="W22" s="332">
        <f t="shared" si="6"/>
        <v>4747818</v>
      </c>
      <c r="X22" s="330">
        <f t="shared" si="6"/>
        <v>4790373</v>
      </c>
      <c r="Y22" s="332">
        <f t="shared" si="6"/>
        <v>-42555</v>
      </c>
      <c r="Z22" s="323">
        <f>+IF(X22&lt;&gt;0,+(Y22/X22)*100,0)</f>
        <v>-0.8883441853066557</v>
      </c>
      <c r="AA22" s="337">
        <f>SUM(AA23:AA32)</f>
        <v>4790373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>
        <v>2914170</v>
      </c>
      <c r="D24" s="327"/>
      <c r="E24" s="60"/>
      <c r="F24" s="59">
        <v>4790373</v>
      </c>
      <c r="G24" s="59"/>
      <c r="H24" s="60">
        <v>768552</v>
      </c>
      <c r="I24" s="60"/>
      <c r="J24" s="59">
        <v>768552</v>
      </c>
      <c r="K24" s="59">
        <v>910078</v>
      </c>
      <c r="L24" s="60">
        <v>930899</v>
      </c>
      <c r="M24" s="60">
        <v>219263</v>
      </c>
      <c r="N24" s="59">
        <v>2060240</v>
      </c>
      <c r="O24" s="59">
        <v>233472</v>
      </c>
      <c r="P24" s="60">
        <v>956480</v>
      </c>
      <c r="Q24" s="60"/>
      <c r="R24" s="59">
        <v>1189952</v>
      </c>
      <c r="S24" s="59"/>
      <c r="T24" s="60">
        <v>147433</v>
      </c>
      <c r="U24" s="60"/>
      <c r="V24" s="59">
        <v>147433</v>
      </c>
      <c r="W24" s="59">
        <v>4166177</v>
      </c>
      <c r="X24" s="60">
        <v>4790373</v>
      </c>
      <c r="Y24" s="59">
        <v>-624196</v>
      </c>
      <c r="Z24" s="61">
        <v>-13.03</v>
      </c>
      <c r="AA24" s="62">
        <v>4790373</v>
      </c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>
        <v>1650</v>
      </c>
      <c r="L25" s="60">
        <v>18440</v>
      </c>
      <c r="M25" s="60">
        <v>39</v>
      </c>
      <c r="N25" s="59">
        <v>20129</v>
      </c>
      <c r="O25" s="59">
        <v>2267</v>
      </c>
      <c r="P25" s="60">
        <v>2914</v>
      </c>
      <c r="Q25" s="60">
        <v>6492</v>
      </c>
      <c r="R25" s="59">
        <v>11673</v>
      </c>
      <c r="S25" s="59">
        <v>2126</v>
      </c>
      <c r="T25" s="60">
        <v>1388</v>
      </c>
      <c r="U25" s="60">
        <v>47646</v>
      </c>
      <c r="V25" s="59">
        <v>51160</v>
      </c>
      <c r="W25" s="59">
        <v>82962</v>
      </c>
      <c r="X25" s="60"/>
      <c r="Y25" s="59">
        <v>82962</v>
      </c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>
        <v>498679</v>
      </c>
      <c r="V26" s="351">
        <v>498679</v>
      </c>
      <c r="W26" s="351">
        <v>498679</v>
      </c>
      <c r="X26" s="349"/>
      <c r="Y26" s="351">
        <v>498679</v>
      </c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301613</v>
      </c>
      <c r="D40" s="331">
        <f t="shared" si="9"/>
        <v>0</v>
      </c>
      <c r="E40" s="330">
        <f t="shared" si="9"/>
        <v>2259975</v>
      </c>
      <c r="F40" s="332">
        <f t="shared" si="9"/>
        <v>1857477</v>
      </c>
      <c r="G40" s="332">
        <f t="shared" si="9"/>
        <v>0</v>
      </c>
      <c r="H40" s="330">
        <f t="shared" si="9"/>
        <v>63301</v>
      </c>
      <c r="I40" s="330">
        <f t="shared" si="9"/>
        <v>61620</v>
      </c>
      <c r="J40" s="332">
        <f t="shared" si="9"/>
        <v>124921</v>
      </c>
      <c r="K40" s="332">
        <f t="shared" si="9"/>
        <v>12563</v>
      </c>
      <c r="L40" s="330">
        <f t="shared" si="9"/>
        <v>50641</v>
      </c>
      <c r="M40" s="330">
        <f t="shared" si="9"/>
        <v>538707</v>
      </c>
      <c r="N40" s="332">
        <f t="shared" si="9"/>
        <v>601911</v>
      </c>
      <c r="O40" s="332">
        <f t="shared" si="9"/>
        <v>23413</v>
      </c>
      <c r="P40" s="330">
        <f t="shared" si="9"/>
        <v>273273</v>
      </c>
      <c r="Q40" s="330">
        <f t="shared" si="9"/>
        <v>206995</v>
      </c>
      <c r="R40" s="332">
        <f t="shared" si="9"/>
        <v>503681</v>
      </c>
      <c r="S40" s="332">
        <f t="shared" si="9"/>
        <v>87994</v>
      </c>
      <c r="T40" s="330">
        <f t="shared" si="9"/>
        <v>304649</v>
      </c>
      <c r="U40" s="330">
        <f t="shared" si="9"/>
        <v>568522</v>
      </c>
      <c r="V40" s="332">
        <f t="shared" si="9"/>
        <v>961165</v>
      </c>
      <c r="W40" s="332">
        <f t="shared" si="9"/>
        <v>2191678</v>
      </c>
      <c r="X40" s="330">
        <f t="shared" si="9"/>
        <v>1857477</v>
      </c>
      <c r="Y40" s="332">
        <f t="shared" si="9"/>
        <v>334201</v>
      </c>
      <c r="Z40" s="323">
        <f>+IF(X40&lt;&gt;0,+(Y40/X40)*100,0)</f>
        <v>17.992201249329064</v>
      </c>
      <c r="AA40" s="337">
        <f>SUM(AA41:AA49)</f>
        <v>1857477</v>
      </c>
    </row>
    <row r="41" spans="1:27" ht="13.5">
      <c r="A41" s="348" t="s">
        <v>248</v>
      </c>
      <c r="B41" s="142"/>
      <c r="C41" s="349"/>
      <c r="D41" s="350"/>
      <c r="E41" s="349">
        <v>1180000</v>
      </c>
      <c r="F41" s="351">
        <v>677706</v>
      </c>
      <c r="G41" s="351"/>
      <c r="H41" s="349"/>
      <c r="I41" s="349"/>
      <c r="J41" s="351"/>
      <c r="K41" s="351"/>
      <c r="L41" s="349"/>
      <c r="M41" s="349">
        <v>477706</v>
      </c>
      <c r="N41" s="351">
        <v>477706</v>
      </c>
      <c r="O41" s="351"/>
      <c r="P41" s="349"/>
      <c r="Q41" s="349"/>
      <c r="R41" s="351"/>
      <c r="S41" s="351"/>
      <c r="T41" s="349"/>
      <c r="U41" s="349"/>
      <c r="V41" s="351"/>
      <c r="W41" s="351">
        <v>477706</v>
      </c>
      <c r="X41" s="349">
        <v>677706</v>
      </c>
      <c r="Y41" s="351">
        <v>-200000</v>
      </c>
      <c r="Z41" s="352">
        <v>-29.51</v>
      </c>
      <c r="AA41" s="353">
        <v>677706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608000</v>
      </c>
      <c r="F43" s="357">
        <v>417928</v>
      </c>
      <c r="G43" s="357"/>
      <c r="H43" s="305">
        <v>63301</v>
      </c>
      <c r="I43" s="305">
        <v>57356</v>
      </c>
      <c r="J43" s="357">
        <v>120657</v>
      </c>
      <c r="K43" s="357">
        <v>6525</v>
      </c>
      <c r="L43" s="305">
        <v>30152</v>
      </c>
      <c r="M43" s="305">
        <v>61001</v>
      </c>
      <c r="N43" s="357">
        <v>97678</v>
      </c>
      <c r="O43" s="357">
        <v>23413</v>
      </c>
      <c r="P43" s="305">
        <v>227528</v>
      </c>
      <c r="Q43" s="305">
        <v>55541</v>
      </c>
      <c r="R43" s="357">
        <v>306482</v>
      </c>
      <c r="S43" s="357">
        <v>56786</v>
      </c>
      <c r="T43" s="305">
        <v>68380</v>
      </c>
      <c r="U43" s="305">
        <v>12739</v>
      </c>
      <c r="V43" s="357">
        <v>137905</v>
      </c>
      <c r="W43" s="357">
        <v>662722</v>
      </c>
      <c r="X43" s="305">
        <v>417928</v>
      </c>
      <c r="Y43" s="357">
        <v>244794</v>
      </c>
      <c r="Z43" s="358">
        <v>58.57</v>
      </c>
      <c r="AA43" s="303">
        <v>417928</v>
      </c>
    </row>
    <row r="44" spans="1:27" ht="13.5">
      <c r="A44" s="348" t="s">
        <v>251</v>
      </c>
      <c r="B44" s="136"/>
      <c r="C44" s="60">
        <v>82038</v>
      </c>
      <c r="D44" s="355"/>
      <c r="E44" s="54">
        <v>281975</v>
      </c>
      <c r="F44" s="53">
        <v>571843</v>
      </c>
      <c r="G44" s="53"/>
      <c r="H44" s="54"/>
      <c r="I44" s="54">
        <v>4264</v>
      </c>
      <c r="J44" s="53">
        <v>4264</v>
      </c>
      <c r="K44" s="53">
        <v>6038</v>
      </c>
      <c r="L44" s="54">
        <v>20489</v>
      </c>
      <c r="M44" s="54"/>
      <c r="N44" s="53">
        <v>26527</v>
      </c>
      <c r="O44" s="53"/>
      <c r="P44" s="54">
        <v>20070</v>
      </c>
      <c r="Q44" s="54">
        <v>58765</v>
      </c>
      <c r="R44" s="53">
        <v>78835</v>
      </c>
      <c r="S44" s="53">
        <v>1423</v>
      </c>
      <c r="T44" s="54">
        <v>35664</v>
      </c>
      <c r="U44" s="54">
        <v>93551</v>
      </c>
      <c r="V44" s="53">
        <v>130638</v>
      </c>
      <c r="W44" s="53">
        <v>240264</v>
      </c>
      <c r="X44" s="54">
        <v>571843</v>
      </c>
      <c r="Y44" s="53">
        <v>-331579</v>
      </c>
      <c r="Z44" s="94">
        <v>-57.98</v>
      </c>
      <c r="AA44" s="95">
        <v>571843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>
        <v>25675</v>
      </c>
      <c r="Q47" s="54">
        <v>92689</v>
      </c>
      <c r="R47" s="53">
        <v>118364</v>
      </c>
      <c r="S47" s="53">
        <v>29785</v>
      </c>
      <c r="T47" s="54">
        <v>200605</v>
      </c>
      <c r="U47" s="54">
        <v>462232</v>
      </c>
      <c r="V47" s="53">
        <v>692622</v>
      </c>
      <c r="W47" s="53">
        <v>810986</v>
      </c>
      <c r="X47" s="54"/>
      <c r="Y47" s="53">
        <v>810986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190000</v>
      </c>
      <c r="F48" s="53">
        <v>190000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190000</v>
      </c>
      <c r="Y48" s="53">
        <v>-190000</v>
      </c>
      <c r="Z48" s="94">
        <v>-100</v>
      </c>
      <c r="AA48" s="95">
        <v>190000</v>
      </c>
    </row>
    <row r="49" spans="1:27" ht="13.5">
      <c r="A49" s="348" t="s">
        <v>93</v>
      </c>
      <c r="B49" s="136"/>
      <c r="C49" s="54">
        <v>219575</v>
      </c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23555218</v>
      </c>
      <c r="D60" s="333">
        <f t="shared" si="14"/>
        <v>0</v>
      </c>
      <c r="E60" s="219">
        <f t="shared" si="14"/>
        <v>6680975</v>
      </c>
      <c r="F60" s="264">
        <f t="shared" si="14"/>
        <v>11451901</v>
      </c>
      <c r="G60" s="264">
        <f t="shared" si="14"/>
        <v>0</v>
      </c>
      <c r="H60" s="219">
        <f t="shared" si="14"/>
        <v>3425783</v>
      </c>
      <c r="I60" s="219">
        <f t="shared" si="14"/>
        <v>215130</v>
      </c>
      <c r="J60" s="264">
        <f t="shared" si="14"/>
        <v>3640913</v>
      </c>
      <c r="K60" s="264">
        <f t="shared" si="14"/>
        <v>1104371</v>
      </c>
      <c r="L60" s="219">
        <f t="shared" si="14"/>
        <v>1083249</v>
      </c>
      <c r="M60" s="219">
        <f t="shared" si="14"/>
        <v>1277671</v>
      </c>
      <c r="N60" s="264">
        <f t="shared" si="14"/>
        <v>3465291</v>
      </c>
      <c r="O60" s="264">
        <f t="shared" si="14"/>
        <v>798265</v>
      </c>
      <c r="P60" s="219">
        <f t="shared" si="14"/>
        <v>3396374</v>
      </c>
      <c r="Q60" s="219">
        <f t="shared" si="14"/>
        <v>5269266</v>
      </c>
      <c r="R60" s="264">
        <f t="shared" si="14"/>
        <v>9463905</v>
      </c>
      <c r="S60" s="264">
        <f t="shared" si="14"/>
        <v>1850467</v>
      </c>
      <c r="T60" s="219">
        <f t="shared" si="14"/>
        <v>3440257</v>
      </c>
      <c r="U60" s="219">
        <f t="shared" si="14"/>
        <v>6068622</v>
      </c>
      <c r="V60" s="264">
        <f t="shared" si="14"/>
        <v>11359346</v>
      </c>
      <c r="W60" s="264">
        <f t="shared" si="14"/>
        <v>27929455</v>
      </c>
      <c r="X60" s="219">
        <f t="shared" si="14"/>
        <v>11451901</v>
      </c>
      <c r="Y60" s="264">
        <f t="shared" si="14"/>
        <v>16477554</v>
      </c>
      <c r="Z60" s="324">
        <f>+IF(X60&lt;&gt;0,+(Y60/X60)*100,0)</f>
        <v>143.88487989897922</v>
      </c>
      <c r="AA60" s="232">
        <f>+AA57+AA54+AA51+AA40+AA37+AA34+AA22+AA5</f>
        <v>11451901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3391879</v>
      </c>
      <c r="D5" s="344">
        <f t="shared" si="0"/>
        <v>0</v>
      </c>
      <c r="E5" s="343">
        <f t="shared" si="0"/>
        <v>20209000</v>
      </c>
      <c r="F5" s="345">
        <f t="shared" si="0"/>
        <v>28387175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8290750</v>
      </c>
      <c r="V5" s="345">
        <f t="shared" si="0"/>
        <v>8290750</v>
      </c>
      <c r="W5" s="345">
        <f t="shared" si="0"/>
        <v>8290750</v>
      </c>
      <c r="X5" s="343">
        <f t="shared" si="0"/>
        <v>28387175</v>
      </c>
      <c r="Y5" s="345">
        <f t="shared" si="0"/>
        <v>-20096425</v>
      </c>
      <c r="Z5" s="346">
        <f>+IF(X5&lt;&gt;0,+(Y5/X5)*100,0)</f>
        <v>-70.79402934599868</v>
      </c>
      <c r="AA5" s="347">
        <f>+AA6+AA8+AA11+AA13+AA15</f>
        <v>28387175</v>
      </c>
    </row>
    <row r="6" spans="1:27" ht="13.5">
      <c r="A6" s="348" t="s">
        <v>205</v>
      </c>
      <c r="B6" s="142"/>
      <c r="C6" s="60">
        <f>+C7</f>
        <v>3391879</v>
      </c>
      <c r="D6" s="327">
        <f aca="true" t="shared" si="1" ref="D6:AA6">+D7</f>
        <v>0</v>
      </c>
      <c r="E6" s="60">
        <f t="shared" si="1"/>
        <v>9150289</v>
      </c>
      <c r="F6" s="59">
        <f t="shared" si="1"/>
        <v>8535484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8535484</v>
      </c>
      <c r="Y6" s="59">
        <f t="shared" si="1"/>
        <v>-8535484</v>
      </c>
      <c r="Z6" s="61">
        <f>+IF(X6&lt;&gt;0,+(Y6/X6)*100,0)</f>
        <v>-100</v>
      </c>
      <c r="AA6" s="62">
        <f t="shared" si="1"/>
        <v>8535484</v>
      </c>
    </row>
    <row r="7" spans="1:27" ht="13.5">
      <c r="A7" s="291" t="s">
        <v>229</v>
      </c>
      <c r="B7" s="142"/>
      <c r="C7" s="60">
        <v>3391879</v>
      </c>
      <c r="D7" s="327"/>
      <c r="E7" s="60">
        <v>9150289</v>
      </c>
      <c r="F7" s="59">
        <v>8535484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8535484</v>
      </c>
      <c r="Y7" s="59">
        <v>-8535484</v>
      </c>
      <c r="Z7" s="61">
        <v>-100</v>
      </c>
      <c r="AA7" s="62">
        <v>8535484</v>
      </c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220000</v>
      </c>
      <c r="F8" s="59">
        <f t="shared" si="2"/>
        <v>40000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40000</v>
      </c>
      <c r="Y8" s="59">
        <f t="shared" si="2"/>
        <v>-40000</v>
      </c>
      <c r="Z8" s="61">
        <f>+IF(X8&lt;&gt;0,+(Y8/X8)*100,0)</f>
        <v>-100</v>
      </c>
      <c r="AA8" s="62">
        <f>SUM(AA9:AA10)</f>
        <v>40000</v>
      </c>
    </row>
    <row r="9" spans="1:27" ht="13.5">
      <c r="A9" s="291" t="s">
        <v>230</v>
      </c>
      <c r="B9" s="142"/>
      <c r="C9" s="60"/>
      <c r="D9" s="327"/>
      <c r="E9" s="60">
        <v>220000</v>
      </c>
      <c r="F9" s="59">
        <v>40000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40000</v>
      </c>
      <c r="Y9" s="59">
        <v>-40000</v>
      </c>
      <c r="Z9" s="61">
        <v>-100</v>
      </c>
      <c r="AA9" s="62">
        <v>40000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550000</v>
      </c>
      <c r="F11" s="351">
        <f t="shared" si="3"/>
        <v>954065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954065</v>
      </c>
      <c r="Y11" s="351">
        <f t="shared" si="3"/>
        <v>-954065</v>
      </c>
      <c r="Z11" s="352">
        <f>+IF(X11&lt;&gt;0,+(Y11/X11)*100,0)</f>
        <v>-100</v>
      </c>
      <c r="AA11" s="353">
        <f t="shared" si="3"/>
        <v>954065</v>
      </c>
    </row>
    <row r="12" spans="1:27" ht="13.5">
      <c r="A12" s="291" t="s">
        <v>232</v>
      </c>
      <c r="B12" s="136"/>
      <c r="C12" s="60"/>
      <c r="D12" s="327"/>
      <c r="E12" s="60">
        <v>550000</v>
      </c>
      <c r="F12" s="59">
        <v>954065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954065</v>
      </c>
      <c r="Y12" s="59">
        <v>-954065</v>
      </c>
      <c r="Z12" s="61">
        <v>-100</v>
      </c>
      <c r="AA12" s="62">
        <v>954065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10138711</v>
      </c>
      <c r="F13" s="329">
        <f t="shared" si="4"/>
        <v>10138711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10138711</v>
      </c>
      <c r="Y13" s="329">
        <f t="shared" si="4"/>
        <v>-10138711</v>
      </c>
      <c r="Z13" s="322">
        <f>+IF(X13&lt;&gt;0,+(Y13/X13)*100,0)</f>
        <v>-100</v>
      </c>
      <c r="AA13" s="273">
        <f t="shared" si="4"/>
        <v>10138711</v>
      </c>
    </row>
    <row r="14" spans="1:27" ht="13.5">
      <c r="A14" s="291" t="s">
        <v>233</v>
      </c>
      <c r="B14" s="136"/>
      <c r="C14" s="60"/>
      <c r="D14" s="327"/>
      <c r="E14" s="60">
        <v>10138711</v>
      </c>
      <c r="F14" s="59">
        <v>10138711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10138711</v>
      </c>
      <c r="Y14" s="59">
        <v>-10138711</v>
      </c>
      <c r="Z14" s="61">
        <v>-100</v>
      </c>
      <c r="AA14" s="62">
        <v>10138711</v>
      </c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150000</v>
      </c>
      <c r="F15" s="59">
        <f t="shared" si="5"/>
        <v>8718915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8290750</v>
      </c>
      <c r="V15" s="59">
        <f t="shared" si="5"/>
        <v>8290750</v>
      </c>
      <c r="W15" s="59">
        <f t="shared" si="5"/>
        <v>8290750</v>
      </c>
      <c r="X15" s="60">
        <f t="shared" si="5"/>
        <v>8718915</v>
      </c>
      <c r="Y15" s="59">
        <f t="shared" si="5"/>
        <v>-428165</v>
      </c>
      <c r="Z15" s="61">
        <f>+IF(X15&lt;&gt;0,+(Y15/X15)*100,0)</f>
        <v>-4.910760111779963</v>
      </c>
      <c r="AA15" s="62">
        <f>SUM(AA16:AA20)</f>
        <v>8718915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150000</v>
      </c>
      <c r="F20" s="59">
        <v>8718915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8290750</v>
      </c>
      <c r="V20" s="59">
        <v>8290750</v>
      </c>
      <c r="W20" s="59">
        <v>8290750</v>
      </c>
      <c r="X20" s="60">
        <v>8718915</v>
      </c>
      <c r="Y20" s="59">
        <v>-428165</v>
      </c>
      <c r="Z20" s="61">
        <v>-4.91</v>
      </c>
      <c r="AA20" s="62">
        <v>8718915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21265</v>
      </c>
      <c r="D40" s="331">
        <f t="shared" si="9"/>
        <v>0</v>
      </c>
      <c r="E40" s="330">
        <f t="shared" si="9"/>
        <v>790000</v>
      </c>
      <c r="F40" s="332">
        <f t="shared" si="9"/>
        <v>810000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810000</v>
      </c>
      <c r="Y40" s="332">
        <f t="shared" si="9"/>
        <v>-810000</v>
      </c>
      <c r="Z40" s="323">
        <f>+IF(X40&lt;&gt;0,+(Y40/X40)*100,0)</f>
        <v>-100</v>
      </c>
      <c r="AA40" s="337">
        <f>SUM(AA41:AA49)</f>
        <v>810000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>
        <v>21265</v>
      </c>
      <c r="D44" s="355"/>
      <c r="E44" s="54">
        <v>160000</v>
      </c>
      <c r="F44" s="53">
        <v>160000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160000</v>
      </c>
      <c r="Y44" s="53">
        <v>-160000</v>
      </c>
      <c r="Z44" s="94">
        <v>-100</v>
      </c>
      <c r="AA44" s="95">
        <v>160000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630000</v>
      </c>
      <c r="F48" s="53">
        <v>650000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650000</v>
      </c>
      <c r="Y48" s="53">
        <v>-650000</v>
      </c>
      <c r="Z48" s="94">
        <v>-100</v>
      </c>
      <c r="AA48" s="95">
        <v>650000</v>
      </c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3413144</v>
      </c>
      <c r="D60" s="333">
        <f t="shared" si="14"/>
        <v>0</v>
      </c>
      <c r="E60" s="219">
        <f t="shared" si="14"/>
        <v>20999000</v>
      </c>
      <c r="F60" s="264">
        <f t="shared" si="14"/>
        <v>29197175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8290750</v>
      </c>
      <c r="V60" s="264">
        <f t="shared" si="14"/>
        <v>8290750</v>
      </c>
      <c r="W60" s="264">
        <f t="shared" si="14"/>
        <v>8290750</v>
      </c>
      <c r="X60" s="219">
        <f t="shared" si="14"/>
        <v>29197175</v>
      </c>
      <c r="Y60" s="264">
        <f t="shared" si="14"/>
        <v>-20906425</v>
      </c>
      <c r="Z60" s="324">
        <f>+IF(X60&lt;&gt;0,+(Y60/X60)*100,0)</f>
        <v>-71.6042733586383</v>
      </c>
      <c r="AA60" s="232">
        <f>+AA57+AA54+AA51+AA40+AA37+AA34+AA22+AA5</f>
        <v>29197175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2015-08-05T09:50:05Z</dcterms:created>
  <dcterms:modified xsi:type="dcterms:W3CDTF">2015-08-05T09:51:52Z</dcterms:modified>
  <cp:category/>
  <cp:version/>
  <cp:contentType/>
  <cp:contentStatus/>
</cp:coreProperties>
</file>