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<sst xmlns="http://schemas.openxmlformats.org/spreadsheetml/2006/main" count="857" uniqueCount="303">
  <si>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Swartland(WC015)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</si>
  <si>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</si>
  <si>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</si>
  <si>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</si>
  <si>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</si>
  <si>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</si>
  <si>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</si>
  <si>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</si>
  <si>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</si>
  <si>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</si>
  <si>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</si>
  <si>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</si>
  <si>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</si>
  <si>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</si>
  <si>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</si>
  <si>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</si>
  <si>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</si>
  <si>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</si>
  <si>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</si>
  <si>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</si>
  <si>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</si>
  <si>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</si>
  <si>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</si>
  <si>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</si>
  <si>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</si>
  <si>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</si>
  <si>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</si>
  <si>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</si>
  <si>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</si>
  <si>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</si>
  <si>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</si>
  <si>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</si>
  <si>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</si>
  <si>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</si>
  <si>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</si>
  <si>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</si>
  <si>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</si>
  <si>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</si>
  <si>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</si>
  <si>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</si>
  <si>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</si>
  <si>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</si>
  <si>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</si>
  <si>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</si>
  <si>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</si>
  <si>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</si>
  <si>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</si>
  <si>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</si>
  <si>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</si>
  <si>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</si>
  <si>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</si>
  <si>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</si>
  <si>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</si>
  <si>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</si>
  <si>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</si>
  <si>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</si>
  <si>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</si>
  <si>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</si>
  <si>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</si>
  <si>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</si>
  <si>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</si>
  <si>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</si>
  <si>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</si>
  <si>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</si>
  <si>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</si>
  <si>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</si>
  <si>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</si>
  <si>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</si>
  <si>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</si>
  <si>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</si>
  <si>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Swartland(WC015)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</si>
  <si>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</si>
  <si>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</si>
  <si>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</si>
  <si>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</si>
  <si>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</si>
  <si>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</si>
  <si>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</si>
  <si>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</si>
  <si>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</si>
  <si>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</si>
  <si>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</si>
  <si>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</si>
  <si>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</si>
  <si>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</si>
  <si>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</si>
  <si>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</si>
  <si>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</si>
  <si>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</si>
  <si>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</si>
  <si>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</si>
  <si>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</si>
  <si>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</si>
  <si>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</si>
  <si>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</si>
  <si>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</si>
  <si>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</si>
  <si>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</si>
  <si>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</si>
  <si>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</si>
  <si>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Swartland(WC015)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</si>
  <si>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</si>
  <si>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</si>
  <si>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</si>
  <si>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</si>
  <si>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</si>
  <si>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</si>
  <si>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</si>
  <si>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</si>
  <si>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</si>
  <si>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</si>
  <si>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</si>
  <si>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</si>
  <si>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</si>
  <si>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</si>
  <si>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</si>
  <si>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</si>
  <si>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</si>
  <si>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</si>
  <si>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</si>
  <si>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</si>
  <si>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</si>
  <si>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</si>
  <si>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</si>
  <si>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</si>
  <si>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</si>
  <si>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</si>
  <si>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</si>
  <si>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</si>
  <si>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Swartland(WC015)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</si>
  <si>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</si>
  <si>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</si>
  <si>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</si>
  <si>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</si>
  <si>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</si>
  <si>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</si>
  <si>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</si>
  <si>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</si>
  <si>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</si>
  <si>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</si>
  <si>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Swartland(WC015)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</si>
  <si>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</si>
  <si>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</si>
  <si>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</si>
  <si>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</si>
  <si>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</si>
  <si>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</si>
  <si>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</si>
  <si>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</si>
  <si>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</si>
  <si>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</si>
  <si>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</si>
  <si>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</si>
  <si>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</si>
  <si>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</si>
  <si>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</si>
  <si>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</si>
  <si>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</si>
  <si>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</si>
  <si>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</si>
  <si>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</si>
  <si>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</si>
  <si>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</si>
  <si>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</si>
  <si>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</si>
  <si>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</si>
  <si>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</si>
  <si>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</si>
  <si>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</si>
  <si>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</si>
  <si>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</si>
  <si>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</si>
  <si>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</si>
  <si>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</si>
  <si>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Swartland(WC015)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</si>
  <si>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</si>
  <si>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</si>
  <si>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</si>
  <si>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</si>
  <si>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</si>
  <si>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</si>
  <si>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</si>
  <si>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</si>
  <si>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</si>
  <si>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</si>
  <si>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</si>
  <si>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</si>
  <si>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</si>
  <si>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</si>
  <si>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</si>
  <si>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</si>
  <si>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</si>
  <si>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</si>
  <si>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</si>
  <si>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</si>
  <si>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</si>
  <si>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</si>
  <si>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</si>
  <si>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</si>
  <si>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</si>
  <si>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</si>
  <si>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</si>
  <si>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Swartland(WC015)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</si>
  <si>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</si>
  <si>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</si>
  <si>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</si>
  <si>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</si>
  <si>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</si>
  <si>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</si>
  <si>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</si>
  <si>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</si>
  <si>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</si>
  <si>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</si>
  <si>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</si>
  <si>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</si>
  <si>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</si>
  <si>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</si>
  <si>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</si>
  <si>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</si>
  <si>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</si>
  <si>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</si>
  <si>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</si>
  <si>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</si>
  <si>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</si>
  <si>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</si>
  <si>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</si>
  <si>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</si>
  <si>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Swartland(WC015)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</si>
  <si>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</si>
  <si>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</si>
  <si>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</si>
  <si>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</si>
  <si>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</si>
  <si>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</si>
  <si>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</si>
  <si>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</si>
  <si>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</si>
  <si>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</si>
  <si>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</si>
  <si>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</si>
  <si>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</si>
  <si>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</si>
  <si>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</si>
  <si>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</si>
  <si>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</si>
  <si>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</si>
  <si>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</si>
  <si>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</si>
  <si>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</si>
  <si>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</si>
  <si>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</si>
  <si>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</si>
  <si>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</si>
  <si>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</si>
  <si>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</si>
  <si>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</si>
  <si>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</si>
  <si>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</si>
  <si>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</si>
  <si>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</si>
  <si>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</si>
  <si>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</si>
  <si>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</si>
  <si>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Swartland(WC015)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</si>
  <si>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</si>
  <si>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</si>
  <si>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Swartland(WC015)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</si>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</sst>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70536912</v>
      </c>
      <c r="C5" s="19">
        <v>0</v>
      </c>
      <c r="D5" s="59">
        <v>75587172</v>
      </c>
      <c r="E5" s="60">
        <v>73859686</v>
      </c>
      <c r="F5" s="60">
        <v>13442167</v>
      </c>
      <c r="G5" s="60">
        <v>7630351</v>
      </c>
      <c r="H5" s="60">
        <v>4815876</v>
      </c>
      <c r="I5" s="60">
        <v>25888394</v>
      </c>
      <c r="J5" s="60">
        <v>5431693</v>
      </c>
      <c r="K5" s="60">
        <v>5220571</v>
      </c>
      <c r="L5" s="60">
        <v>5278248</v>
      </c>
      <c r="M5" s="60">
        <v>15930512</v>
      </c>
      <c r="N5" s="60">
        <v>6510847</v>
      </c>
      <c r="O5" s="60">
        <v>5235722</v>
      </c>
      <c r="P5" s="60">
        <v>5048133</v>
      </c>
      <c r="Q5" s="60">
        <v>16794702</v>
      </c>
      <c r="R5" s="60">
        <v>4969126</v>
      </c>
      <c r="S5" s="60">
        <v>4920716</v>
      </c>
      <c r="T5" s="60">
        <v>4815659</v>
      </c>
      <c r="U5" s="60">
        <v>14705501</v>
      </c>
      <c r="V5" s="60">
        <v>73319109</v>
      </c>
      <c r="W5" s="60">
        <v>75587168</v>
      </c>
      <c r="X5" s="60">
        <v>-2268059</v>
      </c>
      <c r="Y5" s="61">
        <v>-3</v>
      </c>
      <c r="Z5" s="62">
        <v>73859686</v>
      </c>
    </row>
    <row r="6" spans="1:26" ht="13.5">
      <c r="A6" s="58" t="s">
        <v>32</v>
      </c>
      <c r="B6" s="19">
        <v>250980764</v>
      </c>
      <c r="C6" s="19">
        <v>0</v>
      </c>
      <c r="D6" s="59">
        <v>270902460</v>
      </c>
      <c r="E6" s="60">
        <v>259832096</v>
      </c>
      <c r="F6" s="60">
        <v>23593262</v>
      </c>
      <c r="G6" s="60">
        <v>22136472</v>
      </c>
      <c r="H6" s="60">
        <v>20974746</v>
      </c>
      <c r="I6" s="60">
        <v>66704480</v>
      </c>
      <c r="J6" s="60">
        <v>20528990</v>
      </c>
      <c r="K6" s="60">
        <v>21661910</v>
      </c>
      <c r="L6" s="60">
        <v>22411196</v>
      </c>
      <c r="M6" s="60">
        <v>64602096</v>
      </c>
      <c r="N6" s="60">
        <v>24460193</v>
      </c>
      <c r="O6" s="60">
        <v>21899464</v>
      </c>
      <c r="P6" s="60">
        <v>22518021</v>
      </c>
      <c r="Q6" s="60">
        <v>68877678</v>
      </c>
      <c r="R6" s="60">
        <v>22469899</v>
      </c>
      <c r="S6" s="60">
        <v>22020615</v>
      </c>
      <c r="T6" s="60">
        <v>23388939</v>
      </c>
      <c r="U6" s="60">
        <v>67879453</v>
      </c>
      <c r="V6" s="60">
        <v>268063707</v>
      </c>
      <c r="W6" s="60">
        <v>270902456</v>
      </c>
      <c r="X6" s="60">
        <v>-2838749</v>
      </c>
      <c r="Y6" s="61">
        <v>-1.05</v>
      </c>
      <c r="Z6" s="62">
        <v>259832096</v>
      </c>
    </row>
    <row r="7" spans="1:26" ht="13.5">
      <c r="A7" s="58" t="s">
        <v>33</v>
      </c>
      <c r="B7" s="19">
        <v>12933876</v>
      </c>
      <c r="C7" s="19">
        <v>0</v>
      </c>
      <c r="D7" s="59">
        <v>9894295</v>
      </c>
      <c r="E7" s="60">
        <v>9894295</v>
      </c>
      <c r="F7" s="60">
        <v>41019</v>
      </c>
      <c r="G7" s="60">
        <v>20599</v>
      </c>
      <c r="H7" s="60">
        <v>19207</v>
      </c>
      <c r="I7" s="60">
        <v>80825</v>
      </c>
      <c r="J7" s="60">
        <v>14468</v>
      </c>
      <c r="K7" s="60">
        <v>15536</v>
      </c>
      <c r="L7" s="60">
        <v>23618</v>
      </c>
      <c r="M7" s="60">
        <v>53622</v>
      </c>
      <c r="N7" s="60">
        <v>3957546</v>
      </c>
      <c r="O7" s="60">
        <v>17880</v>
      </c>
      <c r="P7" s="60">
        <v>-4</v>
      </c>
      <c r="Q7" s="60">
        <v>3975422</v>
      </c>
      <c r="R7" s="60">
        <v>29344</v>
      </c>
      <c r="S7" s="60">
        <v>-2</v>
      </c>
      <c r="T7" s="60">
        <v>12203238</v>
      </c>
      <c r="U7" s="60">
        <v>12232580</v>
      </c>
      <c r="V7" s="60">
        <v>16342449</v>
      </c>
      <c r="W7" s="60">
        <v>9894300</v>
      </c>
      <c r="X7" s="60">
        <v>6448149</v>
      </c>
      <c r="Y7" s="61">
        <v>65.17</v>
      </c>
      <c r="Z7" s="62">
        <v>9894295</v>
      </c>
    </row>
    <row r="8" spans="1:26" ht="13.5">
      <c r="A8" s="58" t="s">
        <v>34</v>
      </c>
      <c r="B8" s="19">
        <v>67090545</v>
      </c>
      <c r="C8" s="19">
        <v>0</v>
      </c>
      <c r="D8" s="59">
        <v>53426906</v>
      </c>
      <c r="E8" s="60">
        <v>89722618</v>
      </c>
      <c r="F8" s="60">
        <v>17058000</v>
      </c>
      <c r="G8" s="60">
        <v>0</v>
      </c>
      <c r="H8" s="60">
        <v>0</v>
      </c>
      <c r="I8" s="60">
        <v>17058000</v>
      </c>
      <c r="J8" s="60">
        <v>0</v>
      </c>
      <c r="K8" s="60">
        <v>14364000</v>
      </c>
      <c r="L8" s="60">
        <v>0</v>
      </c>
      <c r="M8" s="60">
        <v>14364000</v>
      </c>
      <c r="N8" s="60">
        <v>0</v>
      </c>
      <c r="O8" s="60">
        <v>0</v>
      </c>
      <c r="P8" s="60">
        <v>11671000</v>
      </c>
      <c r="Q8" s="60">
        <v>11671000</v>
      </c>
      <c r="R8" s="60">
        <v>0</v>
      </c>
      <c r="S8" s="60">
        <v>0</v>
      </c>
      <c r="T8" s="60">
        <v>0</v>
      </c>
      <c r="U8" s="60">
        <v>0</v>
      </c>
      <c r="V8" s="60">
        <v>43093000</v>
      </c>
      <c r="W8" s="60">
        <v>53426904</v>
      </c>
      <c r="X8" s="60">
        <v>-10333904</v>
      </c>
      <c r="Y8" s="61">
        <v>-19.34</v>
      </c>
      <c r="Z8" s="62">
        <v>89722618</v>
      </c>
    </row>
    <row r="9" spans="1:26" ht="13.5">
      <c r="A9" s="58" t="s">
        <v>35</v>
      </c>
      <c r="B9" s="19">
        <v>54302965</v>
      </c>
      <c r="C9" s="19">
        <v>0</v>
      </c>
      <c r="D9" s="59">
        <v>26324898</v>
      </c>
      <c r="E9" s="60">
        <v>47564899</v>
      </c>
      <c r="F9" s="60">
        <v>2293114</v>
      </c>
      <c r="G9" s="60">
        <v>2880092</v>
      </c>
      <c r="H9" s="60">
        <v>2691970</v>
      </c>
      <c r="I9" s="60">
        <v>7865176</v>
      </c>
      <c r="J9" s="60">
        <v>6428475</v>
      </c>
      <c r="K9" s="60">
        <v>3087031</v>
      </c>
      <c r="L9" s="60">
        <v>3843976</v>
      </c>
      <c r="M9" s="60">
        <v>13359482</v>
      </c>
      <c r="N9" s="60">
        <v>2931311</v>
      </c>
      <c r="O9" s="60">
        <v>2787797</v>
      </c>
      <c r="P9" s="60">
        <v>5346176</v>
      </c>
      <c r="Q9" s="60">
        <v>11065284</v>
      </c>
      <c r="R9" s="60">
        <v>2837042</v>
      </c>
      <c r="S9" s="60">
        <v>2584256</v>
      </c>
      <c r="T9" s="60">
        <v>4246055</v>
      </c>
      <c r="U9" s="60">
        <v>9667353</v>
      </c>
      <c r="V9" s="60">
        <v>41957295</v>
      </c>
      <c r="W9" s="60">
        <v>26324912</v>
      </c>
      <c r="X9" s="60">
        <v>15632383</v>
      </c>
      <c r="Y9" s="61">
        <v>59.38</v>
      </c>
      <c r="Z9" s="62">
        <v>47564899</v>
      </c>
    </row>
    <row r="10" spans="1:26" ht="25.5">
      <c r="A10" s="63" t="s">
        <v>278</v>
      </c>
      <c r="B10" s="64">
        <f>SUM(B5:B9)</f>
        <v>455845062</v>
      </c>
      <c r="C10" s="64">
        <f>SUM(C5:C9)</f>
        <v>0</v>
      </c>
      <c r="D10" s="65">
        <f aca="true" t="shared" si="0" ref="D10:Z10">SUM(D5:D9)</f>
        <v>436135731</v>
      </c>
      <c r="E10" s="66">
        <f t="shared" si="0"/>
        <v>480873594</v>
      </c>
      <c r="F10" s="66">
        <f t="shared" si="0"/>
        <v>56427562</v>
      </c>
      <c r="G10" s="66">
        <f t="shared" si="0"/>
        <v>32667514</v>
      </c>
      <c r="H10" s="66">
        <f t="shared" si="0"/>
        <v>28501799</v>
      </c>
      <c r="I10" s="66">
        <f t="shared" si="0"/>
        <v>117596875</v>
      </c>
      <c r="J10" s="66">
        <f t="shared" si="0"/>
        <v>32403626</v>
      </c>
      <c r="K10" s="66">
        <f t="shared" si="0"/>
        <v>44349048</v>
      </c>
      <c r="L10" s="66">
        <f t="shared" si="0"/>
        <v>31557038</v>
      </c>
      <c r="M10" s="66">
        <f t="shared" si="0"/>
        <v>108309712</v>
      </c>
      <c r="N10" s="66">
        <f t="shared" si="0"/>
        <v>37859897</v>
      </c>
      <c r="O10" s="66">
        <f t="shared" si="0"/>
        <v>29940863</v>
      </c>
      <c r="P10" s="66">
        <f t="shared" si="0"/>
        <v>44583326</v>
      </c>
      <c r="Q10" s="66">
        <f t="shared" si="0"/>
        <v>112384086</v>
      </c>
      <c r="R10" s="66">
        <f t="shared" si="0"/>
        <v>30305411</v>
      </c>
      <c r="S10" s="66">
        <f t="shared" si="0"/>
        <v>29525585</v>
      </c>
      <c r="T10" s="66">
        <f t="shared" si="0"/>
        <v>44653891</v>
      </c>
      <c r="U10" s="66">
        <f t="shared" si="0"/>
        <v>104484887</v>
      </c>
      <c r="V10" s="66">
        <f t="shared" si="0"/>
        <v>442775560</v>
      </c>
      <c r="W10" s="66">
        <f t="shared" si="0"/>
        <v>436135740</v>
      </c>
      <c r="X10" s="66">
        <f t="shared" si="0"/>
        <v>6639820</v>
      </c>
      <c r="Y10" s="67">
        <f>+IF(W10&lt;&gt;0,(X10/W10)*100,0)</f>
        <v>1.5224205198133955</v>
      </c>
      <c r="Z10" s="68">
        <f t="shared" si="0"/>
        <v>480873594</v>
      </c>
    </row>
    <row r="11" spans="1:26" ht="13.5">
      <c r="A11" s="58" t="s">
        <v>37</v>
      </c>
      <c r="B11" s="19">
        <v>128760380</v>
      </c>
      <c r="C11" s="19">
        <v>0</v>
      </c>
      <c r="D11" s="59">
        <v>141198654</v>
      </c>
      <c r="E11" s="60">
        <v>145292617</v>
      </c>
      <c r="F11" s="60">
        <v>8934296</v>
      </c>
      <c r="G11" s="60">
        <v>9842399</v>
      </c>
      <c r="H11" s="60">
        <v>9957332</v>
      </c>
      <c r="I11" s="60">
        <v>28734027</v>
      </c>
      <c r="J11" s="60">
        <v>10141172</v>
      </c>
      <c r="K11" s="60">
        <v>15451046</v>
      </c>
      <c r="L11" s="60">
        <v>10234103</v>
      </c>
      <c r="M11" s="60">
        <v>35826321</v>
      </c>
      <c r="N11" s="60">
        <v>10317054</v>
      </c>
      <c r="O11" s="60">
        <v>10290821</v>
      </c>
      <c r="P11" s="60">
        <v>9989591</v>
      </c>
      <c r="Q11" s="60">
        <v>30597466</v>
      </c>
      <c r="R11" s="60">
        <v>10118188</v>
      </c>
      <c r="S11" s="60">
        <v>10916959</v>
      </c>
      <c r="T11" s="60">
        <v>10105349</v>
      </c>
      <c r="U11" s="60">
        <v>31140496</v>
      </c>
      <c r="V11" s="60">
        <v>126298310</v>
      </c>
      <c r="W11" s="60">
        <v>140164126</v>
      </c>
      <c r="X11" s="60">
        <v>-13865816</v>
      </c>
      <c r="Y11" s="61">
        <v>-9.89</v>
      </c>
      <c r="Z11" s="62">
        <v>145292617</v>
      </c>
    </row>
    <row r="12" spans="1:26" ht="13.5">
      <c r="A12" s="58" t="s">
        <v>38</v>
      </c>
      <c r="B12" s="19">
        <v>7702905</v>
      </c>
      <c r="C12" s="19">
        <v>0</v>
      </c>
      <c r="D12" s="59">
        <v>7254040</v>
      </c>
      <c r="E12" s="60">
        <v>8450130</v>
      </c>
      <c r="F12" s="60">
        <v>627691</v>
      </c>
      <c r="G12" s="60">
        <v>627691</v>
      </c>
      <c r="H12" s="60">
        <v>658875</v>
      </c>
      <c r="I12" s="60">
        <v>1914257</v>
      </c>
      <c r="J12" s="60">
        <v>647025</v>
      </c>
      <c r="K12" s="60">
        <v>647025</v>
      </c>
      <c r="L12" s="60">
        <v>647025</v>
      </c>
      <c r="M12" s="60">
        <v>1941075</v>
      </c>
      <c r="N12" s="60">
        <v>647025</v>
      </c>
      <c r="O12" s="60">
        <v>647025</v>
      </c>
      <c r="P12" s="60">
        <v>647025</v>
      </c>
      <c r="Q12" s="60">
        <v>1941075</v>
      </c>
      <c r="R12" s="60">
        <v>1010371</v>
      </c>
      <c r="S12" s="60">
        <v>683446</v>
      </c>
      <c r="T12" s="60">
        <v>683446</v>
      </c>
      <c r="U12" s="60">
        <v>2377263</v>
      </c>
      <c r="V12" s="60">
        <v>8173670</v>
      </c>
      <c r="W12" s="60">
        <v>8287662</v>
      </c>
      <c r="X12" s="60">
        <v>-113992</v>
      </c>
      <c r="Y12" s="61">
        <v>-1.38</v>
      </c>
      <c r="Z12" s="62">
        <v>8450130</v>
      </c>
    </row>
    <row r="13" spans="1:26" ht="13.5">
      <c r="A13" s="58" t="s">
        <v>279</v>
      </c>
      <c r="B13" s="19">
        <v>69923153</v>
      </c>
      <c r="C13" s="19">
        <v>0</v>
      </c>
      <c r="D13" s="59">
        <v>76644995</v>
      </c>
      <c r="E13" s="60">
        <v>76644995</v>
      </c>
      <c r="F13" s="60">
        <v>6233841</v>
      </c>
      <c r="G13" s="60">
        <v>12467680</v>
      </c>
      <c r="H13" s="60">
        <v>6233841</v>
      </c>
      <c r="I13" s="60">
        <v>24935362</v>
      </c>
      <c r="J13" s="60">
        <v>0</v>
      </c>
      <c r="K13" s="60">
        <v>6233841</v>
      </c>
      <c r="L13" s="60">
        <v>6233841</v>
      </c>
      <c r="M13" s="60">
        <v>12467682</v>
      </c>
      <c r="N13" s="60">
        <v>6233841</v>
      </c>
      <c r="O13" s="60">
        <v>6233841</v>
      </c>
      <c r="P13" s="60">
        <v>6233841</v>
      </c>
      <c r="Q13" s="60">
        <v>18701523</v>
      </c>
      <c r="R13" s="60">
        <v>12467680</v>
      </c>
      <c r="S13" s="60">
        <v>0</v>
      </c>
      <c r="T13" s="60">
        <v>6233844</v>
      </c>
      <c r="U13" s="60">
        <v>18701524</v>
      </c>
      <c r="V13" s="60">
        <v>74806091</v>
      </c>
      <c r="W13" s="60">
        <v>76644996</v>
      </c>
      <c r="X13" s="60">
        <v>-1838905</v>
      </c>
      <c r="Y13" s="61">
        <v>-2.4</v>
      </c>
      <c r="Z13" s="62">
        <v>76644995</v>
      </c>
    </row>
    <row r="14" spans="1:26" ht="13.5">
      <c r="A14" s="58" t="s">
        <v>40</v>
      </c>
      <c r="B14" s="19">
        <v>15107406</v>
      </c>
      <c r="C14" s="19">
        <v>0</v>
      </c>
      <c r="D14" s="59">
        <v>14643982</v>
      </c>
      <c r="E14" s="60">
        <v>14643982</v>
      </c>
      <c r="F14" s="60">
        <v>0</v>
      </c>
      <c r="G14" s="60">
        <v>2932</v>
      </c>
      <c r="H14" s="60">
        <v>2855</v>
      </c>
      <c r="I14" s="60">
        <v>5787</v>
      </c>
      <c r="J14" s="60">
        <v>2778</v>
      </c>
      <c r="K14" s="60">
        <v>2699</v>
      </c>
      <c r="L14" s="60">
        <v>7414838</v>
      </c>
      <c r="M14" s="60">
        <v>7420315</v>
      </c>
      <c r="N14" s="60">
        <v>2540</v>
      </c>
      <c r="O14" s="60">
        <v>2459</v>
      </c>
      <c r="P14" s="60">
        <v>2419</v>
      </c>
      <c r="Q14" s="60">
        <v>7418</v>
      </c>
      <c r="R14" s="60">
        <v>2377</v>
      </c>
      <c r="S14" s="60">
        <v>2041</v>
      </c>
      <c r="T14" s="60">
        <v>7206392</v>
      </c>
      <c r="U14" s="60">
        <v>7210810</v>
      </c>
      <c r="V14" s="60">
        <v>14644330</v>
      </c>
      <c r="W14" s="60">
        <v>14643978</v>
      </c>
      <c r="X14" s="60">
        <v>352</v>
      </c>
      <c r="Y14" s="61">
        <v>0</v>
      </c>
      <c r="Z14" s="62">
        <v>14643982</v>
      </c>
    </row>
    <row r="15" spans="1:26" ht="13.5">
      <c r="A15" s="58" t="s">
        <v>41</v>
      </c>
      <c r="B15" s="19">
        <v>145166216</v>
      </c>
      <c r="C15" s="19">
        <v>0</v>
      </c>
      <c r="D15" s="59">
        <v>161610432</v>
      </c>
      <c r="E15" s="60">
        <v>161610432</v>
      </c>
      <c r="F15" s="60">
        <v>2957162</v>
      </c>
      <c r="G15" s="60">
        <v>18730159</v>
      </c>
      <c r="H15" s="60">
        <v>14300015</v>
      </c>
      <c r="I15" s="60">
        <v>35987336</v>
      </c>
      <c r="J15" s="60">
        <v>13682409</v>
      </c>
      <c r="K15" s="60">
        <v>9630799</v>
      </c>
      <c r="L15" s="60">
        <v>13906144</v>
      </c>
      <c r="M15" s="60">
        <v>37219352</v>
      </c>
      <c r="N15" s="60">
        <v>10219580</v>
      </c>
      <c r="O15" s="60">
        <v>12417864</v>
      </c>
      <c r="P15" s="60">
        <v>12093552</v>
      </c>
      <c r="Q15" s="60">
        <v>34730996</v>
      </c>
      <c r="R15" s="60">
        <v>12575837</v>
      </c>
      <c r="S15" s="60">
        <v>14225218</v>
      </c>
      <c r="T15" s="60">
        <v>12807262</v>
      </c>
      <c r="U15" s="60">
        <v>39608317</v>
      </c>
      <c r="V15" s="60">
        <v>147546001</v>
      </c>
      <c r="W15" s="60">
        <v>161610434</v>
      </c>
      <c r="X15" s="60">
        <v>-14064433</v>
      </c>
      <c r="Y15" s="61">
        <v>-8.7</v>
      </c>
      <c r="Z15" s="62">
        <v>161610432</v>
      </c>
    </row>
    <row r="16" spans="1:26" ht="13.5">
      <c r="A16" s="69" t="s">
        <v>42</v>
      </c>
      <c r="B16" s="19">
        <v>1974647</v>
      </c>
      <c r="C16" s="19">
        <v>0</v>
      </c>
      <c r="D16" s="59">
        <v>2083420</v>
      </c>
      <c r="E16" s="60">
        <v>2083420</v>
      </c>
      <c r="F16" s="60">
        <v>72103</v>
      </c>
      <c r="G16" s="60">
        <v>283384</v>
      </c>
      <c r="H16" s="60">
        <v>20948</v>
      </c>
      <c r="I16" s="60">
        <v>376435</v>
      </c>
      <c r="J16" s="60">
        <v>822675</v>
      </c>
      <c r="K16" s="60">
        <v>63760</v>
      </c>
      <c r="L16" s="60">
        <v>193899</v>
      </c>
      <c r="M16" s="60">
        <v>1080334</v>
      </c>
      <c r="N16" s="60">
        <v>5222</v>
      </c>
      <c r="O16" s="60">
        <v>19565</v>
      </c>
      <c r="P16" s="60">
        <v>65351</v>
      </c>
      <c r="Q16" s="60">
        <v>90138</v>
      </c>
      <c r="R16" s="60">
        <v>176580</v>
      </c>
      <c r="S16" s="60">
        <v>121967</v>
      </c>
      <c r="T16" s="60">
        <v>151683</v>
      </c>
      <c r="U16" s="60">
        <v>450230</v>
      </c>
      <c r="V16" s="60">
        <v>1997137</v>
      </c>
      <c r="W16" s="60">
        <v>2083416</v>
      </c>
      <c r="X16" s="60">
        <v>-86279</v>
      </c>
      <c r="Y16" s="61">
        <v>-4.14</v>
      </c>
      <c r="Z16" s="62">
        <v>2083420</v>
      </c>
    </row>
    <row r="17" spans="1:26" ht="13.5">
      <c r="A17" s="58" t="s">
        <v>43</v>
      </c>
      <c r="B17" s="19">
        <v>110222483</v>
      </c>
      <c r="C17" s="19">
        <v>0</v>
      </c>
      <c r="D17" s="59">
        <v>92796123</v>
      </c>
      <c r="E17" s="60">
        <v>137710270</v>
      </c>
      <c r="F17" s="60">
        <v>2898162</v>
      </c>
      <c r="G17" s="60">
        <v>5257119</v>
      </c>
      <c r="H17" s="60">
        <v>4561677</v>
      </c>
      <c r="I17" s="60">
        <v>12716958</v>
      </c>
      <c r="J17" s="60">
        <v>8513447</v>
      </c>
      <c r="K17" s="60">
        <v>7195398</v>
      </c>
      <c r="L17" s="60">
        <v>11027886</v>
      </c>
      <c r="M17" s="60">
        <v>26736731</v>
      </c>
      <c r="N17" s="60">
        <v>5070385</v>
      </c>
      <c r="O17" s="60">
        <v>4368567</v>
      </c>
      <c r="P17" s="60">
        <v>4949640</v>
      </c>
      <c r="Q17" s="60">
        <v>14388592</v>
      </c>
      <c r="R17" s="60">
        <v>6110047</v>
      </c>
      <c r="S17" s="60">
        <v>4934484</v>
      </c>
      <c r="T17" s="60">
        <v>8202783</v>
      </c>
      <c r="U17" s="60">
        <v>19247314</v>
      </c>
      <c r="V17" s="60">
        <v>73089595</v>
      </c>
      <c r="W17" s="60">
        <v>92797043</v>
      </c>
      <c r="X17" s="60">
        <v>-19707448</v>
      </c>
      <c r="Y17" s="61">
        <v>-21.24</v>
      </c>
      <c r="Z17" s="62">
        <v>137710270</v>
      </c>
    </row>
    <row r="18" spans="1:26" ht="13.5">
      <c r="A18" s="70" t="s">
        <v>44</v>
      </c>
      <c r="B18" s="71">
        <f>SUM(B11:B17)</f>
        <v>478857190</v>
      </c>
      <c r="C18" s="71">
        <f>SUM(C11:C17)</f>
        <v>0</v>
      </c>
      <c r="D18" s="72">
        <f aca="true" t="shared" si="1" ref="D18:Z18">SUM(D11:D17)</f>
        <v>496231646</v>
      </c>
      <c r="E18" s="73">
        <f t="shared" si="1"/>
        <v>546435846</v>
      </c>
      <c r="F18" s="73">
        <f t="shared" si="1"/>
        <v>21723255</v>
      </c>
      <c r="G18" s="73">
        <f t="shared" si="1"/>
        <v>47211364</v>
      </c>
      <c r="H18" s="73">
        <f t="shared" si="1"/>
        <v>35735543</v>
      </c>
      <c r="I18" s="73">
        <f t="shared" si="1"/>
        <v>104670162</v>
      </c>
      <c r="J18" s="73">
        <f t="shared" si="1"/>
        <v>33809506</v>
      </c>
      <c r="K18" s="73">
        <f t="shared" si="1"/>
        <v>39224568</v>
      </c>
      <c r="L18" s="73">
        <f t="shared" si="1"/>
        <v>49657736</v>
      </c>
      <c r="M18" s="73">
        <f t="shared" si="1"/>
        <v>122691810</v>
      </c>
      <c r="N18" s="73">
        <f t="shared" si="1"/>
        <v>32495647</v>
      </c>
      <c r="O18" s="73">
        <f t="shared" si="1"/>
        <v>33980142</v>
      </c>
      <c r="P18" s="73">
        <f t="shared" si="1"/>
        <v>33981419</v>
      </c>
      <c r="Q18" s="73">
        <f t="shared" si="1"/>
        <v>100457208</v>
      </c>
      <c r="R18" s="73">
        <f t="shared" si="1"/>
        <v>42461080</v>
      </c>
      <c r="S18" s="73">
        <f t="shared" si="1"/>
        <v>30884115</v>
      </c>
      <c r="T18" s="73">
        <f t="shared" si="1"/>
        <v>45390759</v>
      </c>
      <c r="U18" s="73">
        <f t="shared" si="1"/>
        <v>118735954</v>
      </c>
      <c r="V18" s="73">
        <f t="shared" si="1"/>
        <v>446555134</v>
      </c>
      <c r="W18" s="73">
        <f t="shared" si="1"/>
        <v>496231655</v>
      </c>
      <c r="X18" s="73">
        <f t="shared" si="1"/>
        <v>-49676521</v>
      </c>
      <c r="Y18" s="67">
        <f>+IF(W18&lt;&gt;0,(X18/W18)*100,0)</f>
        <v>-10.010752135512194</v>
      </c>
      <c r="Z18" s="74">
        <f t="shared" si="1"/>
        <v>546435846</v>
      </c>
    </row>
    <row r="19" spans="1:26" ht="13.5">
      <c r="A19" s="70" t="s">
        <v>45</v>
      </c>
      <c r="B19" s="75">
        <f>+B10-B18</f>
        <v>-23012128</v>
      </c>
      <c r="C19" s="75">
        <f>+C10-C18</f>
        <v>0</v>
      </c>
      <c r="D19" s="76">
        <f aca="true" t="shared" si="2" ref="D19:Z19">+D10-D18</f>
        <v>-60095915</v>
      </c>
      <c r="E19" s="77">
        <f t="shared" si="2"/>
        <v>-65562252</v>
      </c>
      <c r="F19" s="77">
        <f t="shared" si="2"/>
        <v>34704307</v>
      </c>
      <c r="G19" s="77">
        <f t="shared" si="2"/>
        <v>-14543850</v>
      </c>
      <c r="H19" s="77">
        <f t="shared" si="2"/>
        <v>-7233744</v>
      </c>
      <c r="I19" s="77">
        <f t="shared" si="2"/>
        <v>12926713</v>
      </c>
      <c r="J19" s="77">
        <f t="shared" si="2"/>
        <v>-1405880</v>
      </c>
      <c r="K19" s="77">
        <f t="shared" si="2"/>
        <v>5124480</v>
      </c>
      <c r="L19" s="77">
        <f t="shared" si="2"/>
        <v>-18100698</v>
      </c>
      <c r="M19" s="77">
        <f t="shared" si="2"/>
        <v>-14382098</v>
      </c>
      <c r="N19" s="77">
        <f t="shared" si="2"/>
        <v>5364250</v>
      </c>
      <c r="O19" s="77">
        <f t="shared" si="2"/>
        <v>-4039279</v>
      </c>
      <c r="P19" s="77">
        <f t="shared" si="2"/>
        <v>10601907</v>
      </c>
      <c r="Q19" s="77">
        <f t="shared" si="2"/>
        <v>11926878</v>
      </c>
      <c r="R19" s="77">
        <f t="shared" si="2"/>
        <v>-12155669</v>
      </c>
      <c r="S19" s="77">
        <f t="shared" si="2"/>
        <v>-1358530</v>
      </c>
      <c r="T19" s="77">
        <f t="shared" si="2"/>
        <v>-736868</v>
      </c>
      <c r="U19" s="77">
        <f t="shared" si="2"/>
        <v>-14251067</v>
      </c>
      <c r="V19" s="77">
        <f t="shared" si="2"/>
        <v>-3779574</v>
      </c>
      <c r="W19" s="77">
        <f>IF(E10=E18,0,W10-W18)</f>
        <v>-60095915</v>
      </c>
      <c r="X19" s="77">
        <f t="shared" si="2"/>
        <v>56316341</v>
      </c>
      <c r="Y19" s="78">
        <f>+IF(W19&lt;&gt;0,(X19/W19)*100,0)</f>
        <v>-93.71076386805993</v>
      </c>
      <c r="Z19" s="79">
        <f t="shared" si="2"/>
        <v>-65562252</v>
      </c>
    </row>
    <row r="20" spans="1:26" ht="13.5">
      <c r="A20" s="58" t="s">
        <v>46</v>
      </c>
      <c r="B20" s="19">
        <v>41255862</v>
      </c>
      <c r="C20" s="19">
        <v>0</v>
      </c>
      <c r="D20" s="59">
        <v>29166400</v>
      </c>
      <c r="E20" s="60">
        <v>50019548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27666400</v>
      </c>
      <c r="X20" s="60">
        <v>-27666400</v>
      </c>
      <c r="Y20" s="61">
        <v>-100</v>
      </c>
      <c r="Z20" s="62">
        <v>50019548</v>
      </c>
    </row>
    <row r="21" spans="1:26" ht="13.5">
      <c r="A21" s="58" t="s">
        <v>280</v>
      </c>
      <c r="B21" s="80">
        <v>-2000000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1500000</v>
      </c>
      <c r="X21" s="82">
        <v>-1500000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16243734</v>
      </c>
      <c r="C22" s="86">
        <f>SUM(C19:C21)</f>
        <v>0</v>
      </c>
      <c r="D22" s="87">
        <f aca="true" t="shared" si="3" ref="D22:Z22">SUM(D19:D21)</f>
        <v>-30929515</v>
      </c>
      <c r="E22" s="88">
        <f t="shared" si="3"/>
        <v>-15542704</v>
      </c>
      <c r="F22" s="88">
        <f t="shared" si="3"/>
        <v>34704307</v>
      </c>
      <c r="G22" s="88">
        <f t="shared" si="3"/>
        <v>-14543850</v>
      </c>
      <c r="H22" s="88">
        <f t="shared" si="3"/>
        <v>-7233744</v>
      </c>
      <c r="I22" s="88">
        <f t="shared" si="3"/>
        <v>12926713</v>
      </c>
      <c r="J22" s="88">
        <f t="shared" si="3"/>
        <v>-1405880</v>
      </c>
      <c r="K22" s="88">
        <f t="shared" si="3"/>
        <v>5124480</v>
      </c>
      <c r="L22" s="88">
        <f t="shared" si="3"/>
        <v>-18100698</v>
      </c>
      <c r="M22" s="88">
        <f t="shared" si="3"/>
        <v>-14382098</v>
      </c>
      <c r="N22" s="88">
        <f t="shared" si="3"/>
        <v>5364250</v>
      </c>
      <c r="O22" s="88">
        <f t="shared" si="3"/>
        <v>-4039279</v>
      </c>
      <c r="P22" s="88">
        <f t="shared" si="3"/>
        <v>10601907</v>
      </c>
      <c r="Q22" s="88">
        <f t="shared" si="3"/>
        <v>11926878</v>
      </c>
      <c r="R22" s="88">
        <f t="shared" si="3"/>
        <v>-12155669</v>
      </c>
      <c r="S22" s="88">
        <f t="shared" si="3"/>
        <v>-1358530</v>
      </c>
      <c r="T22" s="88">
        <f t="shared" si="3"/>
        <v>-736868</v>
      </c>
      <c r="U22" s="88">
        <f t="shared" si="3"/>
        <v>-14251067</v>
      </c>
      <c r="V22" s="88">
        <f t="shared" si="3"/>
        <v>-3779574</v>
      </c>
      <c r="W22" s="88">
        <f t="shared" si="3"/>
        <v>-30929515</v>
      </c>
      <c r="X22" s="88">
        <f t="shared" si="3"/>
        <v>27149941</v>
      </c>
      <c r="Y22" s="89">
        <f>+IF(W22&lt;&gt;0,(X22/W22)*100,0)</f>
        <v>-87.78004116779717</v>
      </c>
      <c r="Z22" s="90">
        <f t="shared" si="3"/>
        <v>-15542704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16243734</v>
      </c>
      <c r="C24" s="75">
        <f>SUM(C22:C23)</f>
        <v>0</v>
      </c>
      <c r="D24" s="76">
        <f aca="true" t="shared" si="4" ref="D24:Z24">SUM(D22:D23)</f>
        <v>-30929515</v>
      </c>
      <c r="E24" s="77">
        <f t="shared" si="4"/>
        <v>-15542704</v>
      </c>
      <c r="F24" s="77">
        <f t="shared" si="4"/>
        <v>34704307</v>
      </c>
      <c r="G24" s="77">
        <f t="shared" si="4"/>
        <v>-14543850</v>
      </c>
      <c r="H24" s="77">
        <f t="shared" si="4"/>
        <v>-7233744</v>
      </c>
      <c r="I24" s="77">
        <f t="shared" si="4"/>
        <v>12926713</v>
      </c>
      <c r="J24" s="77">
        <f t="shared" si="4"/>
        <v>-1405880</v>
      </c>
      <c r="K24" s="77">
        <f t="shared" si="4"/>
        <v>5124480</v>
      </c>
      <c r="L24" s="77">
        <f t="shared" si="4"/>
        <v>-18100698</v>
      </c>
      <c r="M24" s="77">
        <f t="shared" si="4"/>
        <v>-14382098</v>
      </c>
      <c r="N24" s="77">
        <f t="shared" si="4"/>
        <v>5364250</v>
      </c>
      <c r="O24" s="77">
        <f t="shared" si="4"/>
        <v>-4039279</v>
      </c>
      <c r="P24" s="77">
        <f t="shared" si="4"/>
        <v>10601907</v>
      </c>
      <c r="Q24" s="77">
        <f t="shared" si="4"/>
        <v>11926878</v>
      </c>
      <c r="R24" s="77">
        <f t="shared" si="4"/>
        <v>-12155669</v>
      </c>
      <c r="S24" s="77">
        <f t="shared" si="4"/>
        <v>-1358530</v>
      </c>
      <c r="T24" s="77">
        <f t="shared" si="4"/>
        <v>-736868</v>
      </c>
      <c r="U24" s="77">
        <f t="shared" si="4"/>
        <v>-14251067</v>
      </c>
      <c r="V24" s="77">
        <f t="shared" si="4"/>
        <v>-3779574</v>
      </c>
      <c r="W24" s="77">
        <f t="shared" si="4"/>
        <v>-30929515</v>
      </c>
      <c r="X24" s="77">
        <f t="shared" si="4"/>
        <v>27149941</v>
      </c>
      <c r="Y24" s="78">
        <f>+IF(W24&lt;&gt;0,(X24/W24)*100,0)</f>
        <v>-87.78004116779717</v>
      </c>
      <c r="Z24" s="79">
        <f t="shared" si="4"/>
        <v>-15542704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85453033</v>
      </c>
      <c r="C27" s="22">
        <v>0</v>
      </c>
      <c r="D27" s="99">
        <v>81073972</v>
      </c>
      <c r="E27" s="100">
        <v>107495708</v>
      </c>
      <c r="F27" s="100">
        <v>608724</v>
      </c>
      <c r="G27" s="100">
        <v>2642242</v>
      </c>
      <c r="H27" s="100">
        <v>4293419</v>
      </c>
      <c r="I27" s="100">
        <v>7544385</v>
      </c>
      <c r="J27" s="100">
        <v>7883409</v>
      </c>
      <c r="K27" s="100">
        <v>6193967</v>
      </c>
      <c r="L27" s="100">
        <v>10255984</v>
      </c>
      <c r="M27" s="100">
        <v>24333360</v>
      </c>
      <c r="N27" s="100">
        <v>3182963</v>
      </c>
      <c r="O27" s="100">
        <v>7371251</v>
      </c>
      <c r="P27" s="100">
        <v>9274048</v>
      </c>
      <c r="Q27" s="100">
        <v>19828262</v>
      </c>
      <c r="R27" s="100">
        <v>7785988</v>
      </c>
      <c r="S27" s="100">
        <v>7122845</v>
      </c>
      <c r="T27" s="100">
        <v>23041705</v>
      </c>
      <c r="U27" s="100">
        <v>37950538</v>
      </c>
      <c r="V27" s="100">
        <v>89656545</v>
      </c>
      <c r="W27" s="100">
        <v>107495708</v>
      </c>
      <c r="X27" s="100">
        <v>-17839163</v>
      </c>
      <c r="Y27" s="101">
        <v>-16.6</v>
      </c>
      <c r="Z27" s="102">
        <v>107495708</v>
      </c>
    </row>
    <row r="28" spans="1:26" ht="13.5">
      <c r="A28" s="103" t="s">
        <v>46</v>
      </c>
      <c r="B28" s="19">
        <v>41255862</v>
      </c>
      <c r="C28" s="19">
        <v>0</v>
      </c>
      <c r="D28" s="59">
        <v>27666400</v>
      </c>
      <c r="E28" s="60">
        <v>48519548</v>
      </c>
      <c r="F28" s="60">
        <v>2080</v>
      </c>
      <c r="G28" s="60">
        <v>2158165</v>
      </c>
      <c r="H28" s="60">
        <v>1752778</v>
      </c>
      <c r="I28" s="60">
        <v>3913023</v>
      </c>
      <c r="J28" s="60">
        <v>4506635</v>
      </c>
      <c r="K28" s="60">
        <v>3747847</v>
      </c>
      <c r="L28" s="60">
        <v>6533776</v>
      </c>
      <c r="M28" s="60">
        <v>14788258</v>
      </c>
      <c r="N28" s="60">
        <v>15313</v>
      </c>
      <c r="O28" s="60">
        <v>1449955</v>
      </c>
      <c r="P28" s="60">
        <v>4134955</v>
      </c>
      <c r="Q28" s="60">
        <v>5600223</v>
      </c>
      <c r="R28" s="60">
        <v>53006</v>
      </c>
      <c r="S28" s="60">
        <v>3876279</v>
      </c>
      <c r="T28" s="60">
        <v>10982785</v>
      </c>
      <c r="U28" s="60">
        <v>14912070</v>
      </c>
      <c r="V28" s="60">
        <v>39213574</v>
      </c>
      <c r="W28" s="60">
        <v>48519548</v>
      </c>
      <c r="X28" s="60">
        <v>-9305974</v>
      </c>
      <c r="Y28" s="61">
        <v>-19.18</v>
      </c>
      <c r="Z28" s="62">
        <v>48519548</v>
      </c>
    </row>
    <row r="29" spans="1:26" ht="13.5">
      <c r="A29" s="58" t="s">
        <v>283</v>
      </c>
      <c r="B29" s="19">
        <v>2938590</v>
      </c>
      <c r="C29" s="19">
        <v>0</v>
      </c>
      <c r="D29" s="59">
        <v>1500000</v>
      </c>
      <c r="E29" s="60">
        <v>1500000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1500000</v>
      </c>
      <c r="U29" s="60">
        <v>1500000</v>
      </c>
      <c r="V29" s="60">
        <v>1500000</v>
      </c>
      <c r="W29" s="60">
        <v>1500000</v>
      </c>
      <c r="X29" s="60">
        <v>0</v>
      </c>
      <c r="Y29" s="61">
        <v>0</v>
      </c>
      <c r="Z29" s="62">
        <v>1500000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41258581</v>
      </c>
      <c r="C31" s="19">
        <v>0</v>
      </c>
      <c r="D31" s="59">
        <v>51907572</v>
      </c>
      <c r="E31" s="60">
        <v>57476160</v>
      </c>
      <c r="F31" s="60">
        <v>606643</v>
      </c>
      <c r="G31" s="60">
        <v>484077</v>
      </c>
      <c r="H31" s="60">
        <v>2540641</v>
      </c>
      <c r="I31" s="60">
        <v>3631361</v>
      </c>
      <c r="J31" s="60">
        <v>3376774</v>
      </c>
      <c r="K31" s="60">
        <v>2446121</v>
      </c>
      <c r="L31" s="60">
        <v>3722207</v>
      </c>
      <c r="M31" s="60">
        <v>9545102</v>
      </c>
      <c r="N31" s="60">
        <v>3167649</v>
      </c>
      <c r="O31" s="60">
        <v>5921297</v>
      </c>
      <c r="P31" s="60">
        <v>5139092</v>
      </c>
      <c r="Q31" s="60">
        <v>14228038</v>
      </c>
      <c r="R31" s="60">
        <v>7732981</v>
      </c>
      <c r="S31" s="60">
        <v>3246564</v>
      </c>
      <c r="T31" s="60">
        <v>10558921</v>
      </c>
      <c r="U31" s="60">
        <v>21538466</v>
      </c>
      <c r="V31" s="60">
        <v>48942967</v>
      </c>
      <c r="W31" s="60">
        <v>57476160</v>
      </c>
      <c r="X31" s="60">
        <v>-8533193</v>
      </c>
      <c r="Y31" s="61">
        <v>-14.85</v>
      </c>
      <c r="Z31" s="62">
        <v>57476160</v>
      </c>
    </row>
    <row r="32" spans="1:26" ht="13.5">
      <c r="A32" s="70" t="s">
        <v>54</v>
      </c>
      <c r="B32" s="22">
        <f>SUM(B28:B31)</f>
        <v>85453033</v>
      </c>
      <c r="C32" s="22">
        <f>SUM(C28:C31)</f>
        <v>0</v>
      </c>
      <c r="D32" s="99">
        <f aca="true" t="shared" si="5" ref="D32:Z32">SUM(D28:D31)</f>
        <v>81073972</v>
      </c>
      <c r="E32" s="100">
        <f t="shared" si="5"/>
        <v>107495708</v>
      </c>
      <c r="F32" s="100">
        <f t="shared" si="5"/>
        <v>608723</v>
      </c>
      <c r="G32" s="100">
        <f t="shared" si="5"/>
        <v>2642242</v>
      </c>
      <c r="H32" s="100">
        <f t="shared" si="5"/>
        <v>4293419</v>
      </c>
      <c r="I32" s="100">
        <f t="shared" si="5"/>
        <v>7544384</v>
      </c>
      <c r="J32" s="100">
        <f t="shared" si="5"/>
        <v>7883409</v>
      </c>
      <c r="K32" s="100">
        <f t="shared" si="5"/>
        <v>6193968</v>
      </c>
      <c r="L32" s="100">
        <f t="shared" si="5"/>
        <v>10255983</v>
      </c>
      <c r="M32" s="100">
        <f t="shared" si="5"/>
        <v>24333360</v>
      </c>
      <c r="N32" s="100">
        <f t="shared" si="5"/>
        <v>3182962</v>
      </c>
      <c r="O32" s="100">
        <f t="shared" si="5"/>
        <v>7371252</v>
      </c>
      <c r="P32" s="100">
        <f t="shared" si="5"/>
        <v>9274047</v>
      </c>
      <c r="Q32" s="100">
        <f t="shared" si="5"/>
        <v>19828261</v>
      </c>
      <c r="R32" s="100">
        <f t="shared" si="5"/>
        <v>7785987</v>
      </c>
      <c r="S32" s="100">
        <f t="shared" si="5"/>
        <v>7122843</v>
      </c>
      <c r="T32" s="100">
        <f t="shared" si="5"/>
        <v>23041706</v>
      </c>
      <c r="U32" s="100">
        <f t="shared" si="5"/>
        <v>37950536</v>
      </c>
      <c r="V32" s="100">
        <f t="shared" si="5"/>
        <v>89656541</v>
      </c>
      <c r="W32" s="100">
        <f t="shared" si="5"/>
        <v>107495708</v>
      </c>
      <c r="X32" s="100">
        <f t="shared" si="5"/>
        <v>-17839167</v>
      </c>
      <c r="Y32" s="101">
        <f>+IF(W32&lt;&gt;0,(X32/W32)*100,0)</f>
        <v>-16.595236527955144</v>
      </c>
      <c r="Z32" s="102">
        <f t="shared" si="5"/>
        <v>107495708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288899694</v>
      </c>
      <c r="C35" s="19">
        <v>0</v>
      </c>
      <c r="D35" s="59">
        <v>248026101</v>
      </c>
      <c r="E35" s="60">
        <v>250943262</v>
      </c>
      <c r="F35" s="60">
        <v>23187428</v>
      </c>
      <c r="G35" s="60">
        <v>1880756</v>
      </c>
      <c r="H35" s="60">
        <v>1337100</v>
      </c>
      <c r="I35" s="60">
        <v>1337100</v>
      </c>
      <c r="J35" s="60">
        <v>-13722791</v>
      </c>
      <c r="K35" s="60">
        <v>23897503</v>
      </c>
      <c r="L35" s="60">
        <v>-21270835</v>
      </c>
      <c r="M35" s="60">
        <v>-21270835</v>
      </c>
      <c r="N35" s="60">
        <v>10423313</v>
      </c>
      <c r="O35" s="60">
        <v>-1612077</v>
      </c>
      <c r="P35" s="60">
        <v>14243073</v>
      </c>
      <c r="Q35" s="60">
        <v>14243073</v>
      </c>
      <c r="R35" s="60">
        <v>-7315624</v>
      </c>
      <c r="S35" s="60">
        <v>-2714688</v>
      </c>
      <c r="T35" s="60">
        <v>1847589</v>
      </c>
      <c r="U35" s="60">
        <v>1847589</v>
      </c>
      <c r="V35" s="60">
        <v>1847589</v>
      </c>
      <c r="W35" s="60">
        <v>250943262</v>
      </c>
      <c r="X35" s="60">
        <v>-249095673</v>
      </c>
      <c r="Y35" s="61">
        <v>-99.26</v>
      </c>
      <c r="Z35" s="62">
        <v>250943262</v>
      </c>
    </row>
    <row r="36" spans="1:26" ht="13.5">
      <c r="A36" s="58" t="s">
        <v>57</v>
      </c>
      <c r="B36" s="19">
        <v>1791830975</v>
      </c>
      <c r="C36" s="19">
        <v>0</v>
      </c>
      <c r="D36" s="59">
        <v>1799433856</v>
      </c>
      <c r="E36" s="60">
        <v>1820514035</v>
      </c>
      <c r="F36" s="60">
        <v>608724</v>
      </c>
      <c r="G36" s="60">
        <v>-3591598</v>
      </c>
      <c r="H36" s="60">
        <v>-1940419</v>
      </c>
      <c r="I36" s="60">
        <v>-1940419</v>
      </c>
      <c r="J36" s="60">
        <v>7883411</v>
      </c>
      <c r="K36" s="60">
        <v>-39872</v>
      </c>
      <c r="L36" s="60">
        <v>4022142</v>
      </c>
      <c r="M36" s="60">
        <v>4022142</v>
      </c>
      <c r="N36" s="60">
        <v>-3050878</v>
      </c>
      <c r="O36" s="60">
        <v>7371253</v>
      </c>
      <c r="P36" s="60">
        <v>9274049</v>
      </c>
      <c r="Q36" s="60">
        <v>9274049</v>
      </c>
      <c r="R36" s="60">
        <v>1552149</v>
      </c>
      <c r="S36" s="60">
        <v>7122844</v>
      </c>
      <c r="T36" s="60">
        <v>10564496</v>
      </c>
      <c r="U36" s="60">
        <v>10564496</v>
      </c>
      <c r="V36" s="60">
        <v>10564496</v>
      </c>
      <c r="W36" s="60">
        <v>1820514035</v>
      </c>
      <c r="X36" s="60">
        <v>-1809949539</v>
      </c>
      <c r="Y36" s="61">
        <v>-99.42</v>
      </c>
      <c r="Z36" s="62">
        <v>1820514035</v>
      </c>
    </row>
    <row r="37" spans="1:26" ht="13.5">
      <c r="A37" s="58" t="s">
        <v>58</v>
      </c>
      <c r="B37" s="19">
        <v>75339620</v>
      </c>
      <c r="C37" s="19">
        <v>0</v>
      </c>
      <c r="D37" s="59">
        <v>99700760</v>
      </c>
      <c r="E37" s="60">
        <v>82116109</v>
      </c>
      <c r="F37" s="60">
        <v>-11531265</v>
      </c>
      <c r="G37" s="60">
        <v>6040713</v>
      </c>
      <c r="H37" s="60">
        <v>6111849</v>
      </c>
      <c r="I37" s="60">
        <v>6111849</v>
      </c>
      <c r="J37" s="60">
        <v>-4678826</v>
      </c>
      <c r="K37" s="60">
        <v>18146660</v>
      </c>
      <c r="L37" s="60">
        <v>2598701</v>
      </c>
      <c r="M37" s="60">
        <v>2598701</v>
      </c>
      <c r="N37" s="60">
        <v>2018743</v>
      </c>
      <c r="O37" s="60">
        <v>3574951</v>
      </c>
      <c r="P37" s="60">
        <v>12925585</v>
      </c>
      <c r="Q37" s="60">
        <v>12925585</v>
      </c>
      <c r="R37" s="60">
        <v>168572</v>
      </c>
      <c r="S37" s="60">
        <v>5819442</v>
      </c>
      <c r="T37" s="60">
        <v>21392046</v>
      </c>
      <c r="U37" s="60">
        <v>21392046</v>
      </c>
      <c r="V37" s="60">
        <v>21392046</v>
      </c>
      <c r="W37" s="60">
        <v>82116109</v>
      </c>
      <c r="X37" s="60">
        <v>-60724063</v>
      </c>
      <c r="Y37" s="61">
        <v>-73.95</v>
      </c>
      <c r="Z37" s="62">
        <v>82116109</v>
      </c>
    </row>
    <row r="38" spans="1:26" ht="13.5">
      <c r="A38" s="58" t="s">
        <v>59</v>
      </c>
      <c r="B38" s="19">
        <v>188673817</v>
      </c>
      <c r="C38" s="19">
        <v>0</v>
      </c>
      <c r="D38" s="59">
        <v>186304758</v>
      </c>
      <c r="E38" s="60">
        <v>188166660</v>
      </c>
      <c r="F38" s="60">
        <v>0</v>
      </c>
      <c r="G38" s="60">
        <v>-9464</v>
      </c>
      <c r="H38" s="60">
        <v>-9540</v>
      </c>
      <c r="I38" s="60">
        <v>-9540</v>
      </c>
      <c r="J38" s="60">
        <v>-9618</v>
      </c>
      <c r="K38" s="60">
        <v>-9696</v>
      </c>
      <c r="L38" s="60">
        <v>-1732352</v>
      </c>
      <c r="M38" s="60">
        <v>-1732352</v>
      </c>
      <c r="N38" s="60">
        <v>-9856</v>
      </c>
      <c r="O38" s="60">
        <v>-9937</v>
      </c>
      <c r="P38" s="60">
        <v>-9977</v>
      </c>
      <c r="Q38" s="60">
        <v>-9977</v>
      </c>
      <c r="R38" s="60">
        <v>-10019</v>
      </c>
      <c r="S38" s="60">
        <v>-7696</v>
      </c>
      <c r="T38" s="60">
        <v>-1937318</v>
      </c>
      <c r="U38" s="60">
        <v>-1937318</v>
      </c>
      <c r="V38" s="60">
        <v>-1937318</v>
      </c>
      <c r="W38" s="60">
        <v>188166660</v>
      </c>
      <c r="X38" s="60">
        <v>-190103978</v>
      </c>
      <c r="Y38" s="61">
        <v>-101.03</v>
      </c>
      <c r="Z38" s="62">
        <v>188166660</v>
      </c>
    </row>
    <row r="39" spans="1:26" ht="13.5">
      <c r="A39" s="58" t="s">
        <v>60</v>
      </c>
      <c r="B39" s="19">
        <v>1816717232</v>
      </c>
      <c r="C39" s="19">
        <v>0</v>
      </c>
      <c r="D39" s="59">
        <v>1761454439</v>
      </c>
      <c r="E39" s="60">
        <v>1801174528</v>
      </c>
      <c r="F39" s="60">
        <v>35327417</v>
      </c>
      <c r="G39" s="60">
        <v>-7742091</v>
      </c>
      <c r="H39" s="60">
        <v>-6705628</v>
      </c>
      <c r="I39" s="60">
        <v>-6705628</v>
      </c>
      <c r="J39" s="60">
        <v>-1150936</v>
      </c>
      <c r="K39" s="60">
        <v>5720667</v>
      </c>
      <c r="L39" s="60">
        <v>-18115042</v>
      </c>
      <c r="M39" s="60">
        <v>-18115042</v>
      </c>
      <c r="N39" s="60">
        <v>5363548</v>
      </c>
      <c r="O39" s="60">
        <v>2194162</v>
      </c>
      <c r="P39" s="60">
        <v>10601514</v>
      </c>
      <c r="Q39" s="60">
        <v>10601514</v>
      </c>
      <c r="R39" s="60">
        <v>-5922028</v>
      </c>
      <c r="S39" s="60">
        <v>-1403590</v>
      </c>
      <c r="T39" s="60">
        <v>-7042643</v>
      </c>
      <c r="U39" s="60">
        <v>-7042643</v>
      </c>
      <c r="V39" s="60">
        <v>-7042643</v>
      </c>
      <c r="W39" s="60">
        <v>1801174528</v>
      </c>
      <c r="X39" s="60">
        <v>-1808217171</v>
      </c>
      <c r="Y39" s="61">
        <v>-100.39</v>
      </c>
      <c r="Z39" s="62">
        <v>1801174528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98930837</v>
      </c>
      <c r="C42" s="19">
        <v>0</v>
      </c>
      <c r="D42" s="59">
        <v>76124037</v>
      </c>
      <c r="E42" s="60">
        <v>75690505</v>
      </c>
      <c r="F42" s="60">
        <v>-211037482</v>
      </c>
      <c r="G42" s="60">
        <v>6575434</v>
      </c>
      <c r="H42" s="60">
        <v>4093382</v>
      </c>
      <c r="I42" s="60">
        <v>-200368666</v>
      </c>
      <c r="J42" s="60">
        <v>-1254324</v>
      </c>
      <c r="K42" s="60">
        <v>27919781</v>
      </c>
      <c r="L42" s="60">
        <v>-14908369</v>
      </c>
      <c r="M42" s="60">
        <v>11757088</v>
      </c>
      <c r="N42" s="60">
        <v>9516360</v>
      </c>
      <c r="O42" s="60">
        <v>5064045</v>
      </c>
      <c r="P42" s="60">
        <v>10850667</v>
      </c>
      <c r="Q42" s="60">
        <v>25431072</v>
      </c>
      <c r="R42" s="60">
        <v>4748212</v>
      </c>
      <c r="S42" s="60">
        <v>7385738</v>
      </c>
      <c r="T42" s="60">
        <v>136102343</v>
      </c>
      <c r="U42" s="60">
        <v>148236293</v>
      </c>
      <c r="V42" s="60">
        <v>-14944213</v>
      </c>
      <c r="W42" s="60">
        <v>75690505</v>
      </c>
      <c r="X42" s="60">
        <v>-90634718</v>
      </c>
      <c r="Y42" s="61">
        <v>-119.74</v>
      </c>
      <c r="Z42" s="62">
        <v>75690505</v>
      </c>
    </row>
    <row r="43" spans="1:26" ht="13.5">
      <c r="A43" s="58" t="s">
        <v>63</v>
      </c>
      <c r="B43" s="19">
        <v>-81805692</v>
      </c>
      <c r="C43" s="19">
        <v>0</v>
      </c>
      <c r="D43" s="59">
        <v>-79350479</v>
      </c>
      <c r="E43" s="60">
        <v>-107274842</v>
      </c>
      <c r="F43" s="60">
        <v>-597626</v>
      </c>
      <c r="G43" s="60">
        <v>-2617106</v>
      </c>
      <c r="H43" s="60">
        <v>-4078050</v>
      </c>
      <c r="I43" s="60">
        <v>-7292782</v>
      </c>
      <c r="J43" s="60">
        <v>-5553827</v>
      </c>
      <c r="K43" s="60">
        <v>-5513298</v>
      </c>
      <c r="L43" s="60">
        <v>-9016116</v>
      </c>
      <c r="M43" s="60">
        <v>-20083241</v>
      </c>
      <c r="N43" s="60">
        <v>-3020633</v>
      </c>
      <c r="O43" s="60">
        <v>-7211516</v>
      </c>
      <c r="P43" s="60">
        <v>-7057047</v>
      </c>
      <c r="Q43" s="60">
        <v>-17289196</v>
      </c>
      <c r="R43" s="60">
        <v>-7720272</v>
      </c>
      <c r="S43" s="60">
        <v>-7760379</v>
      </c>
      <c r="T43" s="60">
        <v>-22106126</v>
      </c>
      <c r="U43" s="60">
        <v>-37586777</v>
      </c>
      <c r="V43" s="60">
        <v>-82251996</v>
      </c>
      <c r="W43" s="60">
        <v>-107274842</v>
      </c>
      <c r="X43" s="60">
        <v>25022846</v>
      </c>
      <c r="Y43" s="61">
        <v>-23.33</v>
      </c>
      <c r="Z43" s="62">
        <v>-107274842</v>
      </c>
    </row>
    <row r="44" spans="1:26" ht="13.5">
      <c r="A44" s="58" t="s">
        <v>64</v>
      </c>
      <c r="B44" s="19">
        <v>-4259368</v>
      </c>
      <c r="C44" s="19">
        <v>0</v>
      </c>
      <c r="D44" s="59">
        <v>-3247406</v>
      </c>
      <c r="E44" s="60">
        <v>-3287944</v>
      </c>
      <c r="F44" s="60">
        <v>127210</v>
      </c>
      <c r="G44" s="60">
        <v>56353</v>
      </c>
      <c r="H44" s="60">
        <v>70806</v>
      </c>
      <c r="I44" s="60">
        <v>254369</v>
      </c>
      <c r="J44" s="60">
        <v>294636</v>
      </c>
      <c r="K44" s="60">
        <v>95539</v>
      </c>
      <c r="L44" s="60">
        <v>-1632143</v>
      </c>
      <c r="M44" s="60">
        <v>-1241968</v>
      </c>
      <c r="N44" s="60">
        <v>79368</v>
      </c>
      <c r="O44" s="60">
        <v>66418</v>
      </c>
      <c r="P44" s="60">
        <v>121673</v>
      </c>
      <c r="Q44" s="60">
        <v>267459</v>
      </c>
      <c r="R44" s="60">
        <v>86770</v>
      </c>
      <c r="S44" s="60">
        <v>76084</v>
      </c>
      <c r="T44" s="60">
        <v>-1815849</v>
      </c>
      <c r="U44" s="60">
        <v>-1652995</v>
      </c>
      <c r="V44" s="60">
        <v>-2373135</v>
      </c>
      <c r="W44" s="60">
        <v>-3287944</v>
      </c>
      <c r="X44" s="60">
        <v>914809</v>
      </c>
      <c r="Y44" s="61">
        <v>-27.82</v>
      </c>
      <c r="Z44" s="62">
        <v>-3287944</v>
      </c>
    </row>
    <row r="45" spans="1:26" ht="13.5">
      <c r="A45" s="70" t="s">
        <v>65</v>
      </c>
      <c r="B45" s="22">
        <v>222994961</v>
      </c>
      <c r="C45" s="22">
        <v>0</v>
      </c>
      <c r="D45" s="99">
        <v>177980403</v>
      </c>
      <c r="E45" s="100">
        <v>188122680</v>
      </c>
      <c r="F45" s="100">
        <v>11471833</v>
      </c>
      <c r="G45" s="100">
        <v>15486514</v>
      </c>
      <c r="H45" s="100">
        <v>15572652</v>
      </c>
      <c r="I45" s="100">
        <v>15572652</v>
      </c>
      <c r="J45" s="100">
        <v>9059137</v>
      </c>
      <c r="K45" s="100">
        <v>31561159</v>
      </c>
      <c r="L45" s="100">
        <v>6004531</v>
      </c>
      <c r="M45" s="100">
        <v>6004531</v>
      </c>
      <c r="N45" s="100">
        <v>12579626</v>
      </c>
      <c r="O45" s="100">
        <v>10498573</v>
      </c>
      <c r="P45" s="100">
        <v>14413866</v>
      </c>
      <c r="Q45" s="100">
        <v>12579626</v>
      </c>
      <c r="R45" s="100">
        <v>11528576</v>
      </c>
      <c r="S45" s="100">
        <v>11230019</v>
      </c>
      <c r="T45" s="100">
        <v>123410387</v>
      </c>
      <c r="U45" s="100">
        <v>123410387</v>
      </c>
      <c r="V45" s="100">
        <v>123410387</v>
      </c>
      <c r="W45" s="100">
        <v>188122680</v>
      </c>
      <c r="X45" s="100">
        <v>-64712293</v>
      </c>
      <c r="Y45" s="101">
        <v>-34.4</v>
      </c>
      <c r="Z45" s="102">
        <v>188122680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25749605</v>
      </c>
      <c r="C49" s="52">
        <v>0</v>
      </c>
      <c r="D49" s="129">
        <v>5641682</v>
      </c>
      <c r="E49" s="54">
        <v>838452</v>
      </c>
      <c r="F49" s="54">
        <v>0</v>
      </c>
      <c r="G49" s="54">
        <v>0</v>
      </c>
      <c r="H49" s="54">
        <v>0</v>
      </c>
      <c r="I49" s="54">
        <v>634215</v>
      </c>
      <c r="J49" s="54">
        <v>0</v>
      </c>
      <c r="K49" s="54">
        <v>0</v>
      </c>
      <c r="L49" s="54">
        <v>0</v>
      </c>
      <c r="M49" s="54">
        <v>548419</v>
      </c>
      <c r="N49" s="54">
        <v>0</v>
      </c>
      <c r="O49" s="54">
        <v>0</v>
      </c>
      <c r="P49" s="54">
        <v>0</v>
      </c>
      <c r="Q49" s="54">
        <v>462843</v>
      </c>
      <c r="R49" s="54">
        <v>0</v>
      </c>
      <c r="S49" s="54">
        <v>0</v>
      </c>
      <c r="T49" s="54">
        <v>0</v>
      </c>
      <c r="U49" s="54">
        <v>445117</v>
      </c>
      <c r="V49" s="54">
        <v>7862020</v>
      </c>
      <c r="W49" s="54">
        <v>42182353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30084573</v>
      </c>
      <c r="C51" s="52">
        <v>0</v>
      </c>
      <c r="D51" s="129">
        <v>204747</v>
      </c>
      <c r="E51" s="54">
        <v>39411</v>
      </c>
      <c r="F51" s="54">
        <v>0</v>
      </c>
      <c r="G51" s="54">
        <v>0</v>
      </c>
      <c r="H51" s="54">
        <v>0</v>
      </c>
      <c r="I51" s="54">
        <v>23320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30352051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99.44346585522602</v>
      </c>
      <c r="C58" s="5">
        <f>IF(C67=0,0,+(C76/C67)*100)</f>
        <v>0</v>
      </c>
      <c r="D58" s="6">
        <f aca="true" t="shared" si="6" ref="D58:Z58">IF(D67=0,0,+(D76/D67)*100)</f>
        <v>94.83332540080461</v>
      </c>
      <c r="E58" s="7">
        <f t="shared" si="6"/>
        <v>97.99283258536148</v>
      </c>
      <c r="F58" s="7">
        <f t="shared" si="6"/>
        <v>65.7589191494104</v>
      </c>
      <c r="G58" s="7">
        <f t="shared" si="6"/>
        <v>92.19569630420568</v>
      </c>
      <c r="H58" s="7">
        <f t="shared" si="6"/>
        <v>100.34557536063065</v>
      </c>
      <c r="I58" s="7">
        <f t="shared" si="6"/>
        <v>83.90077273467737</v>
      </c>
      <c r="J58" s="7">
        <f t="shared" si="6"/>
        <v>109.64808131589115</v>
      </c>
      <c r="K58" s="7">
        <f t="shared" si="6"/>
        <v>110.49890821236951</v>
      </c>
      <c r="L58" s="7">
        <f t="shared" si="6"/>
        <v>97.87419164892638</v>
      </c>
      <c r="M58" s="7">
        <f t="shared" si="6"/>
        <v>105.88808516751014</v>
      </c>
      <c r="N58" s="7">
        <f t="shared" si="6"/>
        <v>85.32956289003457</v>
      </c>
      <c r="O58" s="7">
        <f t="shared" si="6"/>
        <v>103.59831772164152</v>
      </c>
      <c r="P58" s="7">
        <f t="shared" si="6"/>
        <v>99.87581774922162</v>
      </c>
      <c r="Q58" s="7">
        <f t="shared" si="6"/>
        <v>95.79693053907306</v>
      </c>
      <c r="R58" s="7">
        <f t="shared" si="6"/>
        <v>93.09320828992607</v>
      </c>
      <c r="S58" s="7">
        <f t="shared" si="6"/>
        <v>91.12571052368978</v>
      </c>
      <c r="T58" s="7">
        <f t="shared" si="6"/>
        <v>99.8726929908608</v>
      </c>
      <c r="U58" s="7">
        <f t="shared" si="6"/>
        <v>94.76460468283138</v>
      </c>
      <c r="V58" s="7">
        <f t="shared" si="6"/>
        <v>94.70380870331037</v>
      </c>
      <c r="W58" s="7">
        <f t="shared" si="6"/>
        <v>94.38733825446629</v>
      </c>
      <c r="X58" s="7">
        <f t="shared" si="6"/>
        <v>0</v>
      </c>
      <c r="Y58" s="7">
        <f t="shared" si="6"/>
        <v>0</v>
      </c>
      <c r="Z58" s="8">
        <f t="shared" si="6"/>
        <v>97.99283258536148</v>
      </c>
    </row>
    <row r="59" spans="1:26" ht="13.5">
      <c r="A59" s="37" t="s">
        <v>31</v>
      </c>
      <c r="B59" s="9">
        <f aca="true" t="shared" si="7" ref="B59:Z66">IF(B68=0,0,+(B77/B68)*100)</f>
        <v>100.01982224569173</v>
      </c>
      <c r="C59" s="9">
        <f t="shared" si="7"/>
        <v>0</v>
      </c>
      <c r="D59" s="2">
        <f t="shared" si="7"/>
        <v>94.83332171760573</v>
      </c>
      <c r="E59" s="10">
        <f t="shared" si="7"/>
        <v>97.99282926818833</v>
      </c>
      <c r="F59" s="10">
        <f t="shared" si="7"/>
        <v>40.9527347785517</v>
      </c>
      <c r="G59" s="10">
        <f t="shared" si="7"/>
        <v>102.35192326014884</v>
      </c>
      <c r="H59" s="10">
        <f t="shared" si="7"/>
        <v>120.33065220117794</v>
      </c>
      <c r="I59" s="10">
        <f t="shared" si="7"/>
        <v>73.81578401503005</v>
      </c>
      <c r="J59" s="10">
        <f t="shared" si="7"/>
        <v>144.72649687675647</v>
      </c>
      <c r="K59" s="10">
        <f t="shared" si="7"/>
        <v>114.70885081344551</v>
      </c>
      <c r="L59" s="10">
        <f t="shared" si="7"/>
        <v>111.64920632755415</v>
      </c>
      <c r="M59" s="10">
        <f t="shared" si="7"/>
        <v>123.92996533946932</v>
      </c>
      <c r="N59" s="10">
        <f t="shared" si="7"/>
        <v>83.88722696140763</v>
      </c>
      <c r="O59" s="10">
        <f t="shared" si="7"/>
        <v>103.19600620506588</v>
      </c>
      <c r="P59" s="10">
        <f t="shared" si="7"/>
        <v>106.18091876739382</v>
      </c>
      <c r="Q59" s="10">
        <f t="shared" si="7"/>
        <v>96.60772188753334</v>
      </c>
      <c r="R59" s="10">
        <f t="shared" si="7"/>
        <v>100.60243994617967</v>
      </c>
      <c r="S59" s="10">
        <f t="shared" si="7"/>
        <v>104.43575691017324</v>
      </c>
      <c r="T59" s="10">
        <f t="shared" si="7"/>
        <v>110.21316085711219</v>
      </c>
      <c r="U59" s="10">
        <f t="shared" si="7"/>
        <v>105.03238889990895</v>
      </c>
      <c r="V59" s="10">
        <f t="shared" si="7"/>
        <v>96.18627116704323</v>
      </c>
      <c r="W59" s="10">
        <f t="shared" si="7"/>
        <v>95.75328447283539</v>
      </c>
      <c r="X59" s="10">
        <f t="shared" si="7"/>
        <v>0</v>
      </c>
      <c r="Y59" s="10">
        <f t="shared" si="7"/>
        <v>0</v>
      </c>
      <c r="Z59" s="11">
        <f t="shared" si="7"/>
        <v>97.99282926818833</v>
      </c>
    </row>
    <row r="60" spans="1:26" ht="13.5">
      <c r="A60" s="38" t="s">
        <v>32</v>
      </c>
      <c r="B60" s="12">
        <f t="shared" si="7"/>
        <v>99.99999960156309</v>
      </c>
      <c r="C60" s="12">
        <f t="shared" si="7"/>
        <v>0</v>
      </c>
      <c r="D60" s="3">
        <f t="shared" si="7"/>
        <v>94.83332598751595</v>
      </c>
      <c r="E60" s="13">
        <f t="shared" si="7"/>
        <v>97.99283457267727</v>
      </c>
      <c r="F60" s="13">
        <f t="shared" si="7"/>
        <v>80.30884834831232</v>
      </c>
      <c r="G60" s="13">
        <f t="shared" si="7"/>
        <v>89.299193656514</v>
      </c>
      <c r="H60" s="13">
        <f t="shared" si="7"/>
        <v>96.4449247680997</v>
      </c>
      <c r="I60" s="13">
        <f t="shared" si="7"/>
        <v>88.36624766432479</v>
      </c>
      <c r="J60" s="13">
        <f t="shared" si="7"/>
        <v>101.36046634539741</v>
      </c>
      <c r="K60" s="13">
        <f t="shared" si="7"/>
        <v>110.23671504497987</v>
      </c>
      <c r="L60" s="13">
        <f t="shared" si="7"/>
        <v>95.19764585522343</v>
      </c>
      <c r="M60" s="13">
        <f t="shared" si="7"/>
        <v>102.19883422977483</v>
      </c>
      <c r="N60" s="13">
        <f t="shared" si="7"/>
        <v>86.21691578639629</v>
      </c>
      <c r="O60" s="13">
        <f t="shared" si="7"/>
        <v>104.33301472583987</v>
      </c>
      <c r="P60" s="13">
        <f t="shared" si="7"/>
        <v>99.01854163827274</v>
      </c>
      <c r="Q60" s="13">
        <f t="shared" si="7"/>
        <v>96.16208461615096</v>
      </c>
      <c r="R60" s="13">
        <f t="shared" si="7"/>
        <v>91.96437865608563</v>
      </c>
      <c r="S60" s="13">
        <f t="shared" si="7"/>
        <v>88.75525047779092</v>
      </c>
      <c r="T60" s="13">
        <f t="shared" si="7"/>
        <v>98.2217235249534</v>
      </c>
      <c r="U60" s="13">
        <f t="shared" si="7"/>
        <v>93.07938000030731</v>
      </c>
      <c r="V60" s="13">
        <f t="shared" si="7"/>
        <v>94.8964046072824</v>
      </c>
      <c r="W60" s="13">
        <f t="shared" si="7"/>
        <v>93.988382298018</v>
      </c>
      <c r="X60" s="13">
        <f t="shared" si="7"/>
        <v>0</v>
      </c>
      <c r="Y60" s="13">
        <f t="shared" si="7"/>
        <v>0</v>
      </c>
      <c r="Z60" s="14">
        <f t="shared" si="7"/>
        <v>97.99283457267727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94.83332505697936</v>
      </c>
      <c r="E61" s="13">
        <f t="shared" si="7"/>
        <v>97.99283314452441</v>
      </c>
      <c r="F61" s="13">
        <f t="shared" si="7"/>
        <v>77.5860840935869</v>
      </c>
      <c r="G61" s="13">
        <f t="shared" si="7"/>
        <v>80.2521627099162</v>
      </c>
      <c r="H61" s="13">
        <f t="shared" si="7"/>
        <v>91.09159268980224</v>
      </c>
      <c r="I61" s="13">
        <f t="shared" si="7"/>
        <v>82.84442144840212</v>
      </c>
      <c r="J61" s="13">
        <f t="shared" si="7"/>
        <v>98.5836150803481</v>
      </c>
      <c r="K61" s="13">
        <f t="shared" si="7"/>
        <v>86.81697746741364</v>
      </c>
      <c r="L61" s="13">
        <f t="shared" si="7"/>
        <v>90.24972513129124</v>
      </c>
      <c r="M61" s="13">
        <f t="shared" si="7"/>
        <v>91.81323708694244</v>
      </c>
      <c r="N61" s="13">
        <f t="shared" si="7"/>
        <v>84.04514220912463</v>
      </c>
      <c r="O61" s="13">
        <f t="shared" si="7"/>
        <v>96.72565369573194</v>
      </c>
      <c r="P61" s="13">
        <f t="shared" si="7"/>
        <v>90.95819654420919</v>
      </c>
      <c r="Q61" s="13">
        <f t="shared" si="7"/>
        <v>90.39728013262439</v>
      </c>
      <c r="R61" s="13">
        <f t="shared" si="7"/>
        <v>83.05271675522458</v>
      </c>
      <c r="S61" s="13">
        <f t="shared" si="7"/>
        <v>75.8116953255696</v>
      </c>
      <c r="T61" s="13">
        <f t="shared" si="7"/>
        <v>85.48044086917925</v>
      </c>
      <c r="U61" s="13">
        <f t="shared" si="7"/>
        <v>81.60842660415693</v>
      </c>
      <c r="V61" s="13">
        <f t="shared" si="7"/>
        <v>86.50986949008</v>
      </c>
      <c r="W61" s="13">
        <f t="shared" si="7"/>
        <v>97.59020460797777</v>
      </c>
      <c r="X61" s="13">
        <f t="shared" si="7"/>
        <v>0</v>
      </c>
      <c r="Y61" s="13">
        <f t="shared" si="7"/>
        <v>0</v>
      </c>
      <c r="Z61" s="14">
        <f t="shared" si="7"/>
        <v>97.99283314452441</v>
      </c>
    </row>
    <row r="62" spans="1:26" ht="13.5">
      <c r="A62" s="39" t="s">
        <v>104</v>
      </c>
      <c r="B62" s="12">
        <f t="shared" si="7"/>
        <v>99.99999693374598</v>
      </c>
      <c r="C62" s="12">
        <f t="shared" si="7"/>
        <v>0</v>
      </c>
      <c r="D62" s="3">
        <f t="shared" si="7"/>
        <v>94.83332534075053</v>
      </c>
      <c r="E62" s="13">
        <f t="shared" si="7"/>
        <v>97.9928290207481</v>
      </c>
      <c r="F62" s="13">
        <f t="shared" si="7"/>
        <v>108.76196669674931</v>
      </c>
      <c r="G62" s="13">
        <f t="shared" si="7"/>
        <v>102.61447023937436</v>
      </c>
      <c r="H62" s="13">
        <f t="shared" si="7"/>
        <v>108.27372309790479</v>
      </c>
      <c r="I62" s="13">
        <f t="shared" si="7"/>
        <v>106.59086913531964</v>
      </c>
      <c r="J62" s="13">
        <f t="shared" si="7"/>
        <v>91.83032195349143</v>
      </c>
      <c r="K62" s="13">
        <f t="shared" si="7"/>
        <v>107.26057822650803</v>
      </c>
      <c r="L62" s="13">
        <f t="shared" si="7"/>
        <v>99.07278927900822</v>
      </c>
      <c r="M62" s="13">
        <f t="shared" si="7"/>
        <v>99.95711887935674</v>
      </c>
      <c r="N62" s="13">
        <f t="shared" si="7"/>
        <v>81.63944323726942</v>
      </c>
      <c r="O62" s="13">
        <f t="shared" si="7"/>
        <v>127.82580414840561</v>
      </c>
      <c r="P62" s="13">
        <f t="shared" si="7"/>
        <v>117.03381850191406</v>
      </c>
      <c r="Q62" s="13">
        <f t="shared" si="7"/>
        <v>106.6653607684009</v>
      </c>
      <c r="R62" s="13">
        <f t="shared" si="7"/>
        <v>115.50763415336527</v>
      </c>
      <c r="S62" s="13">
        <f t="shared" si="7"/>
        <v>126.10078067928443</v>
      </c>
      <c r="T62" s="13">
        <f t="shared" si="7"/>
        <v>154.03775923833075</v>
      </c>
      <c r="U62" s="13">
        <f t="shared" si="7"/>
        <v>129.78815738733996</v>
      </c>
      <c r="V62" s="13">
        <f t="shared" si="7"/>
        <v>110.62051651543408</v>
      </c>
      <c r="W62" s="13">
        <f t="shared" si="7"/>
        <v>95.13426677508613</v>
      </c>
      <c r="X62" s="13">
        <f t="shared" si="7"/>
        <v>0</v>
      </c>
      <c r="Y62" s="13">
        <f t="shared" si="7"/>
        <v>0</v>
      </c>
      <c r="Z62" s="14">
        <f t="shared" si="7"/>
        <v>97.9928290207481</v>
      </c>
    </row>
    <row r="63" spans="1:26" ht="13.5">
      <c r="A63" s="39" t="s">
        <v>105</v>
      </c>
      <c r="B63" s="12">
        <f t="shared" si="7"/>
        <v>76.9968453169565</v>
      </c>
      <c r="C63" s="12">
        <f t="shared" si="7"/>
        <v>0</v>
      </c>
      <c r="D63" s="3">
        <f t="shared" si="7"/>
        <v>94.83333789796356</v>
      </c>
      <c r="E63" s="13">
        <f t="shared" si="7"/>
        <v>97.99284603283394</v>
      </c>
      <c r="F63" s="13">
        <f t="shared" si="7"/>
        <v>75.67555657305985</v>
      </c>
      <c r="G63" s="13">
        <f t="shared" si="7"/>
        <v>125.09515543011021</v>
      </c>
      <c r="H63" s="13">
        <f t="shared" si="7"/>
        <v>109.71964406534885</v>
      </c>
      <c r="I63" s="13">
        <f t="shared" si="7"/>
        <v>99.4391706989811</v>
      </c>
      <c r="J63" s="13">
        <f t="shared" si="7"/>
        <v>123.33487876142466</v>
      </c>
      <c r="K63" s="13">
        <f t="shared" si="7"/>
        <v>210.25056580213834</v>
      </c>
      <c r="L63" s="13">
        <f t="shared" si="7"/>
        <v>108.30172289700839</v>
      </c>
      <c r="M63" s="13">
        <f t="shared" si="7"/>
        <v>146.62908574571156</v>
      </c>
      <c r="N63" s="13">
        <f t="shared" si="7"/>
        <v>99.8106648685045</v>
      </c>
      <c r="O63" s="13">
        <f t="shared" si="7"/>
        <v>108.35530201686379</v>
      </c>
      <c r="P63" s="13">
        <f t="shared" si="7"/>
        <v>112.31915646443711</v>
      </c>
      <c r="Q63" s="13">
        <f t="shared" si="7"/>
        <v>106.68128400166974</v>
      </c>
      <c r="R63" s="13">
        <f t="shared" si="7"/>
        <v>103.63583325567922</v>
      </c>
      <c r="S63" s="13">
        <f t="shared" si="7"/>
        <v>111.58452843868257</v>
      </c>
      <c r="T63" s="13">
        <f t="shared" si="7"/>
        <v>117.96804308574593</v>
      </c>
      <c r="U63" s="13">
        <f t="shared" si="7"/>
        <v>111.01224349025694</v>
      </c>
      <c r="V63" s="13">
        <f t="shared" si="7"/>
        <v>115.50865742282808</v>
      </c>
      <c r="W63" s="13">
        <f t="shared" si="7"/>
        <v>77.32466716955845</v>
      </c>
      <c r="X63" s="13">
        <f t="shared" si="7"/>
        <v>0</v>
      </c>
      <c r="Y63" s="13">
        <f t="shared" si="7"/>
        <v>0</v>
      </c>
      <c r="Z63" s="14">
        <f t="shared" si="7"/>
        <v>97.99284603283394</v>
      </c>
    </row>
    <row r="64" spans="1:26" ht="13.5">
      <c r="A64" s="39" t="s">
        <v>106</v>
      </c>
      <c r="B64" s="12">
        <f t="shared" si="7"/>
        <v>129.87545085561794</v>
      </c>
      <c r="C64" s="12">
        <f t="shared" si="7"/>
        <v>0</v>
      </c>
      <c r="D64" s="3">
        <f t="shared" si="7"/>
        <v>94.83331999005242</v>
      </c>
      <c r="E64" s="13">
        <f t="shared" si="7"/>
        <v>97.99284745781712</v>
      </c>
      <c r="F64" s="13">
        <f t="shared" si="7"/>
        <v>75.95238376759957</v>
      </c>
      <c r="G64" s="13">
        <f t="shared" si="7"/>
        <v>129.32784943850405</v>
      </c>
      <c r="H64" s="13">
        <f t="shared" si="7"/>
        <v>119.35446441928434</v>
      </c>
      <c r="I64" s="13">
        <f t="shared" si="7"/>
        <v>102.46646888412718</v>
      </c>
      <c r="J64" s="13">
        <f t="shared" si="7"/>
        <v>115.5082236563032</v>
      </c>
      <c r="K64" s="13">
        <f t="shared" si="7"/>
        <v>224.3707097829034</v>
      </c>
      <c r="L64" s="13">
        <f t="shared" si="7"/>
        <v>116.95240691829258</v>
      </c>
      <c r="M64" s="13">
        <f t="shared" si="7"/>
        <v>152.06393350633147</v>
      </c>
      <c r="N64" s="13">
        <f t="shared" si="7"/>
        <v>103.2736124171106</v>
      </c>
      <c r="O64" s="13">
        <f t="shared" si="7"/>
        <v>112.01219541750886</v>
      </c>
      <c r="P64" s="13">
        <f t="shared" si="7"/>
        <v>115.66227876144728</v>
      </c>
      <c r="Q64" s="13">
        <f t="shared" si="7"/>
        <v>110.13139086555022</v>
      </c>
      <c r="R64" s="13">
        <f t="shared" si="7"/>
        <v>111.22166304679033</v>
      </c>
      <c r="S64" s="13">
        <f t="shared" si="7"/>
        <v>114.69384580783888</v>
      </c>
      <c r="T64" s="13">
        <f t="shared" si="7"/>
        <v>123.90992855793617</v>
      </c>
      <c r="U64" s="13">
        <f t="shared" si="7"/>
        <v>116.53566742196774</v>
      </c>
      <c r="V64" s="13">
        <f t="shared" si="7"/>
        <v>119.5117797800558</v>
      </c>
      <c r="W64" s="13">
        <f t="shared" si="7"/>
        <v>80.44979396256888</v>
      </c>
      <c r="X64" s="13">
        <f t="shared" si="7"/>
        <v>0</v>
      </c>
      <c r="Y64" s="13">
        <f t="shared" si="7"/>
        <v>0</v>
      </c>
      <c r="Z64" s="14">
        <f t="shared" si="7"/>
        <v>97.99284745781712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94.83341456660618</v>
      </c>
      <c r="E66" s="16">
        <f t="shared" si="7"/>
        <v>97.99263003979061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0.025895400441114755</v>
      </c>
      <c r="U66" s="16">
        <f t="shared" si="7"/>
        <v>0.0075079156731623084</v>
      </c>
      <c r="V66" s="16">
        <f t="shared" si="7"/>
        <v>0.0017130408483450844</v>
      </c>
      <c r="W66" s="16">
        <f t="shared" si="7"/>
        <v>97.99255689808057</v>
      </c>
      <c r="X66" s="16">
        <f t="shared" si="7"/>
        <v>0</v>
      </c>
      <c r="Y66" s="16">
        <f t="shared" si="7"/>
        <v>0</v>
      </c>
      <c r="Z66" s="17">
        <f t="shared" si="7"/>
        <v>97.99263003979061</v>
      </c>
    </row>
    <row r="67" spans="1:26" ht="13.5" hidden="1">
      <c r="A67" s="41" t="s">
        <v>286</v>
      </c>
      <c r="B67" s="24">
        <v>323331105</v>
      </c>
      <c r="C67" s="24"/>
      <c r="D67" s="25">
        <v>347829395</v>
      </c>
      <c r="E67" s="26">
        <v>335031545</v>
      </c>
      <c r="F67" s="26">
        <v>37184936</v>
      </c>
      <c r="G67" s="26">
        <v>29911919</v>
      </c>
      <c r="H67" s="26">
        <v>25934430</v>
      </c>
      <c r="I67" s="26">
        <v>93031285</v>
      </c>
      <c r="J67" s="26">
        <v>26146722</v>
      </c>
      <c r="K67" s="26">
        <v>27029982</v>
      </c>
      <c r="L67" s="26">
        <v>27819441</v>
      </c>
      <c r="M67" s="26">
        <v>80996145</v>
      </c>
      <c r="N67" s="26">
        <v>31115351</v>
      </c>
      <c r="O67" s="26">
        <v>27270160</v>
      </c>
      <c r="P67" s="26">
        <v>27691558</v>
      </c>
      <c r="Q67" s="26">
        <v>86077069</v>
      </c>
      <c r="R67" s="26">
        <v>27567387</v>
      </c>
      <c r="S67" s="26">
        <v>27087239</v>
      </c>
      <c r="T67" s="26">
        <v>28316587</v>
      </c>
      <c r="U67" s="26">
        <v>82971213</v>
      </c>
      <c r="V67" s="26">
        <v>343075712</v>
      </c>
      <c r="W67" s="26">
        <v>347829388</v>
      </c>
      <c r="X67" s="26"/>
      <c r="Y67" s="25"/>
      <c r="Z67" s="27">
        <v>335031545</v>
      </c>
    </row>
    <row r="68" spans="1:26" ht="13.5" hidden="1">
      <c r="A68" s="37" t="s">
        <v>31</v>
      </c>
      <c r="B68" s="19">
        <v>70536912</v>
      </c>
      <c r="C68" s="19"/>
      <c r="D68" s="20">
        <v>75587172</v>
      </c>
      <c r="E68" s="21">
        <v>73859686</v>
      </c>
      <c r="F68" s="21">
        <v>13442167</v>
      </c>
      <c r="G68" s="21">
        <v>7630351</v>
      </c>
      <c r="H68" s="21">
        <v>4815876</v>
      </c>
      <c r="I68" s="21">
        <v>25888394</v>
      </c>
      <c r="J68" s="21">
        <v>5431693</v>
      </c>
      <c r="K68" s="21">
        <v>5220571</v>
      </c>
      <c r="L68" s="21">
        <v>5278248</v>
      </c>
      <c r="M68" s="21">
        <v>15930512</v>
      </c>
      <c r="N68" s="21">
        <v>6510847</v>
      </c>
      <c r="O68" s="21">
        <v>5235722</v>
      </c>
      <c r="P68" s="21">
        <v>5048133</v>
      </c>
      <c r="Q68" s="21">
        <v>16794702</v>
      </c>
      <c r="R68" s="21">
        <v>4969126</v>
      </c>
      <c r="S68" s="21">
        <v>4920716</v>
      </c>
      <c r="T68" s="21">
        <v>4815659</v>
      </c>
      <c r="U68" s="21">
        <v>14705501</v>
      </c>
      <c r="V68" s="21">
        <v>73319109</v>
      </c>
      <c r="W68" s="21">
        <v>75587168</v>
      </c>
      <c r="X68" s="21"/>
      <c r="Y68" s="20"/>
      <c r="Z68" s="23">
        <v>73859686</v>
      </c>
    </row>
    <row r="69" spans="1:26" ht="13.5" hidden="1">
      <c r="A69" s="38" t="s">
        <v>32</v>
      </c>
      <c r="B69" s="19">
        <v>250980764</v>
      </c>
      <c r="C69" s="19"/>
      <c r="D69" s="20">
        <v>270902460</v>
      </c>
      <c r="E69" s="21">
        <v>259832096</v>
      </c>
      <c r="F69" s="21">
        <v>23593262</v>
      </c>
      <c r="G69" s="21">
        <v>22136472</v>
      </c>
      <c r="H69" s="21">
        <v>20974746</v>
      </c>
      <c r="I69" s="21">
        <v>66704480</v>
      </c>
      <c r="J69" s="21">
        <v>20528990</v>
      </c>
      <c r="K69" s="21">
        <v>21661910</v>
      </c>
      <c r="L69" s="21">
        <v>22411196</v>
      </c>
      <c r="M69" s="21">
        <v>64602096</v>
      </c>
      <c r="N69" s="21">
        <v>24460193</v>
      </c>
      <c r="O69" s="21">
        <v>21899464</v>
      </c>
      <c r="P69" s="21">
        <v>22518021</v>
      </c>
      <c r="Q69" s="21">
        <v>68877678</v>
      </c>
      <c r="R69" s="21">
        <v>22469899</v>
      </c>
      <c r="S69" s="21">
        <v>22020615</v>
      </c>
      <c r="T69" s="21">
        <v>23388939</v>
      </c>
      <c r="U69" s="21">
        <v>67879453</v>
      </c>
      <c r="V69" s="21">
        <v>268063707</v>
      </c>
      <c r="W69" s="21">
        <v>270902456</v>
      </c>
      <c r="X69" s="21"/>
      <c r="Y69" s="20"/>
      <c r="Z69" s="23">
        <v>259832096</v>
      </c>
    </row>
    <row r="70" spans="1:26" ht="13.5" hidden="1">
      <c r="A70" s="39" t="s">
        <v>103</v>
      </c>
      <c r="B70" s="19">
        <v>173458143</v>
      </c>
      <c r="C70" s="19"/>
      <c r="D70" s="20">
        <v>189052652</v>
      </c>
      <c r="E70" s="21">
        <v>188275877</v>
      </c>
      <c r="F70" s="21">
        <v>16258172</v>
      </c>
      <c r="G70" s="21">
        <v>16808195</v>
      </c>
      <c r="H70" s="21">
        <v>15649262</v>
      </c>
      <c r="I70" s="21">
        <v>48715629</v>
      </c>
      <c r="J70" s="21">
        <v>14568921</v>
      </c>
      <c r="K70" s="21">
        <v>14963928</v>
      </c>
      <c r="L70" s="21">
        <v>15269108</v>
      </c>
      <c r="M70" s="21">
        <v>44801957</v>
      </c>
      <c r="N70" s="21">
        <v>15995141</v>
      </c>
      <c r="O70" s="21">
        <v>14703515</v>
      </c>
      <c r="P70" s="21">
        <v>15250055</v>
      </c>
      <c r="Q70" s="21">
        <v>45948711</v>
      </c>
      <c r="R70" s="21">
        <v>15481207</v>
      </c>
      <c r="S70" s="21">
        <v>15530427</v>
      </c>
      <c r="T70" s="21">
        <v>17475751</v>
      </c>
      <c r="U70" s="21">
        <v>48487385</v>
      </c>
      <c r="V70" s="21">
        <v>187953682</v>
      </c>
      <c r="W70" s="21">
        <v>189052648</v>
      </c>
      <c r="X70" s="21"/>
      <c r="Y70" s="20"/>
      <c r="Z70" s="23">
        <v>188275877</v>
      </c>
    </row>
    <row r="71" spans="1:26" ht="13.5" hidden="1">
      <c r="A71" s="39" t="s">
        <v>104</v>
      </c>
      <c r="B71" s="19">
        <v>32613084</v>
      </c>
      <c r="C71" s="19"/>
      <c r="D71" s="20">
        <v>34803101</v>
      </c>
      <c r="E71" s="21">
        <v>33787854</v>
      </c>
      <c r="F71" s="21">
        <v>2260440</v>
      </c>
      <c r="G71" s="21">
        <v>2108037</v>
      </c>
      <c r="H71" s="21">
        <v>2064802</v>
      </c>
      <c r="I71" s="21">
        <v>6433279</v>
      </c>
      <c r="J71" s="21">
        <v>2610874</v>
      </c>
      <c r="K71" s="21">
        <v>3348411</v>
      </c>
      <c r="L71" s="21">
        <v>3660333</v>
      </c>
      <c r="M71" s="21">
        <v>9619618</v>
      </c>
      <c r="N71" s="21">
        <v>4866274</v>
      </c>
      <c r="O71" s="21">
        <v>3840367</v>
      </c>
      <c r="P71" s="21">
        <v>3907920</v>
      </c>
      <c r="Q71" s="21">
        <v>12614561</v>
      </c>
      <c r="R71" s="21">
        <v>3576690</v>
      </c>
      <c r="S71" s="21">
        <v>3145722</v>
      </c>
      <c r="T71" s="21">
        <v>2584639</v>
      </c>
      <c r="U71" s="21">
        <v>9307051</v>
      </c>
      <c r="V71" s="21">
        <v>37974509</v>
      </c>
      <c r="W71" s="21">
        <v>34803100</v>
      </c>
      <c r="X71" s="21"/>
      <c r="Y71" s="20"/>
      <c r="Z71" s="23">
        <v>33787854</v>
      </c>
    </row>
    <row r="72" spans="1:26" ht="13.5" hidden="1">
      <c r="A72" s="39" t="s">
        <v>105</v>
      </c>
      <c r="B72" s="19">
        <v>25373072</v>
      </c>
      <c r="C72" s="19"/>
      <c r="D72" s="20">
        <v>26836785</v>
      </c>
      <c r="E72" s="21">
        <v>21176502</v>
      </c>
      <c r="F72" s="21">
        <v>2791143</v>
      </c>
      <c r="G72" s="21">
        <v>1827799</v>
      </c>
      <c r="H72" s="21">
        <v>1890347</v>
      </c>
      <c r="I72" s="21">
        <v>6509289</v>
      </c>
      <c r="J72" s="21">
        <v>1934739</v>
      </c>
      <c r="K72" s="21">
        <v>1922050</v>
      </c>
      <c r="L72" s="21">
        <v>2014630</v>
      </c>
      <c r="M72" s="21">
        <v>5871419</v>
      </c>
      <c r="N72" s="21">
        <v>2045051</v>
      </c>
      <c r="O72" s="21">
        <v>1911433</v>
      </c>
      <c r="P72" s="21">
        <v>1924661</v>
      </c>
      <c r="Q72" s="21">
        <v>5881145</v>
      </c>
      <c r="R72" s="21">
        <v>1974568</v>
      </c>
      <c r="S72" s="21">
        <v>1917195</v>
      </c>
      <c r="T72" s="21">
        <v>1936232</v>
      </c>
      <c r="U72" s="21">
        <v>5827995</v>
      </c>
      <c r="V72" s="21">
        <v>24089848</v>
      </c>
      <c r="W72" s="21">
        <v>26836788</v>
      </c>
      <c r="X72" s="21"/>
      <c r="Y72" s="20"/>
      <c r="Z72" s="23">
        <v>21176502</v>
      </c>
    </row>
    <row r="73" spans="1:26" ht="13.5" hidden="1">
      <c r="A73" s="39" t="s">
        <v>106</v>
      </c>
      <c r="B73" s="19">
        <v>19536465</v>
      </c>
      <c r="C73" s="19"/>
      <c r="D73" s="20">
        <v>20209922</v>
      </c>
      <c r="E73" s="21">
        <v>16591863</v>
      </c>
      <c r="F73" s="21">
        <v>2283507</v>
      </c>
      <c r="G73" s="21">
        <v>1392441</v>
      </c>
      <c r="H73" s="21">
        <v>1370335</v>
      </c>
      <c r="I73" s="21">
        <v>5046283</v>
      </c>
      <c r="J73" s="21">
        <v>1414456</v>
      </c>
      <c r="K73" s="21">
        <v>1427521</v>
      </c>
      <c r="L73" s="21">
        <v>1467125</v>
      </c>
      <c r="M73" s="21">
        <v>4309102</v>
      </c>
      <c r="N73" s="21">
        <v>1553727</v>
      </c>
      <c r="O73" s="21">
        <v>1444149</v>
      </c>
      <c r="P73" s="21">
        <v>1435385</v>
      </c>
      <c r="Q73" s="21">
        <v>4433261</v>
      </c>
      <c r="R73" s="21">
        <v>1437434</v>
      </c>
      <c r="S73" s="21">
        <v>1427271</v>
      </c>
      <c r="T73" s="21">
        <v>1392317</v>
      </c>
      <c r="U73" s="21">
        <v>4257022</v>
      </c>
      <c r="V73" s="21">
        <v>18045668</v>
      </c>
      <c r="W73" s="21">
        <v>20209920</v>
      </c>
      <c r="X73" s="21"/>
      <c r="Y73" s="20"/>
      <c r="Z73" s="23">
        <v>16591863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1813429</v>
      </c>
      <c r="C75" s="28"/>
      <c r="D75" s="29">
        <v>1339763</v>
      </c>
      <c r="E75" s="30">
        <v>1339763</v>
      </c>
      <c r="F75" s="30">
        <v>149507</v>
      </c>
      <c r="G75" s="30">
        <v>145096</v>
      </c>
      <c r="H75" s="30">
        <v>143808</v>
      </c>
      <c r="I75" s="30">
        <v>438411</v>
      </c>
      <c r="J75" s="30">
        <v>186039</v>
      </c>
      <c r="K75" s="30">
        <v>147501</v>
      </c>
      <c r="L75" s="30">
        <v>129997</v>
      </c>
      <c r="M75" s="30">
        <v>463537</v>
      </c>
      <c r="N75" s="30">
        <v>144311</v>
      </c>
      <c r="O75" s="30">
        <v>134974</v>
      </c>
      <c r="P75" s="30">
        <v>125404</v>
      </c>
      <c r="Q75" s="30">
        <v>404689</v>
      </c>
      <c r="R75" s="30">
        <v>128362</v>
      </c>
      <c r="S75" s="30">
        <v>145908</v>
      </c>
      <c r="T75" s="30">
        <v>111989</v>
      </c>
      <c r="U75" s="30">
        <v>386259</v>
      </c>
      <c r="V75" s="30">
        <v>1692896</v>
      </c>
      <c r="W75" s="30">
        <v>1339764</v>
      </c>
      <c r="X75" s="30"/>
      <c r="Y75" s="29"/>
      <c r="Z75" s="31">
        <v>1339763</v>
      </c>
    </row>
    <row r="76" spans="1:26" ht="13.5" hidden="1">
      <c r="A76" s="42" t="s">
        <v>287</v>
      </c>
      <c r="B76" s="32">
        <v>321531657</v>
      </c>
      <c r="C76" s="32"/>
      <c r="D76" s="33">
        <v>329858182</v>
      </c>
      <c r="E76" s="34">
        <v>328306901</v>
      </c>
      <c r="F76" s="34">
        <v>24452412</v>
      </c>
      <c r="G76" s="34">
        <v>27577502</v>
      </c>
      <c r="H76" s="34">
        <v>26024053</v>
      </c>
      <c r="I76" s="34">
        <v>78053967</v>
      </c>
      <c r="J76" s="34">
        <v>28669379</v>
      </c>
      <c r="K76" s="34">
        <v>29867835</v>
      </c>
      <c r="L76" s="34">
        <v>27228053</v>
      </c>
      <c r="M76" s="34">
        <v>85765267</v>
      </c>
      <c r="N76" s="34">
        <v>26550593</v>
      </c>
      <c r="O76" s="34">
        <v>28251427</v>
      </c>
      <c r="P76" s="34">
        <v>27657170</v>
      </c>
      <c r="Q76" s="34">
        <v>82459190</v>
      </c>
      <c r="R76" s="34">
        <v>25663365</v>
      </c>
      <c r="S76" s="34">
        <v>24683439</v>
      </c>
      <c r="T76" s="34">
        <v>28280538</v>
      </c>
      <c r="U76" s="34">
        <v>78627342</v>
      </c>
      <c r="V76" s="34">
        <v>324905766</v>
      </c>
      <c r="W76" s="34">
        <v>328306901</v>
      </c>
      <c r="X76" s="34"/>
      <c r="Y76" s="33"/>
      <c r="Z76" s="35">
        <v>328306901</v>
      </c>
    </row>
    <row r="77" spans="1:26" ht="13.5" hidden="1">
      <c r="A77" s="37" t="s">
        <v>31</v>
      </c>
      <c r="B77" s="19">
        <v>70550894</v>
      </c>
      <c r="C77" s="19"/>
      <c r="D77" s="20">
        <v>71681826</v>
      </c>
      <c r="E77" s="21">
        <v>72377196</v>
      </c>
      <c r="F77" s="21">
        <v>5504935</v>
      </c>
      <c r="G77" s="21">
        <v>7809811</v>
      </c>
      <c r="H77" s="21">
        <v>5794975</v>
      </c>
      <c r="I77" s="21">
        <v>19109721</v>
      </c>
      <c r="J77" s="21">
        <v>7861099</v>
      </c>
      <c r="K77" s="21">
        <v>5988457</v>
      </c>
      <c r="L77" s="21">
        <v>5893122</v>
      </c>
      <c r="M77" s="21">
        <v>19742678</v>
      </c>
      <c r="N77" s="21">
        <v>5461769</v>
      </c>
      <c r="O77" s="21">
        <v>5403056</v>
      </c>
      <c r="P77" s="21">
        <v>5360154</v>
      </c>
      <c r="Q77" s="21">
        <v>16224979</v>
      </c>
      <c r="R77" s="21">
        <v>4999062</v>
      </c>
      <c r="S77" s="21">
        <v>5138987</v>
      </c>
      <c r="T77" s="21">
        <v>5307490</v>
      </c>
      <c r="U77" s="21">
        <v>15445539</v>
      </c>
      <c r="V77" s="21">
        <v>70522917</v>
      </c>
      <c r="W77" s="21">
        <v>72377196</v>
      </c>
      <c r="X77" s="21"/>
      <c r="Y77" s="20"/>
      <c r="Z77" s="23">
        <v>72377196</v>
      </c>
    </row>
    <row r="78" spans="1:26" ht="13.5" hidden="1">
      <c r="A78" s="38" t="s">
        <v>32</v>
      </c>
      <c r="B78" s="19">
        <v>250980763</v>
      </c>
      <c r="C78" s="19"/>
      <c r="D78" s="20">
        <v>256905813</v>
      </c>
      <c r="E78" s="21">
        <v>254616836</v>
      </c>
      <c r="F78" s="21">
        <v>18947477</v>
      </c>
      <c r="G78" s="21">
        <v>19767691</v>
      </c>
      <c r="H78" s="21">
        <v>20229078</v>
      </c>
      <c r="I78" s="21">
        <v>58944246</v>
      </c>
      <c r="J78" s="21">
        <v>20808280</v>
      </c>
      <c r="K78" s="21">
        <v>23879378</v>
      </c>
      <c r="L78" s="21">
        <v>21334931</v>
      </c>
      <c r="M78" s="21">
        <v>66022589</v>
      </c>
      <c r="N78" s="21">
        <v>21088824</v>
      </c>
      <c r="O78" s="21">
        <v>22848371</v>
      </c>
      <c r="P78" s="21">
        <v>22297016</v>
      </c>
      <c r="Q78" s="21">
        <v>66234211</v>
      </c>
      <c r="R78" s="21">
        <v>20664303</v>
      </c>
      <c r="S78" s="21">
        <v>19544452</v>
      </c>
      <c r="T78" s="21">
        <v>22973019</v>
      </c>
      <c r="U78" s="21">
        <v>63181774</v>
      </c>
      <c r="V78" s="21">
        <v>254382820</v>
      </c>
      <c r="W78" s="21">
        <v>254616836</v>
      </c>
      <c r="X78" s="21"/>
      <c r="Y78" s="20"/>
      <c r="Z78" s="23">
        <v>254616836</v>
      </c>
    </row>
    <row r="79" spans="1:26" ht="13.5" hidden="1">
      <c r="A79" s="39" t="s">
        <v>103</v>
      </c>
      <c r="B79" s="19">
        <v>173458143</v>
      </c>
      <c r="C79" s="19"/>
      <c r="D79" s="20">
        <v>179284916</v>
      </c>
      <c r="E79" s="21">
        <v>184496866</v>
      </c>
      <c r="F79" s="21">
        <v>12614079</v>
      </c>
      <c r="G79" s="21">
        <v>13488940</v>
      </c>
      <c r="H79" s="21">
        <v>14255162</v>
      </c>
      <c r="I79" s="21">
        <v>40358181</v>
      </c>
      <c r="J79" s="21">
        <v>14362569</v>
      </c>
      <c r="K79" s="21">
        <v>12991230</v>
      </c>
      <c r="L79" s="21">
        <v>13780328</v>
      </c>
      <c r="M79" s="21">
        <v>41134127</v>
      </c>
      <c r="N79" s="21">
        <v>13443139</v>
      </c>
      <c r="O79" s="21">
        <v>14222071</v>
      </c>
      <c r="P79" s="21">
        <v>13871175</v>
      </c>
      <c r="Q79" s="21">
        <v>41536385</v>
      </c>
      <c r="R79" s="21">
        <v>12857563</v>
      </c>
      <c r="S79" s="21">
        <v>11773880</v>
      </c>
      <c r="T79" s="21">
        <v>14938349</v>
      </c>
      <c r="U79" s="21">
        <v>39569792</v>
      </c>
      <c r="V79" s="21">
        <v>162598485</v>
      </c>
      <c r="W79" s="21">
        <v>184496866</v>
      </c>
      <c r="X79" s="21"/>
      <c r="Y79" s="20"/>
      <c r="Z79" s="23">
        <v>184496866</v>
      </c>
    </row>
    <row r="80" spans="1:26" ht="13.5" hidden="1">
      <c r="A80" s="39" t="s">
        <v>104</v>
      </c>
      <c r="B80" s="19">
        <v>32613083</v>
      </c>
      <c r="C80" s="19"/>
      <c r="D80" s="20">
        <v>33004938</v>
      </c>
      <c r="E80" s="21">
        <v>33109674</v>
      </c>
      <c r="F80" s="21">
        <v>2458499</v>
      </c>
      <c r="G80" s="21">
        <v>2163151</v>
      </c>
      <c r="H80" s="21">
        <v>2235638</v>
      </c>
      <c r="I80" s="21">
        <v>6857288</v>
      </c>
      <c r="J80" s="21">
        <v>2397574</v>
      </c>
      <c r="K80" s="21">
        <v>3591525</v>
      </c>
      <c r="L80" s="21">
        <v>3626394</v>
      </c>
      <c r="M80" s="21">
        <v>9615493</v>
      </c>
      <c r="N80" s="21">
        <v>3972799</v>
      </c>
      <c r="O80" s="21">
        <v>4908980</v>
      </c>
      <c r="P80" s="21">
        <v>4573588</v>
      </c>
      <c r="Q80" s="21">
        <v>13455367</v>
      </c>
      <c r="R80" s="21">
        <v>4131350</v>
      </c>
      <c r="S80" s="21">
        <v>3966780</v>
      </c>
      <c r="T80" s="21">
        <v>3981320</v>
      </c>
      <c r="U80" s="21">
        <v>12079450</v>
      </c>
      <c r="V80" s="21">
        <v>42007598</v>
      </c>
      <c r="W80" s="21">
        <v>33109674</v>
      </c>
      <c r="X80" s="21"/>
      <c r="Y80" s="20"/>
      <c r="Z80" s="23">
        <v>33109674</v>
      </c>
    </row>
    <row r="81" spans="1:26" ht="13.5" hidden="1">
      <c r="A81" s="39" t="s">
        <v>105</v>
      </c>
      <c r="B81" s="19">
        <v>19536465</v>
      </c>
      <c r="C81" s="19"/>
      <c r="D81" s="20">
        <v>25450219</v>
      </c>
      <c r="E81" s="21">
        <v>20751457</v>
      </c>
      <c r="F81" s="21">
        <v>2112213</v>
      </c>
      <c r="G81" s="21">
        <v>2286488</v>
      </c>
      <c r="H81" s="21">
        <v>2074082</v>
      </c>
      <c r="I81" s="21">
        <v>6472783</v>
      </c>
      <c r="J81" s="21">
        <v>2386208</v>
      </c>
      <c r="K81" s="21">
        <v>4041121</v>
      </c>
      <c r="L81" s="21">
        <v>2181879</v>
      </c>
      <c r="M81" s="21">
        <v>8609208</v>
      </c>
      <c r="N81" s="21">
        <v>2041179</v>
      </c>
      <c r="O81" s="21">
        <v>2071139</v>
      </c>
      <c r="P81" s="21">
        <v>2161763</v>
      </c>
      <c r="Q81" s="21">
        <v>6274081</v>
      </c>
      <c r="R81" s="21">
        <v>2046360</v>
      </c>
      <c r="S81" s="21">
        <v>2139293</v>
      </c>
      <c r="T81" s="21">
        <v>2284135</v>
      </c>
      <c r="U81" s="21">
        <v>6469788</v>
      </c>
      <c r="V81" s="21">
        <v>27825860</v>
      </c>
      <c r="W81" s="21">
        <v>20751457</v>
      </c>
      <c r="X81" s="21"/>
      <c r="Y81" s="20"/>
      <c r="Z81" s="23">
        <v>20751457</v>
      </c>
    </row>
    <row r="82" spans="1:26" ht="13.5" hidden="1">
      <c r="A82" s="39" t="s">
        <v>106</v>
      </c>
      <c r="B82" s="19">
        <v>25373072</v>
      </c>
      <c r="C82" s="19"/>
      <c r="D82" s="20">
        <v>19165740</v>
      </c>
      <c r="E82" s="21">
        <v>16258839</v>
      </c>
      <c r="F82" s="21">
        <v>1734378</v>
      </c>
      <c r="G82" s="21">
        <v>1800814</v>
      </c>
      <c r="H82" s="21">
        <v>1635556</v>
      </c>
      <c r="I82" s="21">
        <v>5170748</v>
      </c>
      <c r="J82" s="21">
        <v>1633813</v>
      </c>
      <c r="K82" s="21">
        <v>3202939</v>
      </c>
      <c r="L82" s="21">
        <v>1715838</v>
      </c>
      <c r="M82" s="21">
        <v>6552590</v>
      </c>
      <c r="N82" s="21">
        <v>1604590</v>
      </c>
      <c r="O82" s="21">
        <v>1617623</v>
      </c>
      <c r="P82" s="21">
        <v>1660199</v>
      </c>
      <c r="Q82" s="21">
        <v>4882412</v>
      </c>
      <c r="R82" s="21">
        <v>1598738</v>
      </c>
      <c r="S82" s="21">
        <v>1636992</v>
      </c>
      <c r="T82" s="21">
        <v>1725219</v>
      </c>
      <c r="U82" s="21">
        <v>4960949</v>
      </c>
      <c r="V82" s="21">
        <v>21566699</v>
      </c>
      <c r="W82" s="21">
        <v>16258839</v>
      </c>
      <c r="X82" s="21"/>
      <c r="Y82" s="20"/>
      <c r="Z82" s="23">
        <v>16258839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28308</v>
      </c>
      <c r="G83" s="21">
        <v>28298</v>
      </c>
      <c r="H83" s="21">
        <v>28640</v>
      </c>
      <c r="I83" s="21">
        <v>85246</v>
      </c>
      <c r="J83" s="21">
        <v>28116</v>
      </c>
      <c r="K83" s="21">
        <v>52563</v>
      </c>
      <c r="L83" s="21">
        <v>30492</v>
      </c>
      <c r="M83" s="21">
        <v>111171</v>
      </c>
      <c r="N83" s="21">
        <v>27117</v>
      </c>
      <c r="O83" s="21">
        <v>28558</v>
      </c>
      <c r="P83" s="21">
        <v>30291</v>
      </c>
      <c r="Q83" s="21">
        <v>85966</v>
      </c>
      <c r="R83" s="21">
        <v>30292</v>
      </c>
      <c r="S83" s="21">
        <v>27507</v>
      </c>
      <c r="T83" s="21">
        <v>43996</v>
      </c>
      <c r="U83" s="21">
        <v>101795</v>
      </c>
      <c r="V83" s="21">
        <v>384178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1270543</v>
      </c>
      <c r="E84" s="30">
        <v>1312869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29</v>
      </c>
      <c r="U84" s="30">
        <v>29</v>
      </c>
      <c r="V84" s="30">
        <v>29</v>
      </c>
      <c r="W84" s="30">
        <v>1312869</v>
      </c>
      <c r="X84" s="30"/>
      <c r="Y84" s="29"/>
      <c r="Z84" s="31">
        <v>1312869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11027634</v>
      </c>
      <c r="D5" s="344">
        <f t="shared" si="0"/>
        <v>0</v>
      </c>
      <c r="E5" s="343">
        <f t="shared" si="0"/>
        <v>7299674</v>
      </c>
      <c r="F5" s="345">
        <f t="shared" si="0"/>
        <v>8444174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773928</v>
      </c>
      <c r="N5" s="345">
        <f t="shared" si="0"/>
        <v>773928</v>
      </c>
      <c r="O5" s="345">
        <f t="shared" si="0"/>
        <v>1467447</v>
      </c>
      <c r="P5" s="343">
        <f t="shared" si="0"/>
        <v>460126</v>
      </c>
      <c r="Q5" s="343">
        <f t="shared" si="0"/>
        <v>887265</v>
      </c>
      <c r="R5" s="345">
        <f t="shared" si="0"/>
        <v>2814838</v>
      </c>
      <c r="S5" s="345">
        <f t="shared" si="0"/>
        <v>1183834</v>
      </c>
      <c r="T5" s="343">
        <f t="shared" si="0"/>
        <v>502063</v>
      </c>
      <c r="U5" s="343">
        <f t="shared" si="0"/>
        <v>475417</v>
      </c>
      <c r="V5" s="345">
        <f t="shared" si="0"/>
        <v>2161314</v>
      </c>
      <c r="W5" s="345">
        <f t="shared" si="0"/>
        <v>5750080</v>
      </c>
      <c r="X5" s="343">
        <f t="shared" si="0"/>
        <v>8444174</v>
      </c>
      <c r="Y5" s="345">
        <f t="shared" si="0"/>
        <v>-2694094</v>
      </c>
      <c r="Z5" s="346">
        <f>+IF(X5&lt;&gt;0,+(Y5/X5)*100,0)</f>
        <v>-31.904766528970153</v>
      </c>
      <c r="AA5" s="347">
        <f>+AA6+AA8+AA11+AA13+AA15</f>
        <v>8444174</v>
      </c>
    </row>
    <row r="6" spans="1:27" ht="13.5">
      <c r="A6" s="348" t="s">
        <v>205</v>
      </c>
      <c r="B6" s="142"/>
      <c r="C6" s="60">
        <f>+C7</f>
        <v>3380730</v>
      </c>
      <c r="D6" s="327">
        <f aca="true" t="shared" si="1" ref="D6:AA6">+D7</f>
        <v>0</v>
      </c>
      <c r="E6" s="60">
        <f t="shared" si="1"/>
        <v>3665112</v>
      </c>
      <c r="F6" s="59">
        <f t="shared" si="1"/>
        <v>4663111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379999</v>
      </c>
      <c r="N6" s="59">
        <f t="shared" si="1"/>
        <v>379999</v>
      </c>
      <c r="O6" s="59">
        <f t="shared" si="1"/>
        <v>1249921</v>
      </c>
      <c r="P6" s="60">
        <f t="shared" si="1"/>
        <v>190335</v>
      </c>
      <c r="Q6" s="60">
        <f t="shared" si="1"/>
        <v>562941</v>
      </c>
      <c r="R6" s="59">
        <f t="shared" si="1"/>
        <v>2003197</v>
      </c>
      <c r="S6" s="59">
        <f t="shared" si="1"/>
        <v>869459</v>
      </c>
      <c r="T6" s="60">
        <f t="shared" si="1"/>
        <v>219878</v>
      </c>
      <c r="U6" s="60">
        <f t="shared" si="1"/>
        <v>25746</v>
      </c>
      <c r="V6" s="59">
        <f t="shared" si="1"/>
        <v>1115083</v>
      </c>
      <c r="W6" s="59">
        <f t="shared" si="1"/>
        <v>3498279</v>
      </c>
      <c r="X6" s="60">
        <f t="shared" si="1"/>
        <v>4663111</v>
      </c>
      <c r="Y6" s="59">
        <f t="shared" si="1"/>
        <v>-1164832</v>
      </c>
      <c r="Z6" s="61">
        <f>+IF(X6&lt;&gt;0,+(Y6/X6)*100,0)</f>
        <v>-24.979718475498437</v>
      </c>
      <c r="AA6" s="62">
        <f t="shared" si="1"/>
        <v>4663111</v>
      </c>
    </row>
    <row r="7" spans="1:27" ht="13.5">
      <c r="A7" s="291" t="s">
        <v>229</v>
      </c>
      <c r="B7" s="142"/>
      <c r="C7" s="60">
        <v>3380730</v>
      </c>
      <c r="D7" s="327"/>
      <c r="E7" s="60">
        <v>3665112</v>
      </c>
      <c r="F7" s="59">
        <v>4663111</v>
      </c>
      <c r="G7" s="59"/>
      <c r="H7" s="60"/>
      <c r="I7" s="60"/>
      <c r="J7" s="59"/>
      <c r="K7" s="59"/>
      <c r="L7" s="60"/>
      <c r="M7" s="60">
        <v>379999</v>
      </c>
      <c r="N7" s="59">
        <v>379999</v>
      </c>
      <c r="O7" s="59">
        <v>1249921</v>
      </c>
      <c r="P7" s="60">
        <v>190335</v>
      </c>
      <c r="Q7" s="60">
        <v>562941</v>
      </c>
      <c r="R7" s="59">
        <v>2003197</v>
      </c>
      <c r="S7" s="59">
        <v>869459</v>
      </c>
      <c r="T7" s="60">
        <v>219878</v>
      </c>
      <c r="U7" s="60">
        <v>25746</v>
      </c>
      <c r="V7" s="59">
        <v>1115083</v>
      </c>
      <c r="W7" s="59">
        <v>3498279</v>
      </c>
      <c r="X7" s="60">
        <v>4663111</v>
      </c>
      <c r="Y7" s="59">
        <v>-1164832</v>
      </c>
      <c r="Z7" s="61">
        <v>-24.98</v>
      </c>
      <c r="AA7" s="62">
        <v>4663111</v>
      </c>
    </row>
    <row r="8" spans="1:27" ht="13.5">
      <c r="A8" s="348" t="s">
        <v>206</v>
      </c>
      <c r="B8" s="142"/>
      <c r="C8" s="60">
        <f aca="true" t="shared" si="2" ref="C8:Y8">SUM(C9:C10)</f>
        <v>933712</v>
      </c>
      <c r="D8" s="327">
        <f t="shared" si="2"/>
        <v>0</v>
      </c>
      <c r="E8" s="60">
        <f t="shared" si="2"/>
        <v>1199125</v>
      </c>
      <c r="F8" s="59">
        <f t="shared" si="2"/>
        <v>1199125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98764</v>
      </c>
      <c r="N8" s="59">
        <f t="shared" si="2"/>
        <v>98764</v>
      </c>
      <c r="O8" s="59">
        <f t="shared" si="2"/>
        <v>51040</v>
      </c>
      <c r="P8" s="60">
        <f t="shared" si="2"/>
        <v>40676</v>
      </c>
      <c r="Q8" s="60">
        <f t="shared" si="2"/>
        <v>73474</v>
      </c>
      <c r="R8" s="59">
        <f t="shared" si="2"/>
        <v>165190</v>
      </c>
      <c r="S8" s="59">
        <f t="shared" si="2"/>
        <v>75702</v>
      </c>
      <c r="T8" s="60">
        <f t="shared" si="2"/>
        <v>91395</v>
      </c>
      <c r="U8" s="60">
        <f t="shared" si="2"/>
        <v>39348</v>
      </c>
      <c r="V8" s="59">
        <f t="shared" si="2"/>
        <v>206445</v>
      </c>
      <c r="W8" s="59">
        <f t="shared" si="2"/>
        <v>470399</v>
      </c>
      <c r="X8" s="60">
        <f t="shared" si="2"/>
        <v>1199125</v>
      </c>
      <c r="Y8" s="59">
        <f t="shared" si="2"/>
        <v>-728726</v>
      </c>
      <c r="Z8" s="61">
        <f>+IF(X8&lt;&gt;0,+(Y8/X8)*100,0)</f>
        <v>-60.77147920358594</v>
      </c>
      <c r="AA8" s="62">
        <f>SUM(AA9:AA10)</f>
        <v>1199125</v>
      </c>
    </row>
    <row r="9" spans="1:27" ht="13.5">
      <c r="A9" s="291" t="s">
        <v>230</v>
      </c>
      <c r="B9" s="142"/>
      <c r="C9" s="60">
        <v>933712</v>
      </c>
      <c r="D9" s="327"/>
      <c r="E9" s="60">
        <v>1199125</v>
      </c>
      <c r="F9" s="59">
        <v>744000</v>
      </c>
      <c r="G9" s="59"/>
      <c r="H9" s="60"/>
      <c r="I9" s="60"/>
      <c r="J9" s="59"/>
      <c r="K9" s="59"/>
      <c r="L9" s="60"/>
      <c r="M9" s="60">
        <v>83672</v>
      </c>
      <c r="N9" s="59">
        <v>83672</v>
      </c>
      <c r="O9" s="59">
        <v>37049</v>
      </c>
      <c r="P9" s="60">
        <v>33269</v>
      </c>
      <c r="Q9" s="60">
        <v>57810</v>
      </c>
      <c r="R9" s="59">
        <v>128128</v>
      </c>
      <c r="S9" s="59">
        <v>68611</v>
      </c>
      <c r="T9" s="60">
        <v>26574</v>
      </c>
      <c r="U9" s="60">
        <v>35259</v>
      </c>
      <c r="V9" s="59">
        <v>130444</v>
      </c>
      <c r="W9" s="59">
        <v>342244</v>
      </c>
      <c r="X9" s="60">
        <v>744000</v>
      </c>
      <c r="Y9" s="59">
        <v>-401756</v>
      </c>
      <c r="Z9" s="61">
        <v>-54</v>
      </c>
      <c r="AA9" s="62">
        <v>744000</v>
      </c>
    </row>
    <row r="10" spans="1:27" ht="13.5">
      <c r="A10" s="291" t="s">
        <v>231</v>
      </c>
      <c r="B10" s="142"/>
      <c r="C10" s="60"/>
      <c r="D10" s="327"/>
      <c r="E10" s="60"/>
      <c r="F10" s="59">
        <v>455125</v>
      </c>
      <c r="G10" s="59"/>
      <c r="H10" s="60"/>
      <c r="I10" s="60"/>
      <c r="J10" s="59"/>
      <c r="K10" s="59"/>
      <c r="L10" s="60"/>
      <c r="M10" s="60">
        <v>15092</v>
      </c>
      <c r="N10" s="59">
        <v>15092</v>
      </c>
      <c r="O10" s="59">
        <v>13991</v>
      </c>
      <c r="P10" s="60">
        <v>7407</v>
      </c>
      <c r="Q10" s="60">
        <v>15664</v>
      </c>
      <c r="R10" s="59">
        <v>37062</v>
      </c>
      <c r="S10" s="59">
        <v>7091</v>
      </c>
      <c r="T10" s="60">
        <v>64821</v>
      </c>
      <c r="U10" s="60">
        <v>4089</v>
      </c>
      <c r="V10" s="59">
        <v>76001</v>
      </c>
      <c r="W10" s="59">
        <v>128155</v>
      </c>
      <c r="X10" s="60">
        <v>455125</v>
      </c>
      <c r="Y10" s="59">
        <v>-326970</v>
      </c>
      <c r="Z10" s="61">
        <v>-71.84</v>
      </c>
      <c r="AA10" s="62">
        <v>455125</v>
      </c>
    </row>
    <row r="11" spans="1:27" ht="13.5">
      <c r="A11" s="348" t="s">
        <v>207</v>
      </c>
      <c r="B11" s="142"/>
      <c r="C11" s="349">
        <f>+C12</f>
        <v>913043</v>
      </c>
      <c r="D11" s="350">
        <f aca="true" t="shared" si="3" ref="D11:AA11">+D12</f>
        <v>0</v>
      </c>
      <c r="E11" s="349">
        <f t="shared" si="3"/>
        <v>976004</v>
      </c>
      <c r="F11" s="351">
        <f t="shared" si="3"/>
        <v>972504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66036</v>
      </c>
      <c r="N11" s="351">
        <f t="shared" si="3"/>
        <v>66036</v>
      </c>
      <c r="O11" s="351">
        <f t="shared" si="3"/>
        <v>98180</v>
      </c>
      <c r="P11" s="349">
        <f t="shared" si="3"/>
        <v>117239</v>
      </c>
      <c r="Q11" s="349">
        <f t="shared" si="3"/>
        <v>107959</v>
      </c>
      <c r="R11" s="351">
        <f t="shared" si="3"/>
        <v>323378</v>
      </c>
      <c r="S11" s="351">
        <f t="shared" si="3"/>
        <v>39470</v>
      </c>
      <c r="T11" s="349">
        <f t="shared" si="3"/>
        <v>63066</v>
      </c>
      <c r="U11" s="349">
        <f t="shared" si="3"/>
        <v>81473</v>
      </c>
      <c r="V11" s="351">
        <f t="shared" si="3"/>
        <v>184009</v>
      </c>
      <c r="W11" s="351">
        <f t="shared" si="3"/>
        <v>573423</v>
      </c>
      <c r="X11" s="349">
        <f t="shared" si="3"/>
        <v>972504</v>
      </c>
      <c r="Y11" s="351">
        <f t="shared" si="3"/>
        <v>-399081</v>
      </c>
      <c r="Z11" s="352">
        <f>+IF(X11&lt;&gt;0,+(Y11/X11)*100,0)</f>
        <v>-41.0364378963994</v>
      </c>
      <c r="AA11" s="353">
        <f t="shared" si="3"/>
        <v>972504</v>
      </c>
    </row>
    <row r="12" spans="1:27" ht="13.5">
      <c r="A12" s="291" t="s">
        <v>232</v>
      </c>
      <c r="B12" s="136"/>
      <c r="C12" s="60">
        <v>913043</v>
      </c>
      <c r="D12" s="327"/>
      <c r="E12" s="60">
        <v>976004</v>
      </c>
      <c r="F12" s="59">
        <v>972504</v>
      </c>
      <c r="G12" s="59"/>
      <c r="H12" s="60"/>
      <c r="I12" s="60"/>
      <c r="J12" s="59"/>
      <c r="K12" s="59"/>
      <c r="L12" s="60"/>
      <c r="M12" s="60">
        <v>66036</v>
      </c>
      <c r="N12" s="59">
        <v>66036</v>
      </c>
      <c r="O12" s="59">
        <v>98180</v>
      </c>
      <c r="P12" s="60">
        <v>117239</v>
      </c>
      <c r="Q12" s="60">
        <v>107959</v>
      </c>
      <c r="R12" s="59">
        <v>323378</v>
      </c>
      <c r="S12" s="59">
        <v>39470</v>
      </c>
      <c r="T12" s="60">
        <v>63066</v>
      </c>
      <c r="U12" s="60">
        <v>81473</v>
      </c>
      <c r="V12" s="59">
        <v>184009</v>
      </c>
      <c r="W12" s="59">
        <v>573423</v>
      </c>
      <c r="X12" s="60">
        <v>972504</v>
      </c>
      <c r="Y12" s="59">
        <v>-399081</v>
      </c>
      <c r="Z12" s="61">
        <v>-41.04</v>
      </c>
      <c r="AA12" s="62">
        <v>972504</v>
      </c>
    </row>
    <row r="13" spans="1:27" ht="13.5">
      <c r="A13" s="348" t="s">
        <v>208</v>
      </c>
      <c r="B13" s="136"/>
      <c r="C13" s="275">
        <f>+C14</f>
        <v>1476038</v>
      </c>
      <c r="D13" s="328">
        <f aca="true" t="shared" si="4" ref="D13:AA13">+D14</f>
        <v>0</v>
      </c>
      <c r="E13" s="275">
        <f t="shared" si="4"/>
        <v>1459433</v>
      </c>
      <c r="F13" s="329">
        <f t="shared" si="4"/>
        <v>1609434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229129</v>
      </c>
      <c r="N13" s="329">
        <f t="shared" si="4"/>
        <v>229129</v>
      </c>
      <c r="O13" s="329">
        <f t="shared" si="4"/>
        <v>68306</v>
      </c>
      <c r="P13" s="275">
        <f t="shared" si="4"/>
        <v>111876</v>
      </c>
      <c r="Q13" s="275">
        <f t="shared" si="4"/>
        <v>142891</v>
      </c>
      <c r="R13" s="329">
        <f t="shared" si="4"/>
        <v>323073</v>
      </c>
      <c r="S13" s="329">
        <f t="shared" si="4"/>
        <v>199203</v>
      </c>
      <c r="T13" s="275">
        <f t="shared" si="4"/>
        <v>127724</v>
      </c>
      <c r="U13" s="275">
        <f t="shared" si="4"/>
        <v>328850</v>
      </c>
      <c r="V13" s="329">
        <f t="shared" si="4"/>
        <v>655777</v>
      </c>
      <c r="W13" s="329">
        <f t="shared" si="4"/>
        <v>1207979</v>
      </c>
      <c r="X13" s="275">
        <f t="shared" si="4"/>
        <v>1609434</v>
      </c>
      <c r="Y13" s="329">
        <f t="shared" si="4"/>
        <v>-401455</v>
      </c>
      <c r="Z13" s="322">
        <f>+IF(X13&lt;&gt;0,+(Y13/X13)*100,0)</f>
        <v>-24.943862252195494</v>
      </c>
      <c r="AA13" s="273">
        <f t="shared" si="4"/>
        <v>1609434</v>
      </c>
    </row>
    <row r="14" spans="1:27" ht="13.5">
      <c r="A14" s="291" t="s">
        <v>233</v>
      </c>
      <c r="B14" s="136"/>
      <c r="C14" s="60">
        <v>1476038</v>
      </c>
      <c r="D14" s="327"/>
      <c r="E14" s="60">
        <v>1459433</v>
      </c>
      <c r="F14" s="59">
        <v>1609434</v>
      </c>
      <c r="G14" s="59"/>
      <c r="H14" s="60"/>
      <c r="I14" s="60"/>
      <c r="J14" s="59"/>
      <c r="K14" s="59"/>
      <c r="L14" s="60"/>
      <c r="M14" s="60">
        <v>229129</v>
      </c>
      <c r="N14" s="59">
        <v>229129</v>
      </c>
      <c r="O14" s="59">
        <v>68306</v>
      </c>
      <c r="P14" s="60">
        <v>111876</v>
      </c>
      <c r="Q14" s="60">
        <v>142891</v>
      </c>
      <c r="R14" s="59">
        <v>323073</v>
      </c>
      <c r="S14" s="59">
        <v>199203</v>
      </c>
      <c r="T14" s="60">
        <v>127724</v>
      </c>
      <c r="U14" s="60">
        <v>328850</v>
      </c>
      <c r="V14" s="59">
        <v>655777</v>
      </c>
      <c r="W14" s="59">
        <v>1207979</v>
      </c>
      <c r="X14" s="60">
        <v>1609434</v>
      </c>
      <c r="Y14" s="59">
        <v>-401455</v>
      </c>
      <c r="Z14" s="61">
        <v>-24.94</v>
      </c>
      <c r="AA14" s="62">
        <v>1609434</v>
      </c>
    </row>
    <row r="15" spans="1:27" ht="13.5">
      <c r="A15" s="348" t="s">
        <v>209</v>
      </c>
      <c r="B15" s="136"/>
      <c r="C15" s="60">
        <f aca="true" t="shared" si="5" ref="C15:Y15">SUM(C16:C20)</f>
        <v>4324111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3880483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443628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635649</v>
      </c>
      <c r="D22" s="331">
        <f t="shared" si="6"/>
        <v>0</v>
      </c>
      <c r="E22" s="330">
        <f t="shared" si="6"/>
        <v>1612226</v>
      </c>
      <c r="F22" s="332">
        <f t="shared" si="6"/>
        <v>1643388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94868</v>
      </c>
      <c r="N22" s="332">
        <f t="shared" si="6"/>
        <v>94868</v>
      </c>
      <c r="O22" s="332">
        <f t="shared" si="6"/>
        <v>20881</v>
      </c>
      <c r="P22" s="330">
        <f t="shared" si="6"/>
        <v>34069</v>
      </c>
      <c r="Q22" s="330">
        <f t="shared" si="6"/>
        <v>55133</v>
      </c>
      <c r="R22" s="332">
        <f t="shared" si="6"/>
        <v>110083</v>
      </c>
      <c r="S22" s="332">
        <f t="shared" si="6"/>
        <v>40876</v>
      </c>
      <c r="T22" s="330">
        <f t="shared" si="6"/>
        <v>105211</v>
      </c>
      <c r="U22" s="330">
        <f t="shared" si="6"/>
        <v>52364</v>
      </c>
      <c r="V22" s="332">
        <f t="shared" si="6"/>
        <v>198451</v>
      </c>
      <c r="W22" s="332">
        <f t="shared" si="6"/>
        <v>403402</v>
      </c>
      <c r="X22" s="330">
        <f t="shared" si="6"/>
        <v>1643388</v>
      </c>
      <c r="Y22" s="332">
        <f t="shared" si="6"/>
        <v>-1239986</v>
      </c>
      <c r="Z22" s="323">
        <f>+IF(X22&lt;&gt;0,+(Y22/X22)*100,0)</f>
        <v>-75.45302752606202</v>
      </c>
      <c r="AA22" s="337">
        <f>SUM(AA23:AA32)</f>
        <v>1643388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263145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113095</v>
      </c>
      <c r="D27" s="327"/>
      <c r="E27" s="60"/>
      <c r="F27" s="59">
        <v>1524911</v>
      </c>
      <c r="G27" s="59"/>
      <c r="H27" s="60"/>
      <c r="I27" s="60"/>
      <c r="J27" s="59"/>
      <c r="K27" s="59"/>
      <c r="L27" s="60"/>
      <c r="M27" s="60">
        <v>92322</v>
      </c>
      <c r="N27" s="59">
        <v>92322</v>
      </c>
      <c r="O27" s="59">
        <v>18500</v>
      </c>
      <c r="P27" s="60">
        <v>28298</v>
      </c>
      <c r="Q27" s="60">
        <v>47130</v>
      </c>
      <c r="R27" s="59">
        <v>93928</v>
      </c>
      <c r="S27" s="59">
        <v>36315</v>
      </c>
      <c r="T27" s="60">
        <v>97972</v>
      </c>
      <c r="U27" s="60">
        <v>40806</v>
      </c>
      <c r="V27" s="59">
        <v>175093</v>
      </c>
      <c r="W27" s="59">
        <v>361343</v>
      </c>
      <c r="X27" s="60">
        <v>1524911</v>
      </c>
      <c r="Y27" s="59">
        <v>-1163568</v>
      </c>
      <c r="Z27" s="61">
        <v>-76.3</v>
      </c>
      <c r="AA27" s="62">
        <v>1524911</v>
      </c>
    </row>
    <row r="28" spans="1:27" ht="13.5">
      <c r="A28" s="348" t="s">
        <v>242</v>
      </c>
      <c r="B28" s="147"/>
      <c r="C28" s="275"/>
      <c r="D28" s="328"/>
      <c r="E28" s="275"/>
      <c r="F28" s="329">
        <v>2315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2315</v>
      </c>
      <c r="Y28" s="329">
        <v>-2315</v>
      </c>
      <c r="Z28" s="322">
        <v>-100</v>
      </c>
      <c r="AA28" s="273">
        <v>2315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259409</v>
      </c>
      <c r="D32" s="327"/>
      <c r="E32" s="60">
        <v>1612226</v>
      </c>
      <c r="F32" s="59">
        <v>116162</v>
      </c>
      <c r="G32" s="59"/>
      <c r="H32" s="60"/>
      <c r="I32" s="60"/>
      <c r="J32" s="59"/>
      <c r="K32" s="59"/>
      <c r="L32" s="60"/>
      <c r="M32" s="60">
        <v>2546</v>
      </c>
      <c r="N32" s="59">
        <v>2546</v>
      </c>
      <c r="O32" s="59">
        <v>2381</v>
      </c>
      <c r="P32" s="60">
        <v>5771</v>
      </c>
      <c r="Q32" s="60">
        <v>8003</v>
      </c>
      <c r="R32" s="59">
        <v>16155</v>
      </c>
      <c r="S32" s="59">
        <v>4561</v>
      </c>
      <c r="T32" s="60">
        <v>7239</v>
      </c>
      <c r="U32" s="60">
        <v>11558</v>
      </c>
      <c r="V32" s="59">
        <v>23358</v>
      </c>
      <c r="W32" s="59">
        <v>42059</v>
      </c>
      <c r="X32" s="60">
        <v>116162</v>
      </c>
      <c r="Y32" s="59">
        <v>-74103</v>
      </c>
      <c r="Z32" s="61">
        <v>-63.79</v>
      </c>
      <c r="AA32" s="62">
        <v>116162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5398041</v>
      </c>
      <c r="D40" s="331">
        <f t="shared" si="9"/>
        <v>0</v>
      </c>
      <c r="E40" s="330">
        <f t="shared" si="9"/>
        <v>11296485</v>
      </c>
      <c r="F40" s="332">
        <f t="shared" si="9"/>
        <v>10700653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1133410</v>
      </c>
      <c r="N40" s="332">
        <f t="shared" si="9"/>
        <v>1133410</v>
      </c>
      <c r="O40" s="332">
        <f t="shared" si="9"/>
        <v>564331</v>
      </c>
      <c r="P40" s="330">
        <f t="shared" si="9"/>
        <v>689523</v>
      </c>
      <c r="Q40" s="330">
        <f t="shared" si="9"/>
        <v>819094</v>
      </c>
      <c r="R40" s="332">
        <f t="shared" si="9"/>
        <v>2072948</v>
      </c>
      <c r="S40" s="332">
        <f t="shared" si="9"/>
        <v>720307</v>
      </c>
      <c r="T40" s="330">
        <f t="shared" si="9"/>
        <v>701705</v>
      </c>
      <c r="U40" s="330">
        <f t="shared" si="9"/>
        <v>1405458</v>
      </c>
      <c r="V40" s="332">
        <f t="shared" si="9"/>
        <v>2827470</v>
      </c>
      <c r="W40" s="332">
        <f t="shared" si="9"/>
        <v>6033828</v>
      </c>
      <c r="X40" s="330">
        <f t="shared" si="9"/>
        <v>10700653</v>
      </c>
      <c r="Y40" s="332">
        <f t="shared" si="9"/>
        <v>-4666825</v>
      </c>
      <c r="Z40" s="323">
        <f>+IF(X40&lt;&gt;0,+(Y40/X40)*100,0)</f>
        <v>-43.61252532906169</v>
      </c>
      <c r="AA40" s="337">
        <f>SUM(AA41:AA49)</f>
        <v>10700653</v>
      </c>
    </row>
    <row r="41" spans="1:27" ht="13.5">
      <c r="A41" s="348" t="s">
        <v>248</v>
      </c>
      <c r="B41" s="142"/>
      <c r="C41" s="349">
        <v>2637223</v>
      </c>
      <c r="D41" s="350"/>
      <c r="E41" s="349"/>
      <c r="F41" s="351">
        <v>3805987</v>
      </c>
      <c r="G41" s="351"/>
      <c r="H41" s="349"/>
      <c r="I41" s="349"/>
      <c r="J41" s="351"/>
      <c r="K41" s="351"/>
      <c r="L41" s="349"/>
      <c r="M41" s="349">
        <v>364622</v>
      </c>
      <c r="N41" s="351">
        <v>364622</v>
      </c>
      <c r="O41" s="351">
        <v>137859</v>
      </c>
      <c r="P41" s="349">
        <v>205923</v>
      </c>
      <c r="Q41" s="349">
        <v>241095</v>
      </c>
      <c r="R41" s="351">
        <v>584877</v>
      </c>
      <c r="S41" s="351">
        <v>286892</v>
      </c>
      <c r="T41" s="349">
        <v>177027</v>
      </c>
      <c r="U41" s="349">
        <v>631804</v>
      </c>
      <c r="V41" s="351">
        <v>1095723</v>
      </c>
      <c r="W41" s="351">
        <v>2045222</v>
      </c>
      <c r="X41" s="349">
        <v>3805987</v>
      </c>
      <c r="Y41" s="351">
        <v>-1760765</v>
      </c>
      <c r="Z41" s="352">
        <v>-46.26</v>
      </c>
      <c r="AA41" s="353">
        <v>3805987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4170696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271912</v>
      </c>
      <c r="N42" s="53">
        <f t="shared" si="10"/>
        <v>271912</v>
      </c>
      <c r="O42" s="53">
        <f t="shared" si="10"/>
        <v>269229</v>
      </c>
      <c r="P42" s="54">
        <f t="shared" si="10"/>
        <v>368845</v>
      </c>
      <c r="Q42" s="54">
        <f t="shared" si="10"/>
        <v>266717</v>
      </c>
      <c r="R42" s="53">
        <f t="shared" si="10"/>
        <v>904791</v>
      </c>
      <c r="S42" s="53">
        <f t="shared" si="10"/>
        <v>233828</v>
      </c>
      <c r="T42" s="54">
        <f t="shared" si="10"/>
        <v>305165</v>
      </c>
      <c r="U42" s="54">
        <f t="shared" si="10"/>
        <v>375282</v>
      </c>
      <c r="V42" s="53">
        <f t="shared" si="10"/>
        <v>914275</v>
      </c>
      <c r="W42" s="53">
        <f t="shared" si="10"/>
        <v>2090978</v>
      </c>
      <c r="X42" s="54">
        <f t="shared" si="10"/>
        <v>4170696</v>
      </c>
      <c r="Y42" s="53">
        <f t="shared" si="10"/>
        <v>-2079718</v>
      </c>
      <c r="Z42" s="94">
        <f>+IF(X42&lt;&gt;0,+(Y42/X42)*100,0)</f>
        <v>-49.8650105402072</v>
      </c>
      <c r="AA42" s="95">
        <f>+AA62</f>
        <v>4170696</v>
      </c>
    </row>
    <row r="43" spans="1:27" ht="13.5">
      <c r="A43" s="348" t="s">
        <v>250</v>
      </c>
      <c r="B43" s="136"/>
      <c r="C43" s="275">
        <v>661126</v>
      </c>
      <c r="D43" s="356"/>
      <c r="E43" s="305"/>
      <c r="F43" s="357">
        <v>938140</v>
      </c>
      <c r="G43" s="357"/>
      <c r="H43" s="305"/>
      <c r="I43" s="305"/>
      <c r="J43" s="357"/>
      <c r="K43" s="357"/>
      <c r="L43" s="305"/>
      <c r="M43" s="305">
        <v>88442</v>
      </c>
      <c r="N43" s="357">
        <v>88442</v>
      </c>
      <c r="O43" s="357">
        <v>14415</v>
      </c>
      <c r="P43" s="305">
        <v>62121</v>
      </c>
      <c r="Q43" s="305">
        <v>118253</v>
      </c>
      <c r="R43" s="357">
        <v>194789</v>
      </c>
      <c r="S43" s="357">
        <v>72173</v>
      </c>
      <c r="T43" s="305">
        <v>14751</v>
      </c>
      <c r="U43" s="305">
        <v>142798</v>
      </c>
      <c r="V43" s="357">
        <v>229722</v>
      </c>
      <c r="W43" s="357">
        <v>512953</v>
      </c>
      <c r="X43" s="305">
        <v>938140</v>
      </c>
      <c r="Y43" s="357">
        <v>-425187</v>
      </c>
      <c r="Z43" s="358">
        <v>-45.32</v>
      </c>
      <c r="AA43" s="303">
        <v>938140</v>
      </c>
    </row>
    <row r="44" spans="1:27" ht="13.5">
      <c r="A44" s="348" t="s">
        <v>251</v>
      </c>
      <c r="B44" s="136"/>
      <c r="C44" s="60">
        <v>346686</v>
      </c>
      <c r="D44" s="355"/>
      <c r="E44" s="54"/>
      <c r="F44" s="53">
        <v>146227</v>
      </c>
      <c r="G44" s="53"/>
      <c r="H44" s="54"/>
      <c r="I44" s="54"/>
      <c r="J44" s="53"/>
      <c r="K44" s="53"/>
      <c r="L44" s="54"/>
      <c r="M44" s="54">
        <v>38057</v>
      </c>
      <c r="N44" s="53">
        <v>38057</v>
      </c>
      <c r="O44" s="53">
        <v>31888</v>
      </c>
      <c r="P44" s="54">
        <v>19978</v>
      </c>
      <c r="Q44" s="54">
        <v>34212</v>
      </c>
      <c r="R44" s="53">
        <v>86078</v>
      </c>
      <c r="S44" s="53">
        <v>26279</v>
      </c>
      <c r="T44" s="54">
        <v>40485</v>
      </c>
      <c r="U44" s="54">
        <v>84500</v>
      </c>
      <c r="V44" s="53">
        <v>151264</v>
      </c>
      <c r="W44" s="53">
        <v>275399</v>
      </c>
      <c r="X44" s="54">
        <v>146227</v>
      </c>
      <c r="Y44" s="53">
        <v>129172</v>
      </c>
      <c r="Z44" s="94">
        <v>88.34</v>
      </c>
      <c r="AA44" s="95">
        <v>146227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1753006</v>
      </c>
      <c r="D48" s="355"/>
      <c r="E48" s="54"/>
      <c r="F48" s="53">
        <v>1639603</v>
      </c>
      <c r="G48" s="53"/>
      <c r="H48" s="54"/>
      <c r="I48" s="54"/>
      <c r="J48" s="53"/>
      <c r="K48" s="53"/>
      <c r="L48" s="54"/>
      <c r="M48" s="54">
        <v>370377</v>
      </c>
      <c r="N48" s="53">
        <v>370377</v>
      </c>
      <c r="O48" s="53">
        <v>110940</v>
      </c>
      <c r="P48" s="54">
        <v>32656</v>
      </c>
      <c r="Q48" s="54">
        <v>158817</v>
      </c>
      <c r="R48" s="53">
        <v>302413</v>
      </c>
      <c r="S48" s="53">
        <v>101135</v>
      </c>
      <c r="T48" s="54">
        <v>164277</v>
      </c>
      <c r="U48" s="54">
        <v>171074</v>
      </c>
      <c r="V48" s="53">
        <v>436486</v>
      </c>
      <c r="W48" s="53">
        <v>1109276</v>
      </c>
      <c r="X48" s="54">
        <v>1639603</v>
      </c>
      <c r="Y48" s="53">
        <v>-530327</v>
      </c>
      <c r="Z48" s="94">
        <v>-32.34</v>
      </c>
      <c r="AA48" s="95">
        <v>1639603</v>
      </c>
    </row>
    <row r="49" spans="1:27" ht="13.5">
      <c r="A49" s="348" t="s">
        <v>93</v>
      </c>
      <c r="B49" s="136"/>
      <c r="C49" s="54"/>
      <c r="D49" s="355"/>
      <c r="E49" s="54">
        <v>11296485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17061324</v>
      </c>
      <c r="D60" s="333">
        <f t="shared" si="14"/>
        <v>0</v>
      </c>
      <c r="E60" s="219">
        <f t="shared" si="14"/>
        <v>20208385</v>
      </c>
      <c r="F60" s="264">
        <f t="shared" si="14"/>
        <v>20788215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2002206</v>
      </c>
      <c r="N60" s="264">
        <f t="shared" si="14"/>
        <v>2002206</v>
      </c>
      <c r="O60" s="264">
        <f t="shared" si="14"/>
        <v>2052659</v>
      </c>
      <c r="P60" s="219">
        <f t="shared" si="14"/>
        <v>1183718</v>
      </c>
      <c r="Q60" s="219">
        <f t="shared" si="14"/>
        <v>1761492</v>
      </c>
      <c r="R60" s="264">
        <f t="shared" si="14"/>
        <v>4997869</v>
      </c>
      <c r="S60" s="264">
        <f t="shared" si="14"/>
        <v>1945017</v>
      </c>
      <c r="T60" s="219">
        <f t="shared" si="14"/>
        <v>1308979</v>
      </c>
      <c r="U60" s="219">
        <f t="shared" si="14"/>
        <v>1933239</v>
      </c>
      <c r="V60" s="264">
        <f t="shared" si="14"/>
        <v>5187235</v>
      </c>
      <c r="W60" s="264">
        <f t="shared" si="14"/>
        <v>12187310</v>
      </c>
      <c r="X60" s="219">
        <f t="shared" si="14"/>
        <v>20788215</v>
      </c>
      <c r="Y60" s="264">
        <f t="shared" si="14"/>
        <v>-8600905</v>
      </c>
      <c r="Z60" s="324">
        <f>+IF(X60&lt;&gt;0,+(Y60/X60)*100,0)</f>
        <v>-41.37394672895196</v>
      </c>
      <c r="AA60" s="232">
        <f>+AA57+AA54+AA51+AA40+AA37+AA34+AA22+AA5</f>
        <v>20788215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4170696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271912</v>
      </c>
      <c r="N62" s="336">
        <f t="shared" si="15"/>
        <v>271912</v>
      </c>
      <c r="O62" s="336">
        <f t="shared" si="15"/>
        <v>269229</v>
      </c>
      <c r="P62" s="334">
        <f t="shared" si="15"/>
        <v>368845</v>
      </c>
      <c r="Q62" s="334">
        <f t="shared" si="15"/>
        <v>266717</v>
      </c>
      <c r="R62" s="336">
        <f t="shared" si="15"/>
        <v>904791</v>
      </c>
      <c r="S62" s="336">
        <f t="shared" si="15"/>
        <v>233828</v>
      </c>
      <c r="T62" s="334">
        <f t="shared" si="15"/>
        <v>305165</v>
      </c>
      <c r="U62" s="334">
        <f t="shared" si="15"/>
        <v>375282</v>
      </c>
      <c r="V62" s="336">
        <f t="shared" si="15"/>
        <v>914275</v>
      </c>
      <c r="W62" s="336">
        <f t="shared" si="15"/>
        <v>2090978</v>
      </c>
      <c r="X62" s="334">
        <f t="shared" si="15"/>
        <v>4170696</v>
      </c>
      <c r="Y62" s="336">
        <f t="shared" si="15"/>
        <v>-2079718</v>
      </c>
      <c r="Z62" s="325">
        <f>+IF(X62&lt;&gt;0,+(Y62/X62)*100,0)</f>
        <v>-49.8650105402072</v>
      </c>
      <c r="AA62" s="338">
        <f>SUM(AA63:AA66)</f>
        <v>4170696</v>
      </c>
    </row>
    <row r="63" spans="1:27" ht="13.5">
      <c r="A63" s="348" t="s">
        <v>259</v>
      </c>
      <c r="B63" s="136"/>
      <c r="C63" s="60"/>
      <c r="D63" s="327"/>
      <c r="E63" s="60"/>
      <c r="F63" s="59">
        <v>4170696</v>
      </c>
      <c r="G63" s="59"/>
      <c r="H63" s="60"/>
      <c r="I63" s="60"/>
      <c r="J63" s="59"/>
      <c r="K63" s="59"/>
      <c r="L63" s="60"/>
      <c r="M63" s="60">
        <v>271912</v>
      </c>
      <c r="N63" s="59">
        <v>271912</v>
      </c>
      <c r="O63" s="59">
        <v>269229</v>
      </c>
      <c r="P63" s="60">
        <v>368845</v>
      </c>
      <c r="Q63" s="60">
        <v>266717</v>
      </c>
      <c r="R63" s="59">
        <v>904791</v>
      </c>
      <c r="S63" s="59">
        <v>233828</v>
      </c>
      <c r="T63" s="60">
        <v>305165</v>
      </c>
      <c r="U63" s="60">
        <v>375282</v>
      </c>
      <c r="V63" s="59">
        <v>914275</v>
      </c>
      <c r="W63" s="59">
        <v>2090978</v>
      </c>
      <c r="X63" s="60">
        <v>4170696</v>
      </c>
      <c r="Y63" s="59">
        <v>-2079718</v>
      </c>
      <c r="Z63" s="61">
        <v>-49.87</v>
      </c>
      <c r="AA63" s="62">
        <v>4170696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173518084</v>
      </c>
      <c r="D5" s="153">
        <f>SUM(D6:D8)</f>
        <v>0</v>
      </c>
      <c r="E5" s="154">
        <f t="shared" si="0"/>
        <v>141006080</v>
      </c>
      <c r="F5" s="100">
        <f t="shared" si="0"/>
        <v>185353093</v>
      </c>
      <c r="G5" s="100">
        <f t="shared" si="0"/>
        <v>21449030</v>
      </c>
      <c r="H5" s="100">
        <f t="shared" si="0"/>
        <v>7966272</v>
      </c>
      <c r="I5" s="100">
        <f t="shared" si="0"/>
        <v>5105613</v>
      </c>
      <c r="J5" s="100">
        <f t="shared" si="0"/>
        <v>34520915</v>
      </c>
      <c r="K5" s="100">
        <f t="shared" si="0"/>
        <v>8330989</v>
      </c>
      <c r="L5" s="100">
        <f t="shared" si="0"/>
        <v>13250602</v>
      </c>
      <c r="M5" s="100">
        <f t="shared" si="0"/>
        <v>6692756</v>
      </c>
      <c r="N5" s="100">
        <f t="shared" si="0"/>
        <v>28274347</v>
      </c>
      <c r="O5" s="100">
        <f t="shared" si="0"/>
        <v>10731682</v>
      </c>
      <c r="P5" s="100">
        <f t="shared" si="0"/>
        <v>5590457</v>
      </c>
      <c r="Q5" s="100">
        <f t="shared" si="0"/>
        <v>12951102</v>
      </c>
      <c r="R5" s="100">
        <f t="shared" si="0"/>
        <v>29273241</v>
      </c>
      <c r="S5" s="100">
        <f t="shared" si="0"/>
        <v>5442168</v>
      </c>
      <c r="T5" s="100">
        <f t="shared" si="0"/>
        <v>5185154</v>
      </c>
      <c r="U5" s="100">
        <f t="shared" si="0"/>
        <v>17981159</v>
      </c>
      <c r="V5" s="100">
        <f t="shared" si="0"/>
        <v>28608481</v>
      </c>
      <c r="W5" s="100">
        <f t="shared" si="0"/>
        <v>120676984</v>
      </c>
      <c r="X5" s="100">
        <f t="shared" si="0"/>
        <v>141006081</v>
      </c>
      <c r="Y5" s="100">
        <f t="shared" si="0"/>
        <v>-20329097</v>
      </c>
      <c r="Z5" s="137">
        <f>+IF(X5&lt;&gt;0,+(Y5/X5)*100,0)</f>
        <v>-14.417177511656396</v>
      </c>
      <c r="AA5" s="153">
        <f>SUM(AA6:AA8)</f>
        <v>185353093</v>
      </c>
    </row>
    <row r="6" spans="1:27" ht="13.5">
      <c r="A6" s="138" t="s">
        <v>75</v>
      </c>
      <c r="B6" s="136"/>
      <c r="C6" s="155">
        <v>3663332</v>
      </c>
      <c r="D6" s="155"/>
      <c r="E6" s="156">
        <v>33761306</v>
      </c>
      <c r="F6" s="60">
        <v>4083757</v>
      </c>
      <c r="G6" s="60">
        <v>2571010</v>
      </c>
      <c r="H6" s="60">
        <v>7738</v>
      </c>
      <c r="I6" s="60">
        <v>1376</v>
      </c>
      <c r="J6" s="60">
        <v>2580124</v>
      </c>
      <c r="K6" s="60">
        <v>447329</v>
      </c>
      <c r="L6" s="60">
        <v>1432471</v>
      </c>
      <c r="M6" s="60">
        <v>17419</v>
      </c>
      <c r="N6" s="60">
        <v>1897219</v>
      </c>
      <c r="O6" s="60">
        <v>15540</v>
      </c>
      <c r="P6" s="60">
        <v>40599</v>
      </c>
      <c r="Q6" s="60">
        <v>50782</v>
      </c>
      <c r="R6" s="60">
        <v>106921</v>
      </c>
      <c r="S6" s="60">
        <v>11782</v>
      </c>
      <c r="T6" s="60">
        <v>680</v>
      </c>
      <c r="U6" s="60">
        <v>20619</v>
      </c>
      <c r="V6" s="60">
        <v>33081</v>
      </c>
      <c r="W6" s="60">
        <v>4617345</v>
      </c>
      <c r="X6" s="60">
        <v>33761312</v>
      </c>
      <c r="Y6" s="60">
        <v>-29143967</v>
      </c>
      <c r="Z6" s="140">
        <v>-86.32</v>
      </c>
      <c r="AA6" s="155">
        <v>4083757</v>
      </c>
    </row>
    <row r="7" spans="1:27" ht="13.5">
      <c r="A7" s="138" t="s">
        <v>76</v>
      </c>
      <c r="B7" s="136"/>
      <c r="C7" s="157">
        <v>164500972</v>
      </c>
      <c r="D7" s="157"/>
      <c r="E7" s="158">
        <v>106070162</v>
      </c>
      <c r="F7" s="159">
        <v>180752047</v>
      </c>
      <c r="G7" s="159">
        <v>18835106</v>
      </c>
      <c r="H7" s="159">
        <v>7913608</v>
      </c>
      <c r="I7" s="159">
        <v>5059201</v>
      </c>
      <c r="J7" s="159">
        <v>31807915</v>
      </c>
      <c r="K7" s="159">
        <v>7839447</v>
      </c>
      <c r="L7" s="159">
        <v>11776096</v>
      </c>
      <c r="M7" s="159">
        <v>6642583</v>
      </c>
      <c r="N7" s="159">
        <v>26258126</v>
      </c>
      <c r="O7" s="159">
        <v>10672583</v>
      </c>
      <c r="P7" s="159">
        <v>5510282</v>
      </c>
      <c r="Q7" s="159">
        <v>12811925</v>
      </c>
      <c r="R7" s="159">
        <v>28994790</v>
      </c>
      <c r="S7" s="159">
        <v>5386121</v>
      </c>
      <c r="T7" s="159">
        <v>5136364</v>
      </c>
      <c r="U7" s="159">
        <v>17913813</v>
      </c>
      <c r="V7" s="159">
        <v>28436298</v>
      </c>
      <c r="W7" s="159">
        <v>115497129</v>
      </c>
      <c r="X7" s="159">
        <v>106070160</v>
      </c>
      <c r="Y7" s="159">
        <v>9426969</v>
      </c>
      <c r="Z7" s="141">
        <v>8.89</v>
      </c>
      <c r="AA7" s="157">
        <v>180752047</v>
      </c>
    </row>
    <row r="8" spans="1:27" ht="13.5">
      <c r="A8" s="138" t="s">
        <v>77</v>
      </c>
      <c r="B8" s="136"/>
      <c r="C8" s="155">
        <v>5353780</v>
      </c>
      <c r="D8" s="155"/>
      <c r="E8" s="156">
        <v>1174612</v>
      </c>
      <c r="F8" s="60">
        <v>517289</v>
      </c>
      <c r="G8" s="60">
        <v>42914</v>
      </c>
      <c r="H8" s="60">
        <v>44926</v>
      </c>
      <c r="I8" s="60">
        <v>45036</v>
      </c>
      <c r="J8" s="60">
        <v>132876</v>
      </c>
      <c r="K8" s="60">
        <v>44213</v>
      </c>
      <c r="L8" s="60">
        <v>42035</v>
      </c>
      <c r="M8" s="60">
        <v>32754</v>
      </c>
      <c r="N8" s="60">
        <v>119002</v>
      </c>
      <c r="O8" s="60">
        <v>43559</v>
      </c>
      <c r="P8" s="60">
        <v>39576</v>
      </c>
      <c r="Q8" s="60">
        <v>88395</v>
      </c>
      <c r="R8" s="60">
        <v>171530</v>
      </c>
      <c r="S8" s="60">
        <v>44265</v>
      </c>
      <c r="T8" s="60">
        <v>48110</v>
      </c>
      <c r="U8" s="60">
        <v>46727</v>
      </c>
      <c r="V8" s="60">
        <v>139102</v>
      </c>
      <c r="W8" s="60">
        <v>562510</v>
      </c>
      <c r="X8" s="60">
        <v>1174609</v>
      </c>
      <c r="Y8" s="60">
        <v>-612099</v>
      </c>
      <c r="Z8" s="140">
        <v>-52.11</v>
      </c>
      <c r="AA8" s="155">
        <v>517289</v>
      </c>
    </row>
    <row r="9" spans="1:27" ht="13.5">
      <c r="A9" s="135" t="s">
        <v>78</v>
      </c>
      <c r="B9" s="136"/>
      <c r="C9" s="153">
        <f aca="true" t="shared" si="1" ref="C9:Y9">SUM(C10:C14)</f>
        <v>33182308</v>
      </c>
      <c r="D9" s="153">
        <f>SUM(D10:D14)</f>
        <v>0</v>
      </c>
      <c r="E9" s="154">
        <f t="shared" si="1"/>
        <v>14585494</v>
      </c>
      <c r="F9" s="100">
        <f t="shared" si="1"/>
        <v>35689494</v>
      </c>
      <c r="G9" s="100">
        <f t="shared" si="1"/>
        <v>848030</v>
      </c>
      <c r="H9" s="100">
        <f t="shared" si="1"/>
        <v>610352</v>
      </c>
      <c r="I9" s="100">
        <f t="shared" si="1"/>
        <v>774659</v>
      </c>
      <c r="J9" s="100">
        <f t="shared" si="1"/>
        <v>2233041</v>
      </c>
      <c r="K9" s="100">
        <f t="shared" si="1"/>
        <v>1719522</v>
      </c>
      <c r="L9" s="100">
        <f t="shared" si="1"/>
        <v>955975</v>
      </c>
      <c r="M9" s="100">
        <f t="shared" si="1"/>
        <v>889975</v>
      </c>
      <c r="N9" s="100">
        <f t="shared" si="1"/>
        <v>3565472</v>
      </c>
      <c r="O9" s="100">
        <f t="shared" si="1"/>
        <v>951429</v>
      </c>
      <c r="P9" s="100">
        <f t="shared" si="1"/>
        <v>962020</v>
      </c>
      <c r="Q9" s="100">
        <f t="shared" si="1"/>
        <v>976964</v>
      </c>
      <c r="R9" s="100">
        <f t="shared" si="1"/>
        <v>2890413</v>
      </c>
      <c r="S9" s="100">
        <f t="shared" si="1"/>
        <v>725314</v>
      </c>
      <c r="T9" s="100">
        <f t="shared" si="1"/>
        <v>669425</v>
      </c>
      <c r="U9" s="100">
        <f t="shared" si="1"/>
        <v>530445</v>
      </c>
      <c r="V9" s="100">
        <f t="shared" si="1"/>
        <v>1925184</v>
      </c>
      <c r="W9" s="100">
        <f t="shared" si="1"/>
        <v>10614110</v>
      </c>
      <c r="X9" s="100">
        <f t="shared" si="1"/>
        <v>14585502</v>
      </c>
      <c r="Y9" s="100">
        <f t="shared" si="1"/>
        <v>-3971392</v>
      </c>
      <c r="Z9" s="137">
        <f>+IF(X9&lt;&gt;0,+(Y9/X9)*100,0)</f>
        <v>-27.228353196208126</v>
      </c>
      <c r="AA9" s="153">
        <f>SUM(AA10:AA14)</f>
        <v>35689494</v>
      </c>
    </row>
    <row r="10" spans="1:27" ht="13.5">
      <c r="A10" s="138" t="s">
        <v>79</v>
      </c>
      <c r="B10" s="136"/>
      <c r="C10" s="155">
        <v>6049364</v>
      </c>
      <c r="D10" s="155"/>
      <c r="E10" s="156">
        <v>6868170</v>
      </c>
      <c r="F10" s="60">
        <v>6872170</v>
      </c>
      <c r="G10" s="60">
        <v>88283</v>
      </c>
      <c r="H10" s="60">
        <v>75720</v>
      </c>
      <c r="I10" s="60">
        <v>76036</v>
      </c>
      <c r="J10" s="60">
        <v>240039</v>
      </c>
      <c r="K10" s="60">
        <v>76182</v>
      </c>
      <c r="L10" s="60">
        <v>74166</v>
      </c>
      <c r="M10" s="60">
        <v>67139</v>
      </c>
      <c r="N10" s="60">
        <v>217487</v>
      </c>
      <c r="O10" s="60">
        <v>61880</v>
      </c>
      <c r="P10" s="60">
        <v>76421</v>
      </c>
      <c r="Q10" s="60">
        <v>87025</v>
      </c>
      <c r="R10" s="60">
        <v>225326</v>
      </c>
      <c r="S10" s="60">
        <v>59589</v>
      </c>
      <c r="T10" s="60">
        <v>85996</v>
      </c>
      <c r="U10" s="60">
        <v>83084</v>
      </c>
      <c r="V10" s="60">
        <v>228669</v>
      </c>
      <c r="W10" s="60">
        <v>911521</v>
      </c>
      <c r="X10" s="60">
        <v>6868172</v>
      </c>
      <c r="Y10" s="60">
        <v>-5956651</v>
      </c>
      <c r="Z10" s="140">
        <v>-86.73</v>
      </c>
      <c r="AA10" s="155">
        <v>6872170</v>
      </c>
    </row>
    <row r="11" spans="1:27" ht="13.5">
      <c r="A11" s="138" t="s">
        <v>80</v>
      </c>
      <c r="B11" s="136"/>
      <c r="C11" s="155">
        <v>2805029</v>
      </c>
      <c r="D11" s="155"/>
      <c r="E11" s="156">
        <v>2881242</v>
      </c>
      <c r="F11" s="60">
        <v>2881242</v>
      </c>
      <c r="G11" s="60">
        <v>125738</v>
      </c>
      <c r="H11" s="60">
        <v>93440</v>
      </c>
      <c r="I11" s="60">
        <v>220015</v>
      </c>
      <c r="J11" s="60">
        <v>439193</v>
      </c>
      <c r="K11" s="60">
        <v>704355</v>
      </c>
      <c r="L11" s="60">
        <v>321354</v>
      </c>
      <c r="M11" s="60">
        <v>211188</v>
      </c>
      <c r="N11" s="60">
        <v>1236897</v>
      </c>
      <c r="O11" s="60">
        <v>304453</v>
      </c>
      <c r="P11" s="60">
        <v>225711</v>
      </c>
      <c r="Q11" s="60">
        <v>310207</v>
      </c>
      <c r="R11" s="60">
        <v>840371</v>
      </c>
      <c r="S11" s="60">
        <v>179331</v>
      </c>
      <c r="T11" s="60">
        <v>33111</v>
      </c>
      <c r="U11" s="60">
        <v>34819</v>
      </c>
      <c r="V11" s="60">
        <v>247261</v>
      </c>
      <c r="W11" s="60">
        <v>2763722</v>
      </c>
      <c r="X11" s="60">
        <v>2881238</v>
      </c>
      <c r="Y11" s="60">
        <v>-117516</v>
      </c>
      <c r="Z11" s="140">
        <v>-4.08</v>
      </c>
      <c r="AA11" s="155">
        <v>2881242</v>
      </c>
    </row>
    <row r="12" spans="1:27" ht="13.5">
      <c r="A12" s="138" t="s">
        <v>81</v>
      </c>
      <c r="B12" s="136"/>
      <c r="C12" s="155">
        <v>24102224</v>
      </c>
      <c r="D12" s="155"/>
      <c r="E12" s="156">
        <v>4559979</v>
      </c>
      <c r="F12" s="60">
        <v>25659979</v>
      </c>
      <c r="G12" s="60">
        <v>618382</v>
      </c>
      <c r="H12" s="60">
        <v>425565</v>
      </c>
      <c r="I12" s="60">
        <v>462981</v>
      </c>
      <c r="J12" s="60">
        <v>1506928</v>
      </c>
      <c r="K12" s="60">
        <v>923358</v>
      </c>
      <c r="L12" s="60">
        <v>524904</v>
      </c>
      <c r="M12" s="60">
        <v>596021</v>
      </c>
      <c r="N12" s="60">
        <v>2044283</v>
      </c>
      <c r="O12" s="60">
        <v>569469</v>
      </c>
      <c r="P12" s="60">
        <v>644572</v>
      </c>
      <c r="Q12" s="60">
        <v>563898</v>
      </c>
      <c r="R12" s="60">
        <v>1777939</v>
      </c>
      <c r="S12" s="60">
        <v>470572</v>
      </c>
      <c r="T12" s="60">
        <v>515107</v>
      </c>
      <c r="U12" s="60">
        <v>396903</v>
      </c>
      <c r="V12" s="60">
        <v>1382582</v>
      </c>
      <c r="W12" s="60">
        <v>6711732</v>
      </c>
      <c r="X12" s="60">
        <v>4559984</v>
      </c>
      <c r="Y12" s="60">
        <v>2151748</v>
      </c>
      <c r="Z12" s="140">
        <v>47.19</v>
      </c>
      <c r="AA12" s="155">
        <v>25659979</v>
      </c>
    </row>
    <row r="13" spans="1:27" ht="13.5">
      <c r="A13" s="138" t="s">
        <v>82</v>
      </c>
      <c r="B13" s="136"/>
      <c r="C13" s="155">
        <v>225691</v>
      </c>
      <c r="D13" s="155"/>
      <c r="E13" s="156">
        <v>276103</v>
      </c>
      <c r="F13" s="60">
        <v>276103</v>
      </c>
      <c r="G13" s="60">
        <v>15627</v>
      </c>
      <c r="H13" s="60">
        <v>15627</v>
      </c>
      <c r="I13" s="60">
        <v>15627</v>
      </c>
      <c r="J13" s="60">
        <v>46881</v>
      </c>
      <c r="K13" s="60">
        <v>15627</v>
      </c>
      <c r="L13" s="60">
        <v>35551</v>
      </c>
      <c r="M13" s="60">
        <v>15627</v>
      </c>
      <c r="N13" s="60">
        <v>66805</v>
      </c>
      <c r="O13" s="60">
        <v>15627</v>
      </c>
      <c r="P13" s="60">
        <v>15316</v>
      </c>
      <c r="Q13" s="60">
        <v>15834</v>
      </c>
      <c r="R13" s="60">
        <v>46777</v>
      </c>
      <c r="S13" s="60">
        <v>15822</v>
      </c>
      <c r="T13" s="60">
        <v>35211</v>
      </c>
      <c r="U13" s="60">
        <v>15639</v>
      </c>
      <c r="V13" s="60">
        <v>66672</v>
      </c>
      <c r="W13" s="60">
        <v>227135</v>
      </c>
      <c r="X13" s="60">
        <v>276108</v>
      </c>
      <c r="Y13" s="60">
        <v>-48973</v>
      </c>
      <c r="Z13" s="140">
        <v>-17.74</v>
      </c>
      <c r="AA13" s="155">
        <v>276103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9016580</v>
      </c>
      <c r="D15" s="153">
        <f>SUM(D16:D18)</f>
        <v>0</v>
      </c>
      <c r="E15" s="154">
        <f t="shared" si="2"/>
        <v>9020758</v>
      </c>
      <c r="F15" s="100">
        <f t="shared" si="2"/>
        <v>9160758</v>
      </c>
      <c r="G15" s="100">
        <f t="shared" si="2"/>
        <v>834696</v>
      </c>
      <c r="H15" s="100">
        <f t="shared" si="2"/>
        <v>771899</v>
      </c>
      <c r="I15" s="100">
        <f t="shared" si="2"/>
        <v>832701</v>
      </c>
      <c r="J15" s="100">
        <f t="shared" si="2"/>
        <v>2439296</v>
      </c>
      <c r="K15" s="100">
        <f t="shared" si="2"/>
        <v>826223</v>
      </c>
      <c r="L15" s="100">
        <f t="shared" si="2"/>
        <v>717071</v>
      </c>
      <c r="M15" s="100">
        <f t="shared" si="2"/>
        <v>690640</v>
      </c>
      <c r="N15" s="100">
        <f t="shared" si="2"/>
        <v>2233934</v>
      </c>
      <c r="O15" s="100">
        <f t="shared" si="2"/>
        <v>747634</v>
      </c>
      <c r="P15" s="100">
        <f t="shared" si="2"/>
        <v>728778</v>
      </c>
      <c r="Q15" s="100">
        <f t="shared" si="2"/>
        <v>924747</v>
      </c>
      <c r="R15" s="100">
        <f t="shared" si="2"/>
        <v>2401159</v>
      </c>
      <c r="S15" s="100">
        <f t="shared" si="2"/>
        <v>828359</v>
      </c>
      <c r="T15" s="100">
        <f t="shared" si="2"/>
        <v>755305</v>
      </c>
      <c r="U15" s="100">
        <f t="shared" si="2"/>
        <v>1875387</v>
      </c>
      <c r="V15" s="100">
        <f t="shared" si="2"/>
        <v>3459051</v>
      </c>
      <c r="W15" s="100">
        <f t="shared" si="2"/>
        <v>10533440</v>
      </c>
      <c r="X15" s="100">
        <f t="shared" si="2"/>
        <v>9020763</v>
      </c>
      <c r="Y15" s="100">
        <f t="shared" si="2"/>
        <v>1512677</v>
      </c>
      <c r="Z15" s="137">
        <f>+IF(X15&lt;&gt;0,+(Y15/X15)*100,0)</f>
        <v>16.768836516378936</v>
      </c>
      <c r="AA15" s="153">
        <f>SUM(AA16:AA18)</f>
        <v>9160758</v>
      </c>
    </row>
    <row r="16" spans="1:27" ht="13.5">
      <c r="A16" s="138" t="s">
        <v>85</v>
      </c>
      <c r="B16" s="136"/>
      <c r="C16" s="155">
        <v>1937288</v>
      </c>
      <c r="D16" s="155"/>
      <c r="E16" s="156">
        <v>1897800</v>
      </c>
      <c r="F16" s="60">
        <v>2037800</v>
      </c>
      <c r="G16" s="60">
        <v>144587</v>
      </c>
      <c r="H16" s="60">
        <v>134444</v>
      </c>
      <c r="I16" s="60">
        <v>189700</v>
      </c>
      <c r="J16" s="60">
        <v>468731</v>
      </c>
      <c r="K16" s="60">
        <v>198250</v>
      </c>
      <c r="L16" s="60">
        <v>203987</v>
      </c>
      <c r="M16" s="60">
        <v>147968</v>
      </c>
      <c r="N16" s="60">
        <v>550205</v>
      </c>
      <c r="O16" s="60">
        <v>149813</v>
      </c>
      <c r="P16" s="60">
        <v>169421</v>
      </c>
      <c r="Q16" s="60">
        <v>343578</v>
      </c>
      <c r="R16" s="60">
        <v>662812</v>
      </c>
      <c r="S16" s="60">
        <v>273356</v>
      </c>
      <c r="T16" s="60">
        <v>242326</v>
      </c>
      <c r="U16" s="60">
        <v>1238534</v>
      </c>
      <c r="V16" s="60">
        <v>1754216</v>
      </c>
      <c r="W16" s="60">
        <v>3435964</v>
      </c>
      <c r="X16" s="60">
        <v>1897800</v>
      </c>
      <c r="Y16" s="60">
        <v>1538164</v>
      </c>
      <c r="Z16" s="140">
        <v>81.05</v>
      </c>
      <c r="AA16" s="155">
        <v>2037800</v>
      </c>
    </row>
    <row r="17" spans="1:27" ht="13.5">
      <c r="A17" s="138" t="s">
        <v>86</v>
      </c>
      <c r="B17" s="136"/>
      <c r="C17" s="155">
        <v>7079292</v>
      </c>
      <c r="D17" s="155"/>
      <c r="E17" s="156">
        <v>7122958</v>
      </c>
      <c r="F17" s="60">
        <v>7122958</v>
      </c>
      <c r="G17" s="60">
        <v>690109</v>
      </c>
      <c r="H17" s="60">
        <v>637455</v>
      </c>
      <c r="I17" s="60">
        <v>643001</v>
      </c>
      <c r="J17" s="60">
        <v>1970565</v>
      </c>
      <c r="K17" s="60">
        <v>627973</v>
      </c>
      <c r="L17" s="60">
        <v>513084</v>
      </c>
      <c r="M17" s="60">
        <v>542672</v>
      </c>
      <c r="N17" s="60">
        <v>1683729</v>
      </c>
      <c r="O17" s="60">
        <v>597821</v>
      </c>
      <c r="P17" s="60">
        <v>559357</v>
      </c>
      <c r="Q17" s="60">
        <v>581169</v>
      </c>
      <c r="R17" s="60">
        <v>1738347</v>
      </c>
      <c r="S17" s="60">
        <v>555003</v>
      </c>
      <c r="T17" s="60">
        <v>512979</v>
      </c>
      <c r="U17" s="60">
        <v>636853</v>
      </c>
      <c r="V17" s="60">
        <v>1704835</v>
      </c>
      <c r="W17" s="60">
        <v>7097476</v>
      </c>
      <c r="X17" s="60">
        <v>7122963</v>
      </c>
      <c r="Y17" s="60">
        <v>-25487</v>
      </c>
      <c r="Z17" s="140">
        <v>-0.36</v>
      </c>
      <c r="AA17" s="155">
        <v>7122958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279364199</v>
      </c>
      <c r="D19" s="153">
        <f>SUM(D20:D23)</f>
        <v>0</v>
      </c>
      <c r="E19" s="154">
        <f t="shared" si="3"/>
        <v>300669064</v>
      </c>
      <c r="F19" s="100">
        <f t="shared" si="3"/>
        <v>300669062</v>
      </c>
      <c r="G19" s="100">
        <f t="shared" si="3"/>
        <v>33294128</v>
      </c>
      <c r="H19" s="100">
        <f t="shared" si="3"/>
        <v>23317313</v>
      </c>
      <c r="I19" s="100">
        <f t="shared" si="3"/>
        <v>21787148</v>
      </c>
      <c r="J19" s="100">
        <f t="shared" si="3"/>
        <v>78398589</v>
      </c>
      <c r="K19" s="100">
        <f t="shared" si="3"/>
        <v>21525214</v>
      </c>
      <c r="L19" s="100">
        <f t="shared" si="3"/>
        <v>29423722</v>
      </c>
      <c r="M19" s="100">
        <f t="shared" si="3"/>
        <v>23281989</v>
      </c>
      <c r="N19" s="100">
        <f t="shared" si="3"/>
        <v>74230925</v>
      </c>
      <c r="O19" s="100">
        <f t="shared" si="3"/>
        <v>25427474</v>
      </c>
      <c r="P19" s="100">
        <f t="shared" si="3"/>
        <v>22657729</v>
      </c>
      <c r="Q19" s="100">
        <f t="shared" si="3"/>
        <v>29728735</v>
      </c>
      <c r="R19" s="100">
        <f t="shared" si="3"/>
        <v>77813938</v>
      </c>
      <c r="S19" s="100">
        <f t="shared" si="3"/>
        <v>23307792</v>
      </c>
      <c r="T19" s="100">
        <f t="shared" si="3"/>
        <v>22913923</v>
      </c>
      <c r="U19" s="100">
        <f t="shared" si="3"/>
        <v>24265122</v>
      </c>
      <c r="V19" s="100">
        <f t="shared" si="3"/>
        <v>70486837</v>
      </c>
      <c r="W19" s="100">
        <f t="shared" si="3"/>
        <v>300930289</v>
      </c>
      <c r="X19" s="100">
        <f t="shared" si="3"/>
        <v>300669062</v>
      </c>
      <c r="Y19" s="100">
        <f t="shared" si="3"/>
        <v>261227</v>
      </c>
      <c r="Z19" s="137">
        <f>+IF(X19&lt;&gt;0,+(Y19/X19)*100,0)</f>
        <v>0.08688190206945869</v>
      </c>
      <c r="AA19" s="153">
        <f>SUM(AA20:AA23)</f>
        <v>300669062</v>
      </c>
    </row>
    <row r="20" spans="1:27" ht="13.5">
      <c r="A20" s="138" t="s">
        <v>89</v>
      </c>
      <c r="B20" s="136"/>
      <c r="C20" s="155">
        <v>175967613</v>
      </c>
      <c r="D20" s="155"/>
      <c r="E20" s="156">
        <v>191177753</v>
      </c>
      <c r="F20" s="60">
        <v>191177753</v>
      </c>
      <c r="G20" s="60">
        <v>18001968</v>
      </c>
      <c r="H20" s="60">
        <v>17339400</v>
      </c>
      <c r="I20" s="60">
        <v>15782783</v>
      </c>
      <c r="J20" s="60">
        <v>51124151</v>
      </c>
      <c r="K20" s="60">
        <v>14613920</v>
      </c>
      <c r="L20" s="60">
        <v>15169226</v>
      </c>
      <c r="M20" s="60">
        <v>15289684</v>
      </c>
      <c r="N20" s="60">
        <v>45072830</v>
      </c>
      <c r="O20" s="60">
        <v>16036673</v>
      </c>
      <c r="P20" s="60">
        <v>14762196</v>
      </c>
      <c r="Q20" s="60">
        <v>15398983</v>
      </c>
      <c r="R20" s="60">
        <v>46197852</v>
      </c>
      <c r="S20" s="60">
        <v>15527353</v>
      </c>
      <c r="T20" s="60">
        <v>15587830</v>
      </c>
      <c r="U20" s="60">
        <v>17536193</v>
      </c>
      <c r="V20" s="60">
        <v>48651376</v>
      </c>
      <c r="W20" s="60">
        <v>191046209</v>
      </c>
      <c r="X20" s="60">
        <v>191177751</v>
      </c>
      <c r="Y20" s="60">
        <v>-131542</v>
      </c>
      <c r="Z20" s="140">
        <v>-0.07</v>
      </c>
      <c r="AA20" s="155">
        <v>191177753</v>
      </c>
    </row>
    <row r="21" spans="1:27" ht="13.5">
      <c r="A21" s="138" t="s">
        <v>90</v>
      </c>
      <c r="B21" s="136"/>
      <c r="C21" s="155">
        <v>36465028</v>
      </c>
      <c r="D21" s="155"/>
      <c r="E21" s="156">
        <v>39418375</v>
      </c>
      <c r="F21" s="60">
        <v>39418375</v>
      </c>
      <c r="G21" s="60">
        <v>4979466</v>
      </c>
      <c r="H21" s="60">
        <v>2151654</v>
      </c>
      <c r="I21" s="60">
        <v>2155747</v>
      </c>
      <c r="J21" s="60">
        <v>9286867</v>
      </c>
      <c r="K21" s="60">
        <v>2799651</v>
      </c>
      <c r="L21" s="60">
        <v>3896078</v>
      </c>
      <c r="M21" s="60">
        <v>3813507</v>
      </c>
      <c r="N21" s="60">
        <v>10509236</v>
      </c>
      <c r="O21" s="60">
        <v>5100255</v>
      </c>
      <c r="P21" s="60">
        <v>4050509</v>
      </c>
      <c r="Q21" s="60">
        <v>4132981</v>
      </c>
      <c r="R21" s="60">
        <v>13283745</v>
      </c>
      <c r="S21" s="60">
        <v>3736968</v>
      </c>
      <c r="T21" s="60">
        <v>3306162</v>
      </c>
      <c r="U21" s="60">
        <v>2771916</v>
      </c>
      <c r="V21" s="60">
        <v>9815046</v>
      </c>
      <c r="W21" s="60">
        <v>42894894</v>
      </c>
      <c r="X21" s="60">
        <v>39418376</v>
      </c>
      <c r="Y21" s="60">
        <v>3476518</v>
      </c>
      <c r="Z21" s="140">
        <v>8.82</v>
      </c>
      <c r="AA21" s="155">
        <v>39418375</v>
      </c>
    </row>
    <row r="22" spans="1:27" ht="13.5">
      <c r="A22" s="138" t="s">
        <v>91</v>
      </c>
      <c r="B22" s="136"/>
      <c r="C22" s="157">
        <v>39661802</v>
      </c>
      <c r="D22" s="157"/>
      <c r="E22" s="158">
        <v>41481458</v>
      </c>
      <c r="F22" s="159">
        <v>41481458</v>
      </c>
      <c r="G22" s="159">
        <v>5414535</v>
      </c>
      <c r="H22" s="159">
        <v>2319098</v>
      </c>
      <c r="I22" s="159">
        <v>2365075</v>
      </c>
      <c r="J22" s="159">
        <v>10098708</v>
      </c>
      <c r="K22" s="159">
        <v>2587994</v>
      </c>
      <c r="L22" s="159">
        <v>6935044</v>
      </c>
      <c r="M22" s="159">
        <v>2605069</v>
      </c>
      <c r="N22" s="159">
        <v>12128107</v>
      </c>
      <c r="O22" s="159">
        <v>2600178</v>
      </c>
      <c r="P22" s="159">
        <v>2226847</v>
      </c>
      <c r="Q22" s="159">
        <v>6777857</v>
      </c>
      <c r="R22" s="159">
        <v>11604882</v>
      </c>
      <c r="S22" s="159">
        <v>2474967</v>
      </c>
      <c r="T22" s="159">
        <v>2440748</v>
      </c>
      <c r="U22" s="159">
        <v>2430619</v>
      </c>
      <c r="V22" s="159">
        <v>7346334</v>
      </c>
      <c r="W22" s="159">
        <v>41178031</v>
      </c>
      <c r="X22" s="159">
        <v>41481458</v>
      </c>
      <c r="Y22" s="159">
        <v>-303427</v>
      </c>
      <c r="Z22" s="141">
        <v>-0.73</v>
      </c>
      <c r="AA22" s="157">
        <v>41481458</v>
      </c>
    </row>
    <row r="23" spans="1:27" ht="13.5">
      <c r="A23" s="138" t="s">
        <v>92</v>
      </c>
      <c r="B23" s="136"/>
      <c r="C23" s="155">
        <v>27269756</v>
      </c>
      <c r="D23" s="155"/>
      <c r="E23" s="156">
        <v>28591478</v>
      </c>
      <c r="F23" s="60">
        <v>28591476</v>
      </c>
      <c r="G23" s="60">
        <v>4898159</v>
      </c>
      <c r="H23" s="60">
        <v>1507161</v>
      </c>
      <c r="I23" s="60">
        <v>1483543</v>
      </c>
      <c r="J23" s="60">
        <v>7888863</v>
      </c>
      <c r="K23" s="60">
        <v>1523649</v>
      </c>
      <c r="L23" s="60">
        <v>3423374</v>
      </c>
      <c r="M23" s="60">
        <v>1573729</v>
      </c>
      <c r="N23" s="60">
        <v>6520752</v>
      </c>
      <c r="O23" s="60">
        <v>1690368</v>
      </c>
      <c r="P23" s="60">
        <v>1618177</v>
      </c>
      <c r="Q23" s="60">
        <v>3418914</v>
      </c>
      <c r="R23" s="60">
        <v>6727459</v>
      </c>
      <c r="S23" s="60">
        <v>1568504</v>
      </c>
      <c r="T23" s="60">
        <v>1579183</v>
      </c>
      <c r="U23" s="60">
        <v>1526394</v>
      </c>
      <c r="V23" s="60">
        <v>4674081</v>
      </c>
      <c r="W23" s="60">
        <v>25811155</v>
      </c>
      <c r="X23" s="60">
        <v>28591477</v>
      </c>
      <c r="Y23" s="60">
        <v>-2780322</v>
      </c>
      <c r="Z23" s="140">
        <v>-9.72</v>
      </c>
      <c r="AA23" s="155">
        <v>28591476</v>
      </c>
    </row>
    <row r="24" spans="1:27" ht="13.5">
      <c r="A24" s="135" t="s">
        <v>93</v>
      </c>
      <c r="B24" s="142" t="s">
        <v>94</v>
      </c>
      <c r="C24" s="153">
        <v>19753</v>
      </c>
      <c r="D24" s="153"/>
      <c r="E24" s="154">
        <v>20735</v>
      </c>
      <c r="F24" s="100">
        <v>20735</v>
      </c>
      <c r="G24" s="100">
        <v>1678</v>
      </c>
      <c r="H24" s="100">
        <v>1678</v>
      </c>
      <c r="I24" s="100">
        <v>1678</v>
      </c>
      <c r="J24" s="100">
        <v>5034</v>
      </c>
      <c r="K24" s="100">
        <v>1678</v>
      </c>
      <c r="L24" s="100">
        <v>1678</v>
      </c>
      <c r="M24" s="100">
        <v>1678</v>
      </c>
      <c r="N24" s="100">
        <v>5034</v>
      </c>
      <c r="O24" s="100">
        <v>1678</v>
      </c>
      <c r="P24" s="100">
        <v>1879</v>
      </c>
      <c r="Q24" s="100">
        <v>1778</v>
      </c>
      <c r="R24" s="100">
        <v>5335</v>
      </c>
      <c r="S24" s="100">
        <v>1778</v>
      </c>
      <c r="T24" s="100">
        <v>1778</v>
      </c>
      <c r="U24" s="100">
        <v>1778</v>
      </c>
      <c r="V24" s="100">
        <v>5334</v>
      </c>
      <c r="W24" s="100">
        <v>20737</v>
      </c>
      <c r="X24" s="100">
        <v>20736</v>
      </c>
      <c r="Y24" s="100">
        <v>1</v>
      </c>
      <c r="Z24" s="137">
        <v>0</v>
      </c>
      <c r="AA24" s="153">
        <v>20735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495100924</v>
      </c>
      <c r="D25" s="168">
        <f>+D5+D9+D15+D19+D24</f>
        <v>0</v>
      </c>
      <c r="E25" s="169">
        <f t="shared" si="4"/>
        <v>465302131</v>
      </c>
      <c r="F25" s="73">
        <f t="shared" si="4"/>
        <v>530893142</v>
      </c>
      <c r="G25" s="73">
        <f t="shared" si="4"/>
        <v>56427562</v>
      </c>
      <c r="H25" s="73">
        <f t="shared" si="4"/>
        <v>32667514</v>
      </c>
      <c r="I25" s="73">
        <f t="shared" si="4"/>
        <v>28501799</v>
      </c>
      <c r="J25" s="73">
        <f t="shared" si="4"/>
        <v>117596875</v>
      </c>
      <c r="K25" s="73">
        <f t="shared" si="4"/>
        <v>32403626</v>
      </c>
      <c r="L25" s="73">
        <f t="shared" si="4"/>
        <v>44349048</v>
      </c>
      <c r="M25" s="73">
        <f t="shared" si="4"/>
        <v>31557038</v>
      </c>
      <c r="N25" s="73">
        <f t="shared" si="4"/>
        <v>108309712</v>
      </c>
      <c r="O25" s="73">
        <f t="shared" si="4"/>
        <v>37859897</v>
      </c>
      <c r="P25" s="73">
        <f t="shared" si="4"/>
        <v>29940863</v>
      </c>
      <c r="Q25" s="73">
        <f t="shared" si="4"/>
        <v>44583326</v>
      </c>
      <c r="R25" s="73">
        <f t="shared" si="4"/>
        <v>112384086</v>
      </c>
      <c r="S25" s="73">
        <f t="shared" si="4"/>
        <v>30305411</v>
      </c>
      <c r="T25" s="73">
        <f t="shared" si="4"/>
        <v>29525585</v>
      </c>
      <c r="U25" s="73">
        <f t="shared" si="4"/>
        <v>44653891</v>
      </c>
      <c r="V25" s="73">
        <f t="shared" si="4"/>
        <v>104484887</v>
      </c>
      <c r="W25" s="73">
        <f t="shared" si="4"/>
        <v>442775560</v>
      </c>
      <c r="X25" s="73">
        <f t="shared" si="4"/>
        <v>465302144</v>
      </c>
      <c r="Y25" s="73">
        <f t="shared" si="4"/>
        <v>-22526584</v>
      </c>
      <c r="Z25" s="170">
        <f>+IF(X25&lt;&gt;0,+(Y25/X25)*100,0)</f>
        <v>-4.841280937661014</v>
      </c>
      <c r="AA25" s="168">
        <f>+AA5+AA9+AA15+AA19+AA24</f>
        <v>530893142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105802207</v>
      </c>
      <c r="D28" s="153">
        <f>SUM(D29:D31)</f>
        <v>0</v>
      </c>
      <c r="E28" s="154">
        <f t="shared" si="5"/>
        <v>90433244</v>
      </c>
      <c r="F28" s="100">
        <f t="shared" si="5"/>
        <v>121508315</v>
      </c>
      <c r="G28" s="100">
        <f t="shared" si="5"/>
        <v>4139372</v>
      </c>
      <c r="H28" s="100">
        <f t="shared" si="5"/>
        <v>6484122</v>
      </c>
      <c r="I28" s="100">
        <f t="shared" si="5"/>
        <v>4745182</v>
      </c>
      <c r="J28" s="100">
        <f t="shared" si="5"/>
        <v>15368676</v>
      </c>
      <c r="K28" s="100">
        <f t="shared" si="5"/>
        <v>7269323</v>
      </c>
      <c r="L28" s="100">
        <f t="shared" si="5"/>
        <v>8664223</v>
      </c>
      <c r="M28" s="100">
        <f t="shared" si="5"/>
        <v>11007612</v>
      </c>
      <c r="N28" s="100">
        <f t="shared" si="5"/>
        <v>26941158</v>
      </c>
      <c r="O28" s="100">
        <f t="shared" si="5"/>
        <v>4828874</v>
      </c>
      <c r="P28" s="100">
        <f t="shared" si="5"/>
        <v>5180969</v>
      </c>
      <c r="Q28" s="100">
        <f t="shared" si="5"/>
        <v>4783959</v>
      </c>
      <c r="R28" s="100">
        <f t="shared" si="5"/>
        <v>14793802</v>
      </c>
      <c r="S28" s="100">
        <f t="shared" si="5"/>
        <v>6428844</v>
      </c>
      <c r="T28" s="100">
        <f t="shared" si="5"/>
        <v>5127070</v>
      </c>
      <c r="U28" s="100">
        <f t="shared" si="5"/>
        <v>8152336</v>
      </c>
      <c r="V28" s="100">
        <f t="shared" si="5"/>
        <v>19708250</v>
      </c>
      <c r="W28" s="100">
        <f t="shared" si="5"/>
        <v>76811886</v>
      </c>
      <c r="X28" s="100">
        <f t="shared" si="5"/>
        <v>90433252</v>
      </c>
      <c r="Y28" s="100">
        <f t="shared" si="5"/>
        <v>-13621366</v>
      </c>
      <c r="Z28" s="137">
        <f>+IF(X28&lt;&gt;0,+(Y28/X28)*100,0)</f>
        <v>-15.062342333990156</v>
      </c>
      <c r="AA28" s="153">
        <f>SUM(AA29:AA31)</f>
        <v>121508315</v>
      </c>
    </row>
    <row r="29" spans="1:27" ht="13.5">
      <c r="A29" s="138" t="s">
        <v>75</v>
      </c>
      <c r="B29" s="136"/>
      <c r="C29" s="155">
        <v>22835796</v>
      </c>
      <c r="D29" s="155"/>
      <c r="E29" s="156">
        <v>18846937</v>
      </c>
      <c r="F29" s="60">
        <v>26164071</v>
      </c>
      <c r="G29" s="60">
        <v>1497068</v>
      </c>
      <c r="H29" s="60">
        <v>2660060</v>
      </c>
      <c r="I29" s="60">
        <v>1595080</v>
      </c>
      <c r="J29" s="60">
        <v>5752208</v>
      </c>
      <c r="K29" s="60">
        <v>2598550</v>
      </c>
      <c r="L29" s="60">
        <v>1891603</v>
      </c>
      <c r="M29" s="60">
        <v>1980986</v>
      </c>
      <c r="N29" s="60">
        <v>6471139</v>
      </c>
      <c r="O29" s="60">
        <v>1664935</v>
      </c>
      <c r="P29" s="60">
        <v>1639301</v>
      </c>
      <c r="Q29" s="60">
        <v>1749433</v>
      </c>
      <c r="R29" s="60">
        <v>5053669</v>
      </c>
      <c r="S29" s="60">
        <v>2590409</v>
      </c>
      <c r="T29" s="60">
        <v>1878221</v>
      </c>
      <c r="U29" s="60">
        <v>1873215</v>
      </c>
      <c r="V29" s="60">
        <v>6341845</v>
      </c>
      <c r="W29" s="60">
        <v>23618861</v>
      </c>
      <c r="X29" s="60">
        <v>18846942</v>
      </c>
      <c r="Y29" s="60">
        <v>4771919</v>
      </c>
      <c r="Z29" s="140">
        <v>25.32</v>
      </c>
      <c r="AA29" s="155">
        <v>26164071</v>
      </c>
    </row>
    <row r="30" spans="1:27" ht="13.5">
      <c r="A30" s="138" t="s">
        <v>76</v>
      </c>
      <c r="B30" s="136"/>
      <c r="C30" s="157">
        <v>61657507</v>
      </c>
      <c r="D30" s="157"/>
      <c r="E30" s="158">
        <v>43920637</v>
      </c>
      <c r="F30" s="159">
        <v>74419798</v>
      </c>
      <c r="G30" s="159">
        <v>1434146</v>
      </c>
      <c r="H30" s="159">
        <v>1669973</v>
      </c>
      <c r="I30" s="159">
        <v>1633223</v>
      </c>
      <c r="J30" s="159">
        <v>4737342</v>
      </c>
      <c r="K30" s="159">
        <v>3428376</v>
      </c>
      <c r="L30" s="159">
        <v>5159630</v>
      </c>
      <c r="M30" s="159">
        <v>6527306</v>
      </c>
      <c r="N30" s="159">
        <v>15115312</v>
      </c>
      <c r="O30" s="159">
        <v>1771865</v>
      </c>
      <c r="P30" s="159">
        <v>2358516</v>
      </c>
      <c r="Q30" s="159">
        <v>1523391</v>
      </c>
      <c r="R30" s="159">
        <v>5653772</v>
      </c>
      <c r="S30" s="159">
        <v>2122984</v>
      </c>
      <c r="T30" s="159">
        <v>2176357</v>
      </c>
      <c r="U30" s="159">
        <v>4147495</v>
      </c>
      <c r="V30" s="159">
        <v>8446836</v>
      </c>
      <c r="W30" s="159">
        <v>33953262</v>
      </c>
      <c r="X30" s="159">
        <v>43920641</v>
      </c>
      <c r="Y30" s="159">
        <v>-9967379</v>
      </c>
      <c r="Z30" s="141">
        <v>-22.69</v>
      </c>
      <c r="AA30" s="157">
        <v>74419798</v>
      </c>
    </row>
    <row r="31" spans="1:27" ht="13.5">
      <c r="A31" s="138" t="s">
        <v>77</v>
      </c>
      <c r="B31" s="136"/>
      <c r="C31" s="155">
        <v>21308904</v>
      </c>
      <c r="D31" s="155"/>
      <c r="E31" s="156">
        <v>27665670</v>
      </c>
      <c r="F31" s="60">
        <v>20924446</v>
      </c>
      <c r="G31" s="60">
        <v>1208158</v>
      </c>
      <c r="H31" s="60">
        <v>2154089</v>
      </c>
      <c r="I31" s="60">
        <v>1516879</v>
      </c>
      <c r="J31" s="60">
        <v>4879126</v>
      </c>
      <c r="K31" s="60">
        <v>1242397</v>
      </c>
      <c r="L31" s="60">
        <v>1612990</v>
      </c>
      <c r="M31" s="60">
        <v>2499320</v>
      </c>
      <c r="N31" s="60">
        <v>5354707</v>
      </c>
      <c r="O31" s="60">
        <v>1392074</v>
      </c>
      <c r="P31" s="60">
        <v>1183152</v>
      </c>
      <c r="Q31" s="60">
        <v>1511135</v>
      </c>
      <c r="R31" s="60">
        <v>4086361</v>
      </c>
      <c r="S31" s="60">
        <v>1715451</v>
      </c>
      <c r="T31" s="60">
        <v>1072492</v>
      </c>
      <c r="U31" s="60">
        <v>2131626</v>
      </c>
      <c r="V31" s="60">
        <v>4919569</v>
      </c>
      <c r="W31" s="60">
        <v>19239763</v>
      </c>
      <c r="X31" s="60">
        <v>27665669</v>
      </c>
      <c r="Y31" s="60">
        <v>-8425906</v>
      </c>
      <c r="Z31" s="140">
        <v>-30.46</v>
      </c>
      <c r="AA31" s="155">
        <v>20924446</v>
      </c>
    </row>
    <row r="32" spans="1:27" ht="13.5">
      <c r="A32" s="135" t="s">
        <v>78</v>
      </c>
      <c r="B32" s="136"/>
      <c r="C32" s="153">
        <f aca="true" t="shared" si="6" ref="C32:Y32">SUM(C33:C37)</f>
        <v>61414620</v>
      </c>
      <c r="D32" s="153">
        <f>SUM(D33:D37)</f>
        <v>0</v>
      </c>
      <c r="E32" s="154">
        <f t="shared" si="6"/>
        <v>53785548</v>
      </c>
      <c r="F32" s="100">
        <f t="shared" si="6"/>
        <v>69655919</v>
      </c>
      <c r="G32" s="100">
        <f t="shared" si="6"/>
        <v>2887875</v>
      </c>
      <c r="H32" s="100">
        <f t="shared" si="6"/>
        <v>3679249</v>
      </c>
      <c r="I32" s="100">
        <f t="shared" si="6"/>
        <v>3712414</v>
      </c>
      <c r="J32" s="100">
        <f t="shared" si="6"/>
        <v>10279538</v>
      </c>
      <c r="K32" s="100">
        <f t="shared" si="6"/>
        <v>3851149</v>
      </c>
      <c r="L32" s="100">
        <f t="shared" si="6"/>
        <v>5759655</v>
      </c>
      <c r="M32" s="100">
        <f t="shared" si="6"/>
        <v>3864306</v>
      </c>
      <c r="N32" s="100">
        <f t="shared" si="6"/>
        <v>13475110</v>
      </c>
      <c r="O32" s="100">
        <f t="shared" si="6"/>
        <v>3891731</v>
      </c>
      <c r="P32" s="100">
        <f t="shared" si="6"/>
        <v>3754824</v>
      </c>
      <c r="Q32" s="100">
        <f t="shared" si="6"/>
        <v>3591223</v>
      </c>
      <c r="R32" s="100">
        <f t="shared" si="6"/>
        <v>11237778</v>
      </c>
      <c r="S32" s="100">
        <f t="shared" si="6"/>
        <v>4002900</v>
      </c>
      <c r="T32" s="100">
        <f t="shared" si="6"/>
        <v>3660568</v>
      </c>
      <c r="U32" s="100">
        <f t="shared" si="6"/>
        <v>3972540</v>
      </c>
      <c r="V32" s="100">
        <f t="shared" si="6"/>
        <v>11636008</v>
      </c>
      <c r="W32" s="100">
        <f t="shared" si="6"/>
        <v>46628434</v>
      </c>
      <c r="X32" s="100">
        <f t="shared" si="6"/>
        <v>53785544</v>
      </c>
      <c r="Y32" s="100">
        <f t="shared" si="6"/>
        <v>-7157110</v>
      </c>
      <c r="Z32" s="137">
        <f>+IF(X32&lt;&gt;0,+(Y32/X32)*100,0)</f>
        <v>-13.306753948607456</v>
      </c>
      <c r="AA32" s="153">
        <f>SUM(AA33:AA37)</f>
        <v>69655919</v>
      </c>
    </row>
    <row r="33" spans="1:27" ht="13.5">
      <c r="A33" s="138" t="s">
        <v>79</v>
      </c>
      <c r="B33" s="136"/>
      <c r="C33" s="155">
        <v>11131555</v>
      </c>
      <c r="D33" s="155"/>
      <c r="E33" s="156">
        <v>13903973</v>
      </c>
      <c r="F33" s="60">
        <v>13275827</v>
      </c>
      <c r="G33" s="60">
        <v>829433</v>
      </c>
      <c r="H33" s="60">
        <v>948163</v>
      </c>
      <c r="I33" s="60">
        <v>887456</v>
      </c>
      <c r="J33" s="60">
        <v>2665052</v>
      </c>
      <c r="K33" s="60">
        <v>867620</v>
      </c>
      <c r="L33" s="60">
        <v>1282531</v>
      </c>
      <c r="M33" s="60">
        <v>885568</v>
      </c>
      <c r="N33" s="60">
        <v>3035719</v>
      </c>
      <c r="O33" s="60">
        <v>872654</v>
      </c>
      <c r="P33" s="60">
        <v>882062</v>
      </c>
      <c r="Q33" s="60">
        <v>901759</v>
      </c>
      <c r="R33" s="60">
        <v>2656475</v>
      </c>
      <c r="S33" s="60">
        <v>1000950</v>
      </c>
      <c r="T33" s="60">
        <v>1004719</v>
      </c>
      <c r="U33" s="60">
        <v>1009879</v>
      </c>
      <c r="V33" s="60">
        <v>3015548</v>
      </c>
      <c r="W33" s="60">
        <v>11372794</v>
      </c>
      <c r="X33" s="60">
        <v>13903976</v>
      </c>
      <c r="Y33" s="60">
        <v>-2531182</v>
      </c>
      <c r="Z33" s="140">
        <v>-18.2</v>
      </c>
      <c r="AA33" s="155">
        <v>13275827</v>
      </c>
    </row>
    <row r="34" spans="1:27" ht="13.5">
      <c r="A34" s="138" t="s">
        <v>80</v>
      </c>
      <c r="B34" s="136"/>
      <c r="C34" s="155">
        <v>14384731</v>
      </c>
      <c r="D34" s="155"/>
      <c r="E34" s="156">
        <v>16352800</v>
      </c>
      <c r="F34" s="60">
        <v>16723492</v>
      </c>
      <c r="G34" s="60">
        <v>952051</v>
      </c>
      <c r="H34" s="60">
        <v>1231290</v>
      </c>
      <c r="I34" s="60">
        <v>1233788</v>
      </c>
      <c r="J34" s="60">
        <v>3417129</v>
      </c>
      <c r="K34" s="60">
        <v>1070799</v>
      </c>
      <c r="L34" s="60">
        <v>2246859</v>
      </c>
      <c r="M34" s="60">
        <v>1389604</v>
      </c>
      <c r="N34" s="60">
        <v>4707262</v>
      </c>
      <c r="O34" s="60">
        <v>1165576</v>
      </c>
      <c r="P34" s="60">
        <v>1167613</v>
      </c>
      <c r="Q34" s="60">
        <v>1126258</v>
      </c>
      <c r="R34" s="60">
        <v>3459447</v>
      </c>
      <c r="S34" s="60">
        <v>1305367</v>
      </c>
      <c r="T34" s="60">
        <v>1034398</v>
      </c>
      <c r="U34" s="60">
        <v>1161934</v>
      </c>
      <c r="V34" s="60">
        <v>3501699</v>
      </c>
      <c r="W34" s="60">
        <v>15085537</v>
      </c>
      <c r="X34" s="60">
        <v>16352796</v>
      </c>
      <c r="Y34" s="60">
        <v>-1267259</v>
      </c>
      <c r="Z34" s="140">
        <v>-7.75</v>
      </c>
      <c r="AA34" s="155">
        <v>16723492</v>
      </c>
    </row>
    <row r="35" spans="1:27" ht="13.5">
      <c r="A35" s="138" t="s">
        <v>81</v>
      </c>
      <c r="B35" s="136"/>
      <c r="C35" s="155">
        <v>34419279</v>
      </c>
      <c r="D35" s="155"/>
      <c r="E35" s="156">
        <v>21743102</v>
      </c>
      <c r="F35" s="60">
        <v>37991904</v>
      </c>
      <c r="G35" s="60">
        <v>985361</v>
      </c>
      <c r="H35" s="60">
        <v>1339487</v>
      </c>
      <c r="I35" s="60">
        <v>1415157</v>
      </c>
      <c r="J35" s="60">
        <v>3740005</v>
      </c>
      <c r="K35" s="60">
        <v>1820512</v>
      </c>
      <c r="L35" s="60">
        <v>2052503</v>
      </c>
      <c r="M35" s="60">
        <v>1468391</v>
      </c>
      <c r="N35" s="60">
        <v>5341406</v>
      </c>
      <c r="O35" s="60">
        <v>1731655</v>
      </c>
      <c r="P35" s="60">
        <v>1599456</v>
      </c>
      <c r="Q35" s="60">
        <v>1454536</v>
      </c>
      <c r="R35" s="60">
        <v>4785647</v>
      </c>
      <c r="S35" s="60">
        <v>1561889</v>
      </c>
      <c r="T35" s="60">
        <v>1535340</v>
      </c>
      <c r="U35" s="60">
        <v>1686686</v>
      </c>
      <c r="V35" s="60">
        <v>4783915</v>
      </c>
      <c r="W35" s="60">
        <v>18650973</v>
      </c>
      <c r="X35" s="60">
        <v>21743103</v>
      </c>
      <c r="Y35" s="60">
        <v>-3092130</v>
      </c>
      <c r="Z35" s="140">
        <v>-14.22</v>
      </c>
      <c r="AA35" s="155">
        <v>37991904</v>
      </c>
    </row>
    <row r="36" spans="1:27" ht="13.5">
      <c r="A36" s="138" t="s">
        <v>82</v>
      </c>
      <c r="B36" s="136"/>
      <c r="C36" s="155">
        <v>1479055</v>
      </c>
      <c r="D36" s="155"/>
      <c r="E36" s="156">
        <v>1785673</v>
      </c>
      <c r="F36" s="60">
        <v>1664696</v>
      </c>
      <c r="G36" s="60">
        <v>121030</v>
      </c>
      <c r="H36" s="60">
        <v>160309</v>
      </c>
      <c r="I36" s="60">
        <v>176013</v>
      </c>
      <c r="J36" s="60">
        <v>457352</v>
      </c>
      <c r="K36" s="60">
        <v>92218</v>
      </c>
      <c r="L36" s="60">
        <v>177762</v>
      </c>
      <c r="M36" s="60">
        <v>120743</v>
      </c>
      <c r="N36" s="60">
        <v>390723</v>
      </c>
      <c r="O36" s="60">
        <v>121846</v>
      </c>
      <c r="P36" s="60">
        <v>105693</v>
      </c>
      <c r="Q36" s="60">
        <v>108670</v>
      </c>
      <c r="R36" s="60">
        <v>336209</v>
      </c>
      <c r="S36" s="60">
        <v>134694</v>
      </c>
      <c r="T36" s="60">
        <v>86111</v>
      </c>
      <c r="U36" s="60">
        <v>114041</v>
      </c>
      <c r="V36" s="60">
        <v>334846</v>
      </c>
      <c r="W36" s="60">
        <v>1519130</v>
      </c>
      <c r="X36" s="60">
        <v>1785669</v>
      </c>
      <c r="Y36" s="60">
        <v>-266539</v>
      </c>
      <c r="Z36" s="140">
        <v>-14.93</v>
      </c>
      <c r="AA36" s="155">
        <v>1664696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58830762</v>
      </c>
      <c r="D38" s="153">
        <f>SUM(D39:D41)</f>
        <v>0</v>
      </c>
      <c r="E38" s="154">
        <f t="shared" si="7"/>
        <v>64436910</v>
      </c>
      <c r="F38" s="100">
        <f t="shared" si="7"/>
        <v>66154648</v>
      </c>
      <c r="G38" s="100">
        <f t="shared" si="7"/>
        <v>4490146</v>
      </c>
      <c r="H38" s="100">
        <f t="shared" si="7"/>
        <v>7101179</v>
      </c>
      <c r="I38" s="100">
        <f t="shared" si="7"/>
        <v>4540734</v>
      </c>
      <c r="J38" s="100">
        <f t="shared" si="7"/>
        <v>16132059</v>
      </c>
      <c r="K38" s="100">
        <f t="shared" si="7"/>
        <v>3053752</v>
      </c>
      <c r="L38" s="100">
        <f t="shared" si="7"/>
        <v>5802426</v>
      </c>
      <c r="M38" s="100">
        <f t="shared" si="7"/>
        <v>5765425</v>
      </c>
      <c r="N38" s="100">
        <f t="shared" si="7"/>
        <v>14621603</v>
      </c>
      <c r="O38" s="100">
        <f t="shared" si="7"/>
        <v>5493704</v>
      </c>
      <c r="P38" s="100">
        <f t="shared" si="7"/>
        <v>4721202</v>
      </c>
      <c r="Q38" s="100">
        <f t="shared" si="7"/>
        <v>5224091</v>
      </c>
      <c r="R38" s="100">
        <f t="shared" si="7"/>
        <v>15438997</v>
      </c>
      <c r="S38" s="100">
        <f t="shared" si="7"/>
        <v>7824750</v>
      </c>
      <c r="T38" s="100">
        <f t="shared" si="7"/>
        <v>2524814</v>
      </c>
      <c r="U38" s="100">
        <f t="shared" si="7"/>
        <v>5705504</v>
      </c>
      <c r="V38" s="100">
        <f t="shared" si="7"/>
        <v>16055068</v>
      </c>
      <c r="W38" s="100">
        <f t="shared" si="7"/>
        <v>62247727</v>
      </c>
      <c r="X38" s="100">
        <f t="shared" si="7"/>
        <v>64436912</v>
      </c>
      <c r="Y38" s="100">
        <f t="shared" si="7"/>
        <v>-2189185</v>
      </c>
      <c r="Z38" s="137">
        <f>+IF(X38&lt;&gt;0,+(Y38/X38)*100,0)</f>
        <v>-3.397408305351442</v>
      </c>
      <c r="AA38" s="153">
        <f>SUM(AA39:AA41)</f>
        <v>66154648</v>
      </c>
    </row>
    <row r="39" spans="1:27" ht="13.5">
      <c r="A39" s="138" t="s">
        <v>85</v>
      </c>
      <c r="B39" s="136"/>
      <c r="C39" s="155">
        <v>8698412</v>
      </c>
      <c r="D39" s="155"/>
      <c r="E39" s="156">
        <v>11522435</v>
      </c>
      <c r="F39" s="60">
        <v>11169667</v>
      </c>
      <c r="G39" s="60">
        <v>738739</v>
      </c>
      <c r="H39" s="60">
        <v>810635</v>
      </c>
      <c r="I39" s="60">
        <v>628645</v>
      </c>
      <c r="J39" s="60">
        <v>2178019</v>
      </c>
      <c r="K39" s="60">
        <v>950749</v>
      </c>
      <c r="L39" s="60">
        <v>1065226</v>
      </c>
      <c r="M39" s="60">
        <v>1119192</v>
      </c>
      <c r="N39" s="60">
        <v>3135167</v>
      </c>
      <c r="O39" s="60">
        <v>571332</v>
      </c>
      <c r="P39" s="60">
        <v>818208</v>
      </c>
      <c r="Q39" s="60">
        <v>792749</v>
      </c>
      <c r="R39" s="60">
        <v>2182289</v>
      </c>
      <c r="S39" s="60">
        <v>876070</v>
      </c>
      <c r="T39" s="60">
        <v>808456</v>
      </c>
      <c r="U39" s="60">
        <v>909969</v>
      </c>
      <c r="V39" s="60">
        <v>2594495</v>
      </c>
      <c r="W39" s="60">
        <v>10089970</v>
      </c>
      <c r="X39" s="60">
        <v>11522436</v>
      </c>
      <c r="Y39" s="60">
        <v>-1432466</v>
      </c>
      <c r="Z39" s="140">
        <v>-12.43</v>
      </c>
      <c r="AA39" s="155">
        <v>11169667</v>
      </c>
    </row>
    <row r="40" spans="1:27" ht="13.5">
      <c r="A40" s="138" t="s">
        <v>86</v>
      </c>
      <c r="B40" s="136"/>
      <c r="C40" s="155">
        <v>50132350</v>
      </c>
      <c r="D40" s="155"/>
      <c r="E40" s="156">
        <v>52914475</v>
      </c>
      <c r="F40" s="60">
        <v>54984981</v>
      </c>
      <c r="G40" s="60">
        <v>3751407</v>
      </c>
      <c r="H40" s="60">
        <v>6290544</v>
      </c>
      <c r="I40" s="60">
        <v>3912089</v>
      </c>
      <c r="J40" s="60">
        <v>13954040</v>
      </c>
      <c r="K40" s="60">
        <v>2103003</v>
      </c>
      <c r="L40" s="60">
        <v>4737200</v>
      </c>
      <c r="M40" s="60">
        <v>4646233</v>
      </c>
      <c r="N40" s="60">
        <v>11486436</v>
      </c>
      <c r="O40" s="60">
        <v>4922372</v>
      </c>
      <c r="P40" s="60">
        <v>3902994</v>
      </c>
      <c r="Q40" s="60">
        <v>4431342</v>
      </c>
      <c r="R40" s="60">
        <v>13256708</v>
      </c>
      <c r="S40" s="60">
        <v>6948680</v>
      </c>
      <c r="T40" s="60">
        <v>1716358</v>
      </c>
      <c r="U40" s="60">
        <v>4795535</v>
      </c>
      <c r="V40" s="60">
        <v>13460573</v>
      </c>
      <c r="W40" s="60">
        <v>52157757</v>
      </c>
      <c r="X40" s="60">
        <v>52914476</v>
      </c>
      <c r="Y40" s="60">
        <v>-756719</v>
      </c>
      <c r="Z40" s="140">
        <v>-1.43</v>
      </c>
      <c r="AA40" s="155">
        <v>54984981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251816999</v>
      </c>
      <c r="D42" s="153">
        <f>SUM(D43:D46)</f>
        <v>0</v>
      </c>
      <c r="E42" s="154">
        <f t="shared" si="8"/>
        <v>286579610</v>
      </c>
      <c r="F42" s="100">
        <f t="shared" si="8"/>
        <v>288098113</v>
      </c>
      <c r="G42" s="100">
        <f t="shared" si="8"/>
        <v>10129397</v>
      </c>
      <c r="H42" s="100">
        <f t="shared" si="8"/>
        <v>29816330</v>
      </c>
      <c r="I42" s="100">
        <f t="shared" si="8"/>
        <v>22710900</v>
      </c>
      <c r="J42" s="100">
        <f t="shared" si="8"/>
        <v>62656627</v>
      </c>
      <c r="K42" s="100">
        <f t="shared" si="8"/>
        <v>19452318</v>
      </c>
      <c r="L42" s="100">
        <f t="shared" si="8"/>
        <v>18956265</v>
      </c>
      <c r="M42" s="100">
        <f t="shared" si="8"/>
        <v>28836449</v>
      </c>
      <c r="N42" s="100">
        <f t="shared" si="8"/>
        <v>67245032</v>
      </c>
      <c r="O42" s="100">
        <f t="shared" si="8"/>
        <v>18235729</v>
      </c>
      <c r="P42" s="100">
        <f t="shared" si="8"/>
        <v>20298309</v>
      </c>
      <c r="Q42" s="100">
        <f t="shared" si="8"/>
        <v>20356453</v>
      </c>
      <c r="R42" s="100">
        <f t="shared" si="8"/>
        <v>58890491</v>
      </c>
      <c r="S42" s="100">
        <f t="shared" si="8"/>
        <v>23999586</v>
      </c>
      <c r="T42" s="100">
        <f t="shared" si="8"/>
        <v>19491151</v>
      </c>
      <c r="U42" s="100">
        <f t="shared" si="8"/>
        <v>27535781</v>
      </c>
      <c r="V42" s="100">
        <f t="shared" si="8"/>
        <v>71026518</v>
      </c>
      <c r="W42" s="100">
        <f t="shared" si="8"/>
        <v>259818668</v>
      </c>
      <c r="X42" s="100">
        <f t="shared" si="8"/>
        <v>286579615</v>
      </c>
      <c r="Y42" s="100">
        <f t="shared" si="8"/>
        <v>-26760947</v>
      </c>
      <c r="Z42" s="137">
        <f>+IF(X42&lt;&gt;0,+(Y42/X42)*100,0)</f>
        <v>-9.33804974230285</v>
      </c>
      <c r="AA42" s="153">
        <f>SUM(AA43:AA46)</f>
        <v>288098113</v>
      </c>
    </row>
    <row r="43" spans="1:27" ht="13.5">
      <c r="A43" s="138" t="s">
        <v>89</v>
      </c>
      <c r="B43" s="136"/>
      <c r="C43" s="155">
        <v>154304604</v>
      </c>
      <c r="D43" s="155"/>
      <c r="E43" s="156">
        <v>175831357</v>
      </c>
      <c r="F43" s="60">
        <v>175937802</v>
      </c>
      <c r="G43" s="60">
        <v>5216972</v>
      </c>
      <c r="H43" s="60">
        <v>20617067</v>
      </c>
      <c r="I43" s="60">
        <v>15323260</v>
      </c>
      <c r="J43" s="60">
        <v>41157299</v>
      </c>
      <c r="K43" s="60">
        <v>13950130</v>
      </c>
      <c r="L43" s="60">
        <v>10586588</v>
      </c>
      <c r="M43" s="60">
        <v>14466058</v>
      </c>
      <c r="N43" s="60">
        <v>39002776</v>
      </c>
      <c r="O43" s="60">
        <v>10127877</v>
      </c>
      <c r="P43" s="60">
        <v>12083892</v>
      </c>
      <c r="Q43" s="60">
        <v>11941023</v>
      </c>
      <c r="R43" s="60">
        <v>34152792</v>
      </c>
      <c r="S43" s="60">
        <v>13703078</v>
      </c>
      <c r="T43" s="60">
        <v>13036937</v>
      </c>
      <c r="U43" s="60">
        <v>13576561</v>
      </c>
      <c r="V43" s="60">
        <v>40316576</v>
      </c>
      <c r="W43" s="60">
        <v>154629443</v>
      </c>
      <c r="X43" s="60">
        <v>175831359</v>
      </c>
      <c r="Y43" s="60">
        <v>-21201916</v>
      </c>
      <c r="Z43" s="140">
        <v>-12.06</v>
      </c>
      <c r="AA43" s="155">
        <v>175937802</v>
      </c>
    </row>
    <row r="44" spans="1:27" ht="13.5">
      <c r="A44" s="138" t="s">
        <v>90</v>
      </c>
      <c r="B44" s="136"/>
      <c r="C44" s="155">
        <v>42880731</v>
      </c>
      <c r="D44" s="155"/>
      <c r="E44" s="156">
        <v>46278132</v>
      </c>
      <c r="F44" s="60">
        <v>46885400</v>
      </c>
      <c r="G44" s="60">
        <v>1654061</v>
      </c>
      <c r="H44" s="60">
        <v>4244695</v>
      </c>
      <c r="I44" s="60">
        <v>3638450</v>
      </c>
      <c r="J44" s="60">
        <v>9537206</v>
      </c>
      <c r="K44" s="60">
        <v>3009201</v>
      </c>
      <c r="L44" s="60">
        <v>3770914</v>
      </c>
      <c r="M44" s="60">
        <v>4322981</v>
      </c>
      <c r="N44" s="60">
        <v>11103096</v>
      </c>
      <c r="O44" s="60">
        <v>4334130</v>
      </c>
      <c r="P44" s="60">
        <v>4564678</v>
      </c>
      <c r="Q44" s="60">
        <v>4387567</v>
      </c>
      <c r="R44" s="60">
        <v>13286375</v>
      </c>
      <c r="S44" s="60">
        <v>5092306</v>
      </c>
      <c r="T44" s="60">
        <v>3730195</v>
      </c>
      <c r="U44" s="60">
        <v>3941446</v>
      </c>
      <c r="V44" s="60">
        <v>12763947</v>
      </c>
      <c r="W44" s="60">
        <v>46690624</v>
      </c>
      <c r="X44" s="60">
        <v>46278133</v>
      </c>
      <c r="Y44" s="60">
        <v>412491</v>
      </c>
      <c r="Z44" s="140">
        <v>0.89</v>
      </c>
      <c r="AA44" s="155">
        <v>46885400</v>
      </c>
    </row>
    <row r="45" spans="1:27" ht="13.5">
      <c r="A45" s="138" t="s">
        <v>91</v>
      </c>
      <c r="B45" s="136"/>
      <c r="C45" s="157">
        <v>31964430</v>
      </c>
      <c r="D45" s="157"/>
      <c r="E45" s="158">
        <v>37507183</v>
      </c>
      <c r="F45" s="159">
        <v>37885522</v>
      </c>
      <c r="G45" s="159">
        <v>1533457</v>
      </c>
      <c r="H45" s="159">
        <v>2911158</v>
      </c>
      <c r="I45" s="159">
        <v>1815006</v>
      </c>
      <c r="J45" s="159">
        <v>6259621</v>
      </c>
      <c r="K45" s="159">
        <v>785993</v>
      </c>
      <c r="L45" s="159">
        <v>2014878</v>
      </c>
      <c r="M45" s="159">
        <v>8061954</v>
      </c>
      <c r="N45" s="159">
        <v>10862825</v>
      </c>
      <c r="O45" s="159">
        <v>1847455</v>
      </c>
      <c r="P45" s="159">
        <v>1771719</v>
      </c>
      <c r="Q45" s="159">
        <v>1944951</v>
      </c>
      <c r="R45" s="159">
        <v>5564125</v>
      </c>
      <c r="S45" s="159">
        <v>2956820</v>
      </c>
      <c r="T45" s="159">
        <v>924708</v>
      </c>
      <c r="U45" s="159">
        <v>7821665</v>
      </c>
      <c r="V45" s="159">
        <v>11703193</v>
      </c>
      <c r="W45" s="159">
        <v>34389764</v>
      </c>
      <c r="X45" s="159">
        <v>37507182</v>
      </c>
      <c r="Y45" s="159">
        <v>-3117418</v>
      </c>
      <c r="Z45" s="141">
        <v>-8.31</v>
      </c>
      <c r="AA45" s="157">
        <v>37885522</v>
      </c>
    </row>
    <row r="46" spans="1:27" ht="13.5">
      <c r="A46" s="138" t="s">
        <v>92</v>
      </c>
      <c r="B46" s="136"/>
      <c r="C46" s="155">
        <v>22667234</v>
      </c>
      <c r="D46" s="155"/>
      <c r="E46" s="156">
        <v>26962938</v>
      </c>
      <c r="F46" s="60">
        <v>27389389</v>
      </c>
      <c r="G46" s="60">
        <v>1724907</v>
      </c>
      <c r="H46" s="60">
        <v>2043410</v>
      </c>
      <c r="I46" s="60">
        <v>1934184</v>
      </c>
      <c r="J46" s="60">
        <v>5702501</v>
      </c>
      <c r="K46" s="60">
        <v>1706994</v>
      </c>
      <c r="L46" s="60">
        <v>2583885</v>
      </c>
      <c r="M46" s="60">
        <v>1985456</v>
      </c>
      <c r="N46" s="60">
        <v>6276335</v>
      </c>
      <c r="O46" s="60">
        <v>1926267</v>
      </c>
      <c r="P46" s="60">
        <v>1878020</v>
      </c>
      <c r="Q46" s="60">
        <v>2082912</v>
      </c>
      <c r="R46" s="60">
        <v>5887199</v>
      </c>
      <c r="S46" s="60">
        <v>2247382</v>
      </c>
      <c r="T46" s="60">
        <v>1799311</v>
      </c>
      <c r="U46" s="60">
        <v>2196109</v>
      </c>
      <c r="V46" s="60">
        <v>6242802</v>
      </c>
      <c r="W46" s="60">
        <v>24108837</v>
      </c>
      <c r="X46" s="60">
        <v>26962941</v>
      </c>
      <c r="Y46" s="60">
        <v>-2854104</v>
      </c>
      <c r="Z46" s="140">
        <v>-10.59</v>
      </c>
      <c r="AA46" s="155">
        <v>27389389</v>
      </c>
    </row>
    <row r="47" spans="1:27" ht="13.5">
      <c r="A47" s="135" t="s">
        <v>93</v>
      </c>
      <c r="B47" s="142" t="s">
        <v>94</v>
      </c>
      <c r="C47" s="153">
        <v>992602</v>
      </c>
      <c r="D47" s="153"/>
      <c r="E47" s="154">
        <v>996334</v>
      </c>
      <c r="F47" s="100">
        <v>1018851</v>
      </c>
      <c r="G47" s="100">
        <v>76465</v>
      </c>
      <c r="H47" s="100">
        <v>130484</v>
      </c>
      <c r="I47" s="100">
        <v>26313</v>
      </c>
      <c r="J47" s="100">
        <v>233262</v>
      </c>
      <c r="K47" s="100">
        <v>182964</v>
      </c>
      <c r="L47" s="100">
        <v>41999</v>
      </c>
      <c r="M47" s="100">
        <v>183944</v>
      </c>
      <c r="N47" s="100">
        <v>408907</v>
      </c>
      <c r="O47" s="100">
        <v>45609</v>
      </c>
      <c r="P47" s="100">
        <v>24838</v>
      </c>
      <c r="Q47" s="100">
        <v>25693</v>
      </c>
      <c r="R47" s="100">
        <v>96140</v>
      </c>
      <c r="S47" s="100">
        <v>205000</v>
      </c>
      <c r="T47" s="100">
        <v>80512</v>
      </c>
      <c r="U47" s="100">
        <v>24598</v>
      </c>
      <c r="V47" s="100">
        <v>310110</v>
      </c>
      <c r="W47" s="100">
        <v>1048419</v>
      </c>
      <c r="X47" s="100">
        <v>996336</v>
      </c>
      <c r="Y47" s="100">
        <v>52083</v>
      </c>
      <c r="Z47" s="137">
        <v>5.23</v>
      </c>
      <c r="AA47" s="153">
        <v>1018851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478857190</v>
      </c>
      <c r="D48" s="168">
        <f>+D28+D32+D38+D42+D47</f>
        <v>0</v>
      </c>
      <c r="E48" s="169">
        <f t="shared" si="9"/>
        <v>496231646</v>
      </c>
      <c r="F48" s="73">
        <f t="shared" si="9"/>
        <v>546435846</v>
      </c>
      <c r="G48" s="73">
        <f t="shared" si="9"/>
        <v>21723255</v>
      </c>
      <c r="H48" s="73">
        <f t="shared" si="9"/>
        <v>47211364</v>
      </c>
      <c r="I48" s="73">
        <f t="shared" si="9"/>
        <v>35735543</v>
      </c>
      <c r="J48" s="73">
        <f t="shared" si="9"/>
        <v>104670162</v>
      </c>
      <c r="K48" s="73">
        <f t="shared" si="9"/>
        <v>33809506</v>
      </c>
      <c r="L48" s="73">
        <f t="shared" si="9"/>
        <v>39224568</v>
      </c>
      <c r="M48" s="73">
        <f t="shared" si="9"/>
        <v>49657736</v>
      </c>
      <c r="N48" s="73">
        <f t="shared" si="9"/>
        <v>122691810</v>
      </c>
      <c r="O48" s="73">
        <f t="shared" si="9"/>
        <v>32495647</v>
      </c>
      <c r="P48" s="73">
        <f t="shared" si="9"/>
        <v>33980142</v>
      </c>
      <c r="Q48" s="73">
        <f t="shared" si="9"/>
        <v>33981419</v>
      </c>
      <c r="R48" s="73">
        <f t="shared" si="9"/>
        <v>100457208</v>
      </c>
      <c r="S48" s="73">
        <f t="shared" si="9"/>
        <v>42461080</v>
      </c>
      <c r="T48" s="73">
        <f t="shared" si="9"/>
        <v>30884115</v>
      </c>
      <c r="U48" s="73">
        <f t="shared" si="9"/>
        <v>45390759</v>
      </c>
      <c r="V48" s="73">
        <f t="shared" si="9"/>
        <v>118735954</v>
      </c>
      <c r="W48" s="73">
        <f t="shared" si="9"/>
        <v>446555134</v>
      </c>
      <c r="X48" s="73">
        <f t="shared" si="9"/>
        <v>496231659</v>
      </c>
      <c r="Y48" s="73">
        <f t="shared" si="9"/>
        <v>-49676525</v>
      </c>
      <c r="Z48" s="170">
        <f>+IF(X48&lt;&gt;0,+(Y48/X48)*100,0)</f>
        <v>-10.010752860893142</v>
      </c>
      <c r="AA48" s="168">
        <f>+AA28+AA32+AA38+AA42+AA47</f>
        <v>546435846</v>
      </c>
    </row>
    <row r="49" spans="1:27" ht="13.5">
      <c r="A49" s="148" t="s">
        <v>49</v>
      </c>
      <c r="B49" s="149"/>
      <c r="C49" s="171">
        <f aca="true" t="shared" si="10" ref="C49:Y49">+C25-C48</f>
        <v>16243734</v>
      </c>
      <c r="D49" s="171">
        <f>+D25-D48</f>
        <v>0</v>
      </c>
      <c r="E49" s="172">
        <f t="shared" si="10"/>
        <v>-30929515</v>
      </c>
      <c r="F49" s="173">
        <f t="shared" si="10"/>
        <v>-15542704</v>
      </c>
      <c r="G49" s="173">
        <f t="shared" si="10"/>
        <v>34704307</v>
      </c>
      <c r="H49" s="173">
        <f t="shared" si="10"/>
        <v>-14543850</v>
      </c>
      <c r="I49" s="173">
        <f t="shared" si="10"/>
        <v>-7233744</v>
      </c>
      <c r="J49" s="173">
        <f t="shared" si="10"/>
        <v>12926713</v>
      </c>
      <c r="K49" s="173">
        <f t="shared" si="10"/>
        <v>-1405880</v>
      </c>
      <c r="L49" s="173">
        <f t="shared" si="10"/>
        <v>5124480</v>
      </c>
      <c r="M49" s="173">
        <f t="shared" si="10"/>
        <v>-18100698</v>
      </c>
      <c r="N49" s="173">
        <f t="shared" si="10"/>
        <v>-14382098</v>
      </c>
      <c r="O49" s="173">
        <f t="shared" si="10"/>
        <v>5364250</v>
      </c>
      <c r="P49" s="173">
        <f t="shared" si="10"/>
        <v>-4039279</v>
      </c>
      <c r="Q49" s="173">
        <f t="shared" si="10"/>
        <v>10601907</v>
      </c>
      <c r="R49" s="173">
        <f t="shared" si="10"/>
        <v>11926878</v>
      </c>
      <c r="S49" s="173">
        <f t="shared" si="10"/>
        <v>-12155669</v>
      </c>
      <c r="T49" s="173">
        <f t="shared" si="10"/>
        <v>-1358530</v>
      </c>
      <c r="U49" s="173">
        <f t="shared" si="10"/>
        <v>-736868</v>
      </c>
      <c r="V49" s="173">
        <f t="shared" si="10"/>
        <v>-14251067</v>
      </c>
      <c r="W49" s="173">
        <f t="shared" si="10"/>
        <v>-3779574</v>
      </c>
      <c r="X49" s="173">
        <f>IF(F25=F48,0,X25-X48)</f>
        <v>-30929515</v>
      </c>
      <c r="Y49" s="173">
        <f t="shared" si="10"/>
        <v>27149941</v>
      </c>
      <c r="Z49" s="174">
        <f>+IF(X49&lt;&gt;0,+(Y49/X49)*100,0)</f>
        <v>-87.78004116779717</v>
      </c>
      <c r="AA49" s="171">
        <f>+AA25-AA48</f>
        <v>-15542704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70536912</v>
      </c>
      <c r="D5" s="155">
        <v>0</v>
      </c>
      <c r="E5" s="156">
        <v>75587172</v>
      </c>
      <c r="F5" s="60">
        <v>73859686</v>
      </c>
      <c r="G5" s="60">
        <v>13442167</v>
      </c>
      <c r="H5" s="60">
        <v>7630351</v>
      </c>
      <c r="I5" s="60">
        <v>4815876</v>
      </c>
      <c r="J5" s="60">
        <v>25888394</v>
      </c>
      <c r="K5" s="60">
        <v>5431693</v>
      </c>
      <c r="L5" s="60">
        <v>5220571</v>
      </c>
      <c r="M5" s="60">
        <v>5278248</v>
      </c>
      <c r="N5" s="60">
        <v>15930512</v>
      </c>
      <c r="O5" s="60">
        <v>6510847</v>
      </c>
      <c r="P5" s="60">
        <v>5235722</v>
      </c>
      <c r="Q5" s="60">
        <v>5048133</v>
      </c>
      <c r="R5" s="60">
        <v>16794702</v>
      </c>
      <c r="S5" s="60">
        <v>4969126</v>
      </c>
      <c r="T5" s="60">
        <v>4920716</v>
      </c>
      <c r="U5" s="60">
        <v>4815659</v>
      </c>
      <c r="V5" s="60">
        <v>14705501</v>
      </c>
      <c r="W5" s="60">
        <v>73319109</v>
      </c>
      <c r="X5" s="60">
        <v>75587168</v>
      </c>
      <c r="Y5" s="60">
        <v>-2268059</v>
      </c>
      <c r="Z5" s="140">
        <v>-3</v>
      </c>
      <c r="AA5" s="155">
        <v>73859686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173458143</v>
      </c>
      <c r="D7" s="155">
        <v>0</v>
      </c>
      <c r="E7" s="156">
        <v>189052652</v>
      </c>
      <c r="F7" s="60">
        <v>188275877</v>
      </c>
      <c r="G7" s="60">
        <v>16258172</v>
      </c>
      <c r="H7" s="60">
        <v>16808195</v>
      </c>
      <c r="I7" s="60">
        <v>15649262</v>
      </c>
      <c r="J7" s="60">
        <v>48715629</v>
      </c>
      <c r="K7" s="60">
        <v>14568921</v>
      </c>
      <c r="L7" s="60">
        <v>14963928</v>
      </c>
      <c r="M7" s="60">
        <v>15269108</v>
      </c>
      <c r="N7" s="60">
        <v>44801957</v>
      </c>
      <c r="O7" s="60">
        <v>15995141</v>
      </c>
      <c r="P7" s="60">
        <v>14703515</v>
      </c>
      <c r="Q7" s="60">
        <v>15250055</v>
      </c>
      <c r="R7" s="60">
        <v>45948711</v>
      </c>
      <c r="S7" s="60">
        <v>15481207</v>
      </c>
      <c r="T7" s="60">
        <v>15530427</v>
      </c>
      <c r="U7" s="60">
        <v>17475751</v>
      </c>
      <c r="V7" s="60">
        <v>48487385</v>
      </c>
      <c r="W7" s="60">
        <v>187953682</v>
      </c>
      <c r="X7" s="60">
        <v>189052648</v>
      </c>
      <c r="Y7" s="60">
        <v>-1098966</v>
      </c>
      <c r="Z7" s="140">
        <v>-0.58</v>
      </c>
      <c r="AA7" s="155">
        <v>188275877</v>
      </c>
    </row>
    <row r="8" spans="1:27" ht="13.5">
      <c r="A8" s="183" t="s">
        <v>104</v>
      </c>
      <c r="B8" s="182"/>
      <c r="C8" s="155">
        <v>32613084</v>
      </c>
      <c r="D8" s="155">
        <v>0</v>
      </c>
      <c r="E8" s="156">
        <v>34803101</v>
      </c>
      <c r="F8" s="60">
        <v>33787854</v>
      </c>
      <c r="G8" s="60">
        <v>2260440</v>
      </c>
      <c r="H8" s="60">
        <v>2108037</v>
      </c>
      <c r="I8" s="60">
        <v>2064802</v>
      </c>
      <c r="J8" s="60">
        <v>6433279</v>
      </c>
      <c r="K8" s="60">
        <v>2610874</v>
      </c>
      <c r="L8" s="60">
        <v>3348411</v>
      </c>
      <c r="M8" s="60">
        <v>3660333</v>
      </c>
      <c r="N8" s="60">
        <v>9619618</v>
      </c>
      <c r="O8" s="60">
        <v>4866274</v>
      </c>
      <c r="P8" s="60">
        <v>3840367</v>
      </c>
      <c r="Q8" s="60">
        <v>3907920</v>
      </c>
      <c r="R8" s="60">
        <v>12614561</v>
      </c>
      <c r="S8" s="60">
        <v>3576690</v>
      </c>
      <c r="T8" s="60">
        <v>3145722</v>
      </c>
      <c r="U8" s="60">
        <v>2584639</v>
      </c>
      <c r="V8" s="60">
        <v>9307051</v>
      </c>
      <c r="W8" s="60">
        <v>37974509</v>
      </c>
      <c r="X8" s="60">
        <v>34803100</v>
      </c>
      <c r="Y8" s="60">
        <v>3171409</v>
      </c>
      <c r="Z8" s="140">
        <v>9.11</v>
      </c>
      <c r="AA8" s="155">
        <v>33787854</v>
      </c>
    </row>
    <row r="9" spans="1:27" ht="13.5">
      <c r="A9" s="183" t="s">
        <v>105</v>
      </c>
      <c r="B9" s="182"/>
      <c r="C9" s="155">
        <v>25373072</v>
      </c>
      <c r="D9" s="155">
        <v>0</v>
      </c>
      <c r="E9" s="156">
        <v>26836785</v>
      </c>
      <c r="F9" s="60">
        <v>21176502</v>
      </c>
      <c r="G9" s="60">
        <v>2791143</v>
      </c>
      <c r="H9" s="60">
        <v>1827799</v>
      </c>
      <c r="I9" s="60">
        <v>1890347</v>
      </c>
      <c r="J9" s="60">
        <v>6509289</v>
      </c>
      <c r="K9" s="60">
        <v>1934739</v>
      </c>
      <c r="L9" s="60">
        <v>1922050</v>
      </c>
      <c r="M9" s="60">
        <v>2014630</v>
      </c>
      <c r="N9" s="60">
        <v>5871419</v>
      </c>
      <c r="O9" s="60">
        <v>2045051</v>
      </c>
      <c r="P9" s="60">
        <v>1911433</v>
      </c>
      <c r="Q9" s="60">
        <v>1924661</v>
      </c>
      <c r="R9" s="60">
        <v>5881145</v>
      </c>
      <c r="S9" s="60">
        <v>1974568</v>
      </c>
      <c r="T9" s="60">
        <v>1917195</v>
      </c>
      <c r="U9" s="60">
        <v>1936232</v>
      </c>
      <c r="V9" s="60">
        <v>5827995</v>
      </c>
      <c r="W9" s="60">
        <v>24089848</v>
      </c>
      <c r="X9" s="60">
        <v>26836788</v>
      </c>
      <c r="Y9" s="60">
        <v>-2746940</v>
      </c>
      <c r="Z9" s="140">
        <v>-10.24</v>
      </c>
      <c r="AA9" s="155">
        <v>21176502</v>
      </c>
    </row>
    <row r="10" spans="1:27" ht="13.5">
      <c r="A10" s="183" t="s">
        <v>106</v>
      </c>
      <c r="B10" s="182"/>
      <c r="C10" s="155">
        <v>19536465</v>
      </c>
      <c r="D10" s="155">
        <v>0</v>
      </c>
      <c r="E10" s="156">
        <v>20209922</v>
      </c>
      <c r="F10" s="54">
        <v>16591863</v>
      </c>
      <c r="G10" s="54">
        <v>2283507</v>
      </c>
      <c r="H10" s="54">
        <v>1392441</v>
      </c>
      <c r="I10" s="54">
        <v>1370335</v>
      </c>
      <c r="J10" s="54">
        <v>5046283</v>
      </c>
      <c r="K10" s="54">
        <v>1414456</v>
      </c>
      <c r="L10" s="54">
        <v>1427521</v>
      </c>
      <c r="M10" s="54">
        <v>1467125</v>
      </c>
      <c r="N10" s="54">
        <v>4309102</v>
      </c>
      <c r="O10" s="54">
        <v>1553727</v>
      </c>
      <c r="P10" s="54">
        <v>1444149</v>
      </c>
      <c r="Q10" s="54">
        <v>1435385</v>
      </c>
      <c r="R10" s="54">
        <v>4433261</v>
      </c>
      <c r="S10" s="54">
        <v>1437434</v>
      </c>
      <c r="T10" s="54">
        <v>1427271</v>
      </c>
      <c r="U10" s="54">
        <v>1392317</v>
      </c>
      <c r="V10" s="54">
        <v>4257022</v>
      </c>
      <c r="W10" s="54">
        <v>18045668</v>
      </c>
      <c r="X10" s="54">
        <v>20209920</v>
      </c>
      <c r="Y10" s="54">
        <v>-2164252</v>
      </c>
      <c r="Z10" s="184">
        <v>-10.71</v>
      </c>
      <c r="AA10" s="130">
        <v>16591863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3239177</v>
      </c>
      <c r="D12" s="155">
        <v>0</v>
      </c>
      <c r="E12" s="156">
        <v>3251636</v>
      </c>
      <c r="F12" s="60">
        <v>3251636</v>
      </c>
      <c r="G12" s="60">
        <v>204889</v>
      </c>
      <c r="H12" s="60">
        <v>168950</v>
      </c>
      <c r="I12" s="60">
        <v>290489</v>
      </c>
      <c r="J12" s="60">
        <v>664328</v>
      </c>
      <c r="K12" s="60">
        <v>732452</v>
      </c>
      <c r="L12" s="60">
        <v>351225</v>
      </c>
      <c r="M12" s="60">
        <v>194949</v>
      </c>
      <c r="N12" s="60">
        <v>1278626</v>
      </c>
      <c r="O12" s="60">
        <v>317418</v>
      </c>
      <c r="P12" s="60">
        <v>284589</v>
      </c>
      <c r="Q12" s="60">
        <v>404346</v>
      </c>
      <c r="R12" s="60">
        <v>1006353</v>
      </c>
      <c r="S12" s="60">
        <v>242510</v>
      </c>
      <c r="T12" s="60">
        <v>115912</v>
      </c>
      <c r="U12" s="60">
        <v>105592</v>
      </c>
      <c r="V12" s="60">
        <v>464014</v>
      </c>
      <c r="W12" s="60">
        <v>3413321</v>
      </c>
      <c r="X12" s="60">
        <v>3251640</v>
      </c>
      <c r="Y12" s="60">
        <v>161681</v>
      </c>
      <c r="Z12" s="140">
        <v>4.97</v>
      </c>
      <c r="AA12" s="155">
        <v>3251636</v>
      </c>
    </row>
    <row r="13" spans="1:27" ht="13.5">
      <c r="A13" s="181" t="s">
        <v>109</v>
      </c>
      <c r="B13" s="185"/>
      <c r="C13" s="155">
        <v>12933876</v>
      </c>
      <c r="D13" s="155">
        <v>0</v>
      </c>
      <c r="E13" s="156">
        <v>9894295</v>
      </c>
      <c r="F13" s="60">
        <v>9894295</v>
      </c>
      <c r="G13" s="60">
        <v>41019</v>
      </c>
      <c r="H13" s="60">
        <v>20599</v>
      </c>
      <c r="I13" s="60">
        <v>19207</v>
      </c>
      <c r="J13" s="60">
        <v>80825</v>
      </c>
      <c r="K13" s="60">
        <v>14468</v>
      </c>
      <c r="L13" s="60">
        <v>15536</v>
      </c>
      <c r="M13" s="60">
        <v>23618</v>
      </c>
      <c r="N13" s="60">
        <v>53622</v>
      </c>
      <c r="O13" s="60">
        <v>3957546</v>
      </c>
      <c r="P13" s="60">
        <v>17880</v>
      </c>
      <c r="Q13" s="60">
        <v>-4</v>
      </c>
      <c r="R13" s="60">
        <v>3975422</v>
      </c>
      <c r="S13" s="60">
        <v>29344</v>
      </c>
      <c r="T13" s="60">
        <v>-2</v>
      </c>
      <c r="U13" s="60">
        <v>12203238</v>
      </c>
      <c r="V13" s="60">
        <v>12232580</v>
      </c>
      <c r="W13" s="60">
        <v>16342449</v>
      </c>
      <c r="X13" s="60">
        <v>9894300</v>
      </c>
      <c r="Y13" s="60">
        <v>6448149</v>
      </c>
      <c r="Z13" s="140">
        <v>65.17</v>
      </c>
      <c r="AA13" s="155">
        <v>9894295</v>
      </c>
    </row>
    <row r="14" spans="1:27" ht="13.5">
      <c r="A14" s="181" t="s">
        <v>110</v>
      </c>
      <c r="B14" s="185"/>
      <c r="C14" s="155">
        <v>1813429</v>
      </c>
      <c r="D14" s="155">
        <v>0</v>
      </c>
      <c r="E14" s="156">
        <v>1339763</v>
      </c>
      <c r="F14" s="60">
        <v>1339763</v>
      </c>
      <c r="G14" s="60">
        <v>149507</v>
      </c>
      <c r="H14" s="60">
        <v>145096</v>
      </c>
      <c r="I14" s="60">
        <v>143808</v>
      </c>
      <c r="J14" s="60">
        <v>438411</v>
      </c>
      <c r="K14" s="60">
        <v>186039</v>
      </c>
      <c r="L14" s="60">
        <v>147501</v>
      </c>
      <c r="M14" s="60">
        <v>129997</v>
      </c>
      <c r="N14" s="60">
        <v>463537</v>
      </c>
      <c r="O14" s="60">
        <v>144311</v>
      </c>
      <c r="P14" s="60">
        <v>134974</v>
      </c>
      <c r="Q14" s="60">
        <v>125404</v>
      </c>
      <c r="R14" s="60">
        <v>404689</v>
      </c>
      <c r="S14" s="60">
        <v>128362</v>
      </c>
      <c r="T14" s="60">
        <v>145908</v>
      </c>
      <c r="U14" s="60">
        <v>111989</v>
      </c>
      <c r="V14" s="60">
        <v>386259</v>
      </c>
      <c r="W14" s="60">
        <v>1692896</v>
      </c>
      <c r="X14" s="60">
        <v>1339764</v>
      </c>
      <c r="Y14" s="60">
        <v>353132</v>
      </c>
      <c r="Z14" s="140">
        <v>26.36</v>
      </c>
      <c r="AA14" s="155">
        <v>1339763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23734391</v>
      </c>
      <c r="D16" s="155">
        <v>0</v>
      </c>
      <c r="E16" s="156">
        <v>4040515</v>
      </c>
      <c r="F16" s="60">
        <v>25140515</v>
      </c>
      <c r="G16" s="60">
        <v>615615</v>
      </c>
      <c r="H16" s="60">
        <v>428297</v>
      </c>
      <c r="I16" s="60">
        <v>457629</v>
      </c>
      <c r="J16" s="60">
        <v>1501541</v>
      </c>
      <c r="K16" s="60">
        <v>916755</v>
      </c>
      <c r="L16" s="60">
        <v>522703</v>
      </c>
      <c r="M16" s="60">
        <v>597284</v>
      </c>
      <c r="N16" s="60">
        <v>2036742</v>
      </c>
      <c r="O16" s="60">
        <v>570259</v>
      </c>
      <c r="P16" s="60">
        <v>639730</v>
      </c>
      <c r="Q16" s="60">
        <v>557794</v>
      </c>
      <c r="R16" s="60">
        <v>1767783</v>
      </c>
      <c r="S16" s="60">
        <v>460765</v>
      </c>
      <c r="T16" s="60">
        <v>517054</v>
      </c>
      <c r="U16" s="60">
        <v>396700</v>
      </c>
      <c r="V16" s="60">
        <v>1374519</v>
      </c>
      <c r="W16" s="60">
        <v>6680585</v>
      </c>
      <c r="X16" s="60">
        <v>4040520</v>
      </c>
      <c r="Y16" s="60">
        <v>2640065</v>
      </c>
      <c r="Z16" s="140">
        <v>65.34</v>
      </c>
      <c r="AA16" s="155">
        <v>25140515</v>
      </c>
    </row>
    <row r="17" spans="1:27" ht="13.5">
      <c r="A17" s="181" t="s">
        <v>113</v>
      </c>
      <c r="B17" s="185"/>
      <c r="C17" s="155">
        <v>3488091</v>
      </c>
      <c r="D17" s="155">
        <v>0</v>
      </c>
      <c r="E17" s="156">
        <v>3157256</v>
      </c>
      <c r="F17" s="60">
        <v>3157256</v>
      </c>
      <c r="G17" s="60">
        <v>368239</v>
      </c>
      <c r="H17" s="60">
        <v>347530</v>
      </c>
      <c r="I17" s="60">
        <v>325358</v>
      </c>
      <c r="J17" s="60">
        <v>1041127</v>
      </c>
      <c r="K17" s="60">
        <v>330610</v>
      </c>
      <c r="L17" s="60">
        <v>284001</v>
      </c>
      <c r="M17" s="60">
        <v>277918</v>
      </c>
      <c r="N17" s="60">
        <v>892529</v>
      </c>
      <c r="O17" s="60">
        <v>307779</v>
      </c>
      <c r="P17" s="60">
        <v>284849</v>
      </c>
      <c r="Q17" s="60">
        <v>313596</v>
      </c>
      <c r="R17" s="60">
        <v>906224</v>
      </c>
      <c r="S17" s="60">
        <v>274119</v>
      </c>
      <c r="T17" s="60">
        <v>265060</v>
      </c>
      <c r="U17" s="60">
        <v>294434</v>
      </c>
      <c r="V17" s="60">
        <v>833613</v>
      </c>
      <c r="W17" s="60">
        <v>3673493</v>
      </c>
      <c r="X17" s="60">
        <v>3157260</v>
      </c>
      <c r="Y17" s="60">
        <v>516233</v>
      </c>
      <c r="Z17" s="140">
        <v>16.35</v>
      </c>
      <c r="AA17" s="155">
        <v>3157256</v>
      </c>
    </row>
    <row r="18" spans="1:27" ht="13.5">
      <c r="A18" s="183" t="s">
        <v>114</v>
      </c>
      <c r="B18" s="182"/>
      <c r="C18" s="155">
        <v>2725004</v>
      </c>
      <c r="D18" s="155">
        <v>0</v>
      </c>
      <c r="E18" s="156">
        <v>2665832</v>
      </c>
      <c r="F18" s="60">
        <v>2665832</v>
      </c>
      <c r="G18" s="60">
        <v>285939</v>
      </c>
      <c r="H18" s="60">
        <v>264761</v>
      </c>
      <c r="I18" s="60">
        <v>286387</v>
      </c>
      <c r="J18" s="60">
        <v>837087</v>
      </c>
      <c r="K18" s="60">
        <v>283008</v>
      </c>
      <c r="L18" s="60">
        <v>217700</v>
      </c>
      <c r="M18" s="60">
        <v>255465</v>
      </c>
      <c r="N18" s="60">
        <v>756173</v>
      </c>
      <c r="O18" s="60">
        <v>265219</v>
      </c>
      <c r="P18" s="60">
        <v>259673</v>
      </c>
      <c r="Q18" s="60">
        <v>254916</v>
      </c>
      <c r="R18" s="60">
        <v>779808</v>
      </c>
      <c r="S18" s="60">
        <v>220847</v>
      </c>
      <c r="T18" s="60">
        <v>216223</v>
      </c>
      <c r="U18" s="60">
        <v>294411</v>
      </c>
      <c r="V18" s="60">
        <v>731481</v>
      </c>
      <c r="W18" s="60">
        <v>3104549</v>
      </c>
      <c r="X18" s="60">
        <v>2665836</v>
      </c>
      <c r="Y18" s="60">
        <v>438713</v>
      </c>
      <c r="Z18" s="140">
        <v>16.46</v>
      </c>
      <c r="AA18" s="155">
        <v>2665832</v>
      </c>
    </row>
    <row r="19" spans="1:27" ht="13.5">
      <c r="A19" s="181" t="s">
        <v>34</v>
      </c>
      <c r="B19" s="185"/>
      <c r="C19" s="155">
        <v>67090545</v>
      </c>
      <c r="D19" s="155">
        <v>0</v>
      </c>
      <c r="E19" s="156">
        <v>53426906</v>
      </c>
      <c r="F19" s="60">
        <v>89722618</v>
      </c>
      <c r="G19" s="60">
        <v>17058000</v>
      </c>
      <c r="H19" s="60">
        <v>0</v>
      </c>
      <c r="I19" s="60">
        <v>0</v>
      </c>
      <c r="J19" s="60">
        <v>17058000</v>
      </c>
      <c r="K19" s="60">
        <v>0</v>
      </c>
      <c r="L19" s="60">
        <v>14364000</v>
      </c>
      <c r="M19" s="60">
        <v>0</v>
      </c>
      <c r="N19" s="60">
        <v>14364000</v>
      </c>
      <c r="O19" s="60">
        <v>0</v>
      </c>
      <c r="P19" s="60">
        <v>0</v>
      </c>
      <c r="Q19" s="60">
        <v>11671000</v>
      </c>
      <c r="R19" s="60">
        <v>11671000</v>
      </c>
      <c r="S19" s="60">
        <v>0</v>
      </c>
      <c r="T19" s="60">
        <v>0</v>
      </c>
      <c r="U19" s="60">
        <v>0</v>
      </c>
      <c r="V19" s="60">
        <v>0</v>
      </c>
      <c r="W19" s="60">
        <v>43093000</v>
      </c>
      <c r="X19" s="60">
        <v>53426904</v>
      </c>
      <c r="Y19" s="60">
        <v>-10333904</v>
      </c>
      <c r="Z19" s="140">
        <v>-19.34</v>
      </c>
      <c r="AA19" s="155">
        <v>89722618</v>
      </c>
    </row>
    <row r="20" spans="1:27" ht="13.5">
      <c r="A20" s="181" t="s">
        <v>35</v>
      </c>
      <c r="B20" s="185"/>
      <c r="C20" s="155">
        <v>18716678</v>
      </c>
      <c r="D20" s="155">
        <v>0</v>
      </c>
      <c r="E20" s="156">
        <v>11669896</v>
      </c>
      <c r="F20" s="54">
        <v>11809897</v>
      </c>
      <c r="G20" s="54">
        <v>668925</v>
      </c>
      <c r="H20" s="54">
        <v>1525458</v>
      </c>
      <c r="I20" s="54">
        <v>1170279</v>
      </c>
      <c r="J20" s="54">
        <v>3364662</v>
      </c>
      <c r="K20" s="54">
        <v>1843316</v>
      </c>
      <c r="L20" s="54">
        <v>1563901</v>
      </c>
      <c r="M20" s="54">
        <v>1242617</v>
      </c>
      <c r="N20" s="54">
        <v>4649834</v>
      </c>
      <c r="O20" s="54">
        <v>1326325</v>
      </c>
      <c r="P20" s="54">
        <v>1183882</v>
      </c>
      <c r="Q20" s="54">
        <v>1576944</v>
      </c>
      <c r="R20" s="54">
        <v>4087151</v>
      </c>
      <c r="S20" s="54">
        <v>1341869</v>
      </c>
      <c r="T20" s="54">
        <v>1324099</v>
      </c>
      <c r="U20" s="54">
        <v>2377923</v>
      </c>
      <c r="V20" s="54">
        <v>5043891</v>
      </c>
      <c r="W20" s="54">
        <v>17145538</v>
      </c>
      <c r="X20" s="54">
        <v>11669892</v>
      </c>
      <c r="Y20" s="54">
        <v>5475646</v>
      </c>
      <c r="Z20" s="184">
        <v>46.92</v>
      </c>
      <c r="AA20" s="130">
        <v>11809897</v>
      </c>
    </row>
    <row r="21" spans="1:27" ht="13.5">
      <c r="A21" s="181" t="s">
        <v>115</v>
      </c>
      <c r="B21" s="185"/>
      <c r="C21" s="155">
        <v>586195</v>
      </c>
      <c r="D21" s="155">
        <v>0</v>
      </c>
      <c r="E21" s="156">
        <v>200000</v>
      </c>
      <c r="F21" s="60">
        <v>200000</v>
      </c>
      <c r="G21" s="60">
        <v>0</v>
      </c>
      <c r="H21" s="60">
        <v>0</v>
      </c>
      <c r="I21" s="82">
        <v>18020</v>
      </c>
      <c r="J21" s="60">
        <v>18020</v>
      </c>
      <c r="K21" s="60">
        <v>2136295</v>
      </c>
      <c r="L21" s="60">
        <v>0</v>
      </c>
      <c r="M21" s="60">
        <v>1145746</v>
      </c>
      <c r="N21" s="60">
        <v>3282041</v>
      </c>
      <c r="O21" s="60">
        <v>0</v>
      </c>
      <c r="P21" s="82">
        <v>100</v>
      </c>
      <c r="Q21" s="60">
        <v>2113176</v>
      </c>
      <c r="R21" s="60">
        <v>2113276</v>
      </c>
      <c r="S21" s="60">
        <v>168570</v>
      </c>
      <c r="T21" s="60">
        <v>0</v>
      </c>
      <c r="U21" s="60">
        <v>665006</v>
      </c>
      <c r="V21" s="60">
        <v>833576</v>
      </c>
      <c r="W21" s="82">
        <v>6246913</v>
      </c>
      <c r="X21" s="60">
        <v>200000</v>
      </c>
      <c r="Y21" s="60">
        <v>6046913</v>
      </c>
      <c r="Z21" s="140">
        <v>3023.46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455845062</v>
      </c>
      <c r="D22" s="188">
        <f>SUM(D5:D21)</f>
        <v>0</v>
      </c>
      <c r="E22" s="189">
        <f t="shared" si="0"/>
        <v>436135731</v>
      </c>
      <c r="F22" s="190">
        <f t="shared" si="0"/>
        <v>480873594</v>
      </c>
      <c r="G22" s="190">
        <f t="shared" si="0"/>
        <v>56427562</v>
      </c>
      <c r="H22" s="190">
        <f t="shared" si="0"/>
        <v>32667514</v>
      </c>
      <c r="I22" s="190">
        <f t="shared" si="0"/>
        <v>28501799</v>
      </c>
      <c r="J22" s="190">
        <f t="shared" si="0"/>
        <v>117596875</v>
      </c>
      <c r="K22" s="190">
        <f t="shared" si="0"/>
        <v>32403626</v>
      </c>
      <c r="L22" s="190">
        <f t="shared" si="0"/>
        <v>44349048</v>
      </c>
      <c r="M22" s="190">
        <f t="shared" si="0"/>
        <v>31557038</v>
      </c>
      <c r="N22" s="190">
        <f t="shared" si="0"/>
        <v>108309712</v>
      </c>
      <c r="O22" s="190">
        <f t="shared" si="0"/>
        <v>37859897</v>
      </c>
      <c r="P22" s="190">
        <f t="shared" si="0"/>
        <v>29940863</v>
      </c>
      <c r="Q22" s="190">
        <f t="shared" si="0"/>
        <v>44583326</v>
      </c>
      <c r="R22" s="190">
        <f t="shared" si="0"/>
        <v>112384086</v>
      </c>
      <c r="S22" s="190">
        <f t="shared" si="0"/>
        <v>30305411</v>
      </c>
      <c r="T22" s="190">
        <f t="shared" si="0"/>
        <v>29525585</v>
      </c>
      <c r="U22" s="190">
        <f t="shared" si="0"/>
        <v>44653891</v>
      </c>
      <c r="V22" s="190">
        <f t="shared" si="0"/>
        <v>104484887</v>
      </c>
      <c r="W22" s="190">
        <f t="shared" si="0"/>
        <v>442775560</v>
      </c>
      <c r="X22" s="190">
        <f t="shared" si="0"/>
        <v>436135740</v>
      </c>
      <c r="Y22" s="190">
        <f t="shared" si="0"/>
        <v>6639820</v>
      </c>
      <c r="Z22" s="191">
        <f>+IF(X22&lt;&gt;0,+(Y22/X22)*100,0)</f>
        <v>1.5224205198133955</v>
      </c>
      <c r="AA22" s="188">
        <f>SUM(AA5:AA21)</f>
        <v>480873594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128760380</v>
      </c>
      <c r="D25" s="155">
        <v>0</v>
      </c>
      <c r="E25" s="156">
        <v>141198654</v>
      </c>
      <c r="F25" s="60">
        <v>145292617</v>
      </c>
      <c r="G25" s="60">
        <v>8934296</v>
      </c>
      <c r="H25" s="60">
        <v>9842399</v>
      </c>
      <c r="I25" s="60">
        <v>9957332</v>
      </c>
      <c r="J25" s="60">
        <v>28734027</v>
      </c>
      <c r="K25" s="60">
        <v>10141172</v>
      </c>
      <c r="L25" s="60">
        <v>15451046</v>
      </c>
      <c r="M25" s="60">
        <v>10234103</v>
      </c>
      <c r="N25" s="60">
        <v>35826321</v>
      </c>
      <c r="O25" s="60">
        <v>10317054</v>
      </c>
      <c r="P25" s="60">
        <v>10290821</v>
      </c>
      <c r="Q25" s="60">
        <v>9989591</v>
      </c>
      <c r="R25" s="60">
        <v>30597466</v>
      </c>
      <c r="S25" s="60">
        <v>10118188</v>
      </c>
      <c r="T25" s="60">
        <v>10916959</v>
      </c>
      <c r="U25" s="60">
        <v>10105349</v>
      </c>
      <c r="V25" s="60">
        <v>31140496</v>
      </c>
      <c r="W25" s="60">
        <v>126298310</v>
      </c>
      <c r="X25" s="60">
        <v>140164126</v>
      </c>
      <c r="Y25" s="60">
        <v>-13865816</v>
      </c>
      <c r="Z25" s="140">
        <v>-9.89</v>
      </c>
      <c r="AA25" s="155">
        <v>145292617</v>
      </c>
    </row>
    <row r="26" spans="1:27" ht="13.5">
      <c r="A26" s="183" t="s">
        <v>38</v>
      </c>
      <c r="B26" s="182"/>
      <c r="C26" s="155">
        <v>7702905</v>
      </c>
      <c r="D26" s="155">
        <v>0</v>
      </c>
      <c r="E26" s="156">
        <v>7254040</v>
      </c>
      <c r="F26" s="60">
        <v>8450130</v>
      </c>
      <c r="G26" s="60">
        <v>627691</v>
      </c>
      <c r="H26" s="60">
        <v>627691</v>
      </c>
      <c r="I26" s="60">
        <v>658875</v>
      </c>
      <c r="J26" s="60">
        <v>1914257</v>
      </c>
      <c r="K26" s="60">
        <v>647025</v>
      </c>
      <c r="L26" s="60">
        <v>647025</v>
      </c>
      <c r="M26" s="60">
        <v>647025</v>
      </c>
      <c r="N26" s="60">
        <v>1941075</v>
      </c>
      <c r="O26" s="60">
        <v>647025</v>
      </c>
      <c r="P26" s="60">
        <v>647025</v>
      </c>
      <c r="Q26" s="60">
        <v>647025</v>
      </c>
      <c r="R26" s="60">
        <v>1941075</v>
      </c>
      <c r="S26" s="60">
        <v>1010371</v>
      </c>
      <c r="T26" s="60">
        <v>683446</v>
      </c>
      <c r="U26" s="60">
        <v>683446</v>
      </c>
      <c r="V26" s="60">
        <v>2377263</v>
      </c>
      <c r="W26" s="60">
        <v>8173670</v>
      </c>
      <c r="X26" s="60">
        <v>8287662</v>
      </c>
      <c r="Y26" s="60">
        <v>-113992</v>
      </c>
      <c r="Z26" s="140">
        <v>-1.38</v>
      </c>
      <c r="AA26" s="155">
        <v>8450130</v>
      </c>
    </row>
    <row r="27" spans="1:27" ht="13.5">
      <c r="A27" s="183" t="s">
        <v>118</v>
      </c>
      <c r="B27" s="182"/>
      <c r="C27" s="155">
        <v>18912918</v>
      </c>
      <c r="D27" s="155">
        <v>0</v>
      </c>
      <c r="E27" s="156">
        <v>12112650</v>
      </c>
      <c r="F27" s="60">
        <v>28162650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12112650</v>
      </c>
      <c r="Y27" s="60">
        <v>-12112650</v>
      </c>
      <c r="Z27" s="140">
        <v>-100</v>
      </c>
      <c r="AA27" s="155">
        <v>28162650</v>
      </c>
    </row>
    <row r="28" spans="1:27" ht="13.5">
      <c r="A28" s="183" t="s">
        <v>39</v>
      </c>
      <c r="B28" s="182"/>
      <c r="C28" s="155">
        <v>69923153</v>
      </c>
      <c r="D28" s="155">
        <v>0</v>
      </c>
      <c r="E28" s="156">
        <v>76644995</v>
      </c>
      <c r="F28" s="60">
        <v>76644995</v>
      </c>
      <c r="G28" s="60">
        <v>6233841</v>
      </c>
      <c r="H28" s="60">
        <v>12467680</v>
      </c>
      <c r="I28" s="60">
        <v>6233841</v>
      </c>
      <c r="J28" s="60">
        <v>24935362</v>
      </c>
      <c r="K28" s="60">
        <v>0</v>
      </c>
      <c r="L28" s="60">
        <v>6233841</v>
      </c>
      <c r="M28" s="60">
        <v>6233841</v>
      </c>
      <c r="N28" s="60">
        <v>12467682</v>
      </c>
      <c r="O28" s="60">
        <v>6233841</v>
      </c>
      <c r="P28" s="60">
        <v>6233841</v>
      </c>
      <c r="Q28" s="60">
        <v>6233841</v>
      </c>
      <c r="R28" s="60">
        <v>18701523</v>
      </c>
      <c r="S28" s="60">
        <v>12467680</v>
      </c>
      <c r="T28" s="60">
        <v>0</v>
      </c>
      <c r="U28" s="60">
        <v>6233844</v>
      </c>
      <c r="V28" s="60">
        <v>18701524</v>
      </c>
      <c r="W28" s="60">
        <v>74806091</v>
      </c>
      <c r="X28" s="60">
        <v>76644996</v>
      </c>
      <c r="Y28" s="60">
        <v>-1838905</v>
      </c>
      <c r="Z28" s="140">
        <v>-2.4</v>
      </c>
      <c r="AA28" s="155">
        <v>76644995</v>
      </c>
    </row>
    <row r="29" spans="1:27" ht="13.5">
      <c r="A29" s="183" t="s">
        <v>40</v>
      </c>
      <c r="B29" s="182"/>
      <c r="C29" s="155">
        <v>15107406</v>
      </c>
      <c r="D29" s="155">
        <v>0</v>
      </c>
      <c r="E29" s="156">
        <v>14643982</v>
      </c>
      <c r="F29" s="60">
        <v>14643982</v>
      </c>
      <c r="G29" s="60">
        <v>0</v>
      </c>
      <c r="H29" s="60">
        <v>2932</v>
      </c>
      <c r="I29" s="60">
        <v>2855</v>
      </c>
      <c r="J29" s="60">
        <v>5787</v>
      </c>
      <c r="K29" s="60">
        <v>2778</v>
      </c>
      <c r="L29" s="60">
        <v>2699</v>
      </c>
      <c r="M29" s="60">
        <v>7414838</v>
      </c>
      <c r="N29" s="60">
        <v>7420315</v>
      </c>
      <c r="O29" s="60">
        <v>2540</v>
      </c>
      <c r="P29" s="60">
        <v>2459</v>
      </c>
      <c r="Q29" s="60">
        <v>2419</v>
      </c>
      <c r="R29" s="60">
        <v>7418</v>
      </c>
      <c r="S29" s="60">
        <v>2377</v>
      </c>
      <c r="T29" s="60">
        <v>2041</v>
      </c>
      <c r="U29" s="60">
        <v>7206392</v>
      </c>
      <c r="V29" s="60">
        <v>7210810</v>
      </c>
      <c r="W29" s="60">
        <v>14644330</v>
      </c>
      <c r="X29" s="60">
        <v>14643978</v>
      </c>
      <c r="Y29" s="60">
        <v>352</v>
      </c>
      <c r="Z29" s="140">
        <v>0</v>
      </c>
      <c r="AA29" s="155">
        <v>14643982</v>
      </c>
    </row>
    <row r="30" spans="1:27" ht="13.5">
      <c r="A30" s="183" t="s">
        <v>119</v>
      </c>
      <c r="B30" s="182"/>
      <c r="C30" s="155">
        <v>145166216</v>
      </c>
      <c r="D30" s="155">
        <v>0</v>
      </c>
      <c r="E30" s="156">
        <v>161610432</v>
      </c>
      <c r="F30" s="60">
        <v>161610432</v>
      </c>
      <c r="G30" s="60">
        <v>2957162</v>
      </c>
      <c r="H30" s="60">
        <v>18730159</v>
      </c>
      <c r="I30" s="60">
        <v>14300015</v>
      </c>
      <c r="J30" s="60">
        <v>35987336</v>
      </c>
      <c r="K30" s="60">
        <v>13682409</v>
      </c>
      <c r="L30" s="60">
        <v>9630799</v>
      </c>
      <c r="M30" s="60">
        <v>13906144</v>
      </c>
      <c r="N30" s="60">
        <v>37219352</v>
      </c>
      <c r="O30" s="60">
        <v>10219580</v>
      </c>
      <c r="P30" s="60">
        <v>12417864</v>
      </c>
      <c r="Q30" s="60">
        <v>12093552</v>
      </c>
      <c r="R30" s="60">
        <v>34730996</v>
      </c>
      <c r="S30" s="60">
        <v>12575837</v>
      </c>
      <c r="T30" s="60">
        <v>14225218</v>
      </c>
      <c r="U30" s="60">
        <v>12807262</v>
      </c>
      <c r="V30" s="60">
        <v>39608317</v>
      </c>
      <c r="W30" s="60">
        <v>147546001</v>
      </c>
      <c r="X30" s="60">
        <v>161610434</v>
      </c>
      <c r="Y30" s="60">
        <v>-14064433</v>
      </c>
      <c r="Z30" s="140">
        <v>-8.7</v>
      </c>
      <c r="AA30" s="155">
        <v>161610432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3352499</v>
      </c>
      <c r="D32" s="155">
        <v>0</v>
      </c>
      <c r="E32" s="156">
        <v>4025935</v>
      </c>
      <c r="F32" s="60">
        <v>3697646</v>
      </c>
      <c r="G32" s="60">
        <v>247843</v>
      </c>
      <c r="H32" s="60">
        <v>237334</v>
      </c>
      <c r="I32" s="60">
        <v>279540</v>
      </c>
      <c r="J32" s="60">
        <v>764717</v>
      </c>
      <c r="K32" s="60">
        <v>339107</v>
      </c>
      <c r="L32" s="60">
        <v>298916</v>
      </c>
      <c r="M32" s="60">
        <v>308554</v>
      </c>
      <c r="N32" s="60">
        <v>946577</v>
      </c>
      <c r="O32" s="60">
        <v>343750</v>
      </c>
      <c r="P32" s="60">
        <v>284393</v>
      </c>
      <c r="Q32" s="60">
        <v>288524</v>
      </c>
      <c r="R32" s="60">
        <v>916667</v>
      </c>
      <c r="S32" s="60">
        <v>329923</v>
      </c>
      <c r="T32" s="60">
        <v>253774</v>
      </c>
      <c r="U32" s="60">
        <v>278394</v>
      </c>
      <c r="V32" s="60">
        <v>862091</v>
      </c>
      <c r="W32" s="60">
        <v>3490052</v>
      </c>
      <c r="X32" s="60">
        <v>4025940</v>
      </c>
      <c r="Y32" s="60">
        <v>-535888</v>
      </c>
      <c r="Z32" s="140">
        <v>-13.31</v>
      </c>
      <c r="AA32" s="155">
        <v>3697646</v>
      </c>
    </row>
    <row r="33" spans="1:27" ht="13.5">
      <c r="A33" s="183" t="s">
        <v>42</v>
      </c>
      <c r="B33" s="182"/>
      <c r="C33" s="155">
        <v>1974647</v>
      </c>
      <c r="D33" s="155">
        <v>0</v>
      </c>
      <c r="E33" s="156">
        <v>2083420</v>
      </c>
      <c r="F33" s="60">
        <v>2083420</v>
      </c>
      <c r="G33" s="60">
        <v>72103</v>
      </c>
      <c r="H33" s="60">
        <v>283384</v>
      </c>
      <c r="I33" s="60">
        <v>20948</v>
      </c>
      <c r="J33" s="60">
        <v>376435</v>
      </c>
      <c r="K33" s="60">
        <v>822675</v>
      </c>
      <c r="L33" s="60">
        <v>63760</v>
      </c>
      <c r="M33" s="60">
        <v>193899</v>
      </c>
      <c r="N33" s="60">
        <v>1080334</v>
      </c>
      <c r="O33" s="60">
        <v>5222</v>
      </c>
      <c r="P33" s="60">
        <v>19565</v>
      </c>
      <c r="Q33" s="60">
        <v>65351</v>
      </c>
      <c r="R33" s="60">
        <v>90138</v>
      </c>
      <c r="S33" s="60">
        <v>176580</v>
      </c>
      <c r="T33" s="60">
        <v>121967</v>
      </c>
      <c r="U33" s="60">
        <v>151683</v>
      </c>
      <c r="V33" s="60">
        <v>450230</v>
      </c>
      <c r="W33" s="60">
        <v>1997137</v>
      </c>
      <c r="X33" s="60">
        <v>2083416</v>
      </c>
      <c r="Y33" s="60">
        <v>-86279</v>
      </c>
      <c r="Z33" s="140">
        <v>-4.14</v>
      </c>
      <c r="AA33" s="155">
        <v>2083420</v>
      </c>
    </row>
    <row r="34" spans="1:27" ht="13.5">
      <c r="A34" s="183" t="s">
        <v>43</v>
      </c>
      <c r="B34" s="182"/>
      <c r="C34" s="155">
        <v>78834988</v>
      </c>
      <c r="D34" s="155">
        <v>0</v>
      </c>
      <c r="E34" s="156">
        <v>74513385</v>
      </c>
      <c r="F34" s="60">
        <v>103705821</v>
      </c>
      <c r="G34" s="60">
        <v>2650319</v>
      </c>
      <c r="H34" s="60">
        <v>5019785</v>
      </c>
      <c r="I34" s="60">
        <v>4282137</v>
      </c>
      <c r="J34" s="60">
        <v>11952241</v>
      </c>
      <c r="K34" s="60">
        <v>8174340</v>
      </c>
      <c r="L34" s="60">
        <v>6896482</v>
      </c>
      <c r="M34" s="60">
        <v>10719332</v>
      </c>
      <c r="N34" s="60">
        <v>25790154</v>
      </c>
      <c r="O34" s="60">
        <v>4726635</v>
      </c>
      <c r="P34" s="60">
        <v>4084174</v>
      </c>
      <c r="Q34" s="60">
        <v>4661116</v>
      </c>
      <c r="R34" s="60">
        <v>13471925</v>
      </c>
      <c r="S34" s="60">
        <v>5780124</v>
      </c>
      <c r="T34" s="60">
        <v>4680710</v>
      </c>
      <c r="U34" s="60">
        <v>7924389</v>
      </c>
      <c r="V34" s="60">
        <v>18385223</v>
      </c>
      <c r="W34" s="60">
        <v>69599543</v>
      </c>
      <c r="X34" s="60">
        <v>74514300</v>
      </c>
      <c r="Y34" s="60">
        <v>-4914757</v>
      </c>
      <c r="Z34" s="140">
        <v>-6.6</v>
      </c>
      <c r="AA34" s="155">
        <v>103705821</v>
      </c>
    </row>
    <row r="35" spans="1:27" ht="13.5">
      <c r="A35" s="181" t="s">
        <v>122</v>
      </c>
      <c r="B35" s="185"/>
      <c r="C35" s="155">
        <v>9122078</v>
      </c>
      <c r="D35" s="155">
        <v>0</v>
      </c>
      <c r="E35" s="156">
        <v>2144153</v>
      </c>
      <c r="F35" s="60">
        <v>2144153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2144153</v>
      </c>
      <c r="Y35" s="60">
        <v>-2144153</v>
      </c>
      <c r="Z35" s="140">
        <v>-100</v>
      </c>
      <c r="AA35" s="155">
        <v>2144153</v>
      </c>
    </row>
    <row r="36" spans="1:27" ht="12.75">
      <c r="A36" s="193" t="s">
        <v>44</v>
      </c>
      <c r="B36" s="187"/>
      <c r="C36" s="188">
        <f aca="true" t="shared" si="1" ref="C36:Y36">SUM(C25:C35)</f>
        <v>478857190</v>
      </c>
      <c r="D36" s="188">
        <f>SUM(D25:D35)</f>
        <v>0</v>
      </c>
      <c r="E36" s="189">
        <f t="shared" si="1"/>
        <v>496231646</v>
      </c>
      <c r="F36" s="190">
        <f t="shared" si="1"/>
        <v>546435846</v>
      </c>
      <c r="G36" s="190">
        <f t="shared" si="1"/>
        <v>21723255</v>
      </c>
      <c r="H36" s="190">
        <f t="shared" si="1"/>
        <v>47211364</v>
      </c>
      <c r="I36" s="190">
        <f t="shared" si="1"/>
        <v>35735543</v>
      </c>
      <c r="J36" s="190">
        <f t="shared" si="1"/>
        <v>104670162</v>
      </c>
      <c r="K36" s="190">
        <f t="shared" si="1"/>
        <v>33809506</v>
      </c>
      <c r="L36" s="190">
        <f t="shared" si="1"/>
        <v>39224568</v>
      </c>
      <c r="M36" s="190">
        <f t="shared" si="1"/>
        <v>49657736</v>
      </c>
      <c r="N36" s="190">
        <f t="shared" si="1"/>
        <v>122691810</v>
      </c>
      <c r="O36" s="190">
        <f t="shared" si="1"/>
        <v>32495647</v>
      </c>
      <c r="P36" s="190">
        <f t="shared" si="1"/>
        <v>33980142</v>
      </c>
      <c r="Q36" s="190">
        <f t="shared" si="1"/>
        <v>33981419</v>
      </c>
      <c r="R36" s="190">
        <f t="shared" si="1"/>
        <v>100457208</v>
      </c>
      <c r="S36" s="190">
        <f t="shared" si="1"/>
        <v>42461080</v>
      </c>
      <c r="T36" s="190">
        <f t="shared" si="1"/>
        <v>30884115</v>
      </c>
      <c r="U36" s="190">
        <f t="shared" si="1"/>
        <v>45390759</v>
      </c>
      <c r="V36" s="190">
        <f t="shared" si="1"/>
        <v>118735954</v>
      </c>
      <c r="W36" s="190">
        <f t="shared" si="1"/>
        <v>446555134</v>
      </c>
      <c r="X36" s="190">
        <f t="shared" si="1"/>
        <v>496231655</v>
      </c>
      <c r="Y36" s="190">
        <f t="shared" si="1"/>
        <v>-49676521</v>
      </c>
      <c r="Z36" s="191">
        <f>+IF(X36&lt;&gt;0,+(Y36/X36)*100,0)</f>
        <v>-10.010752135512194</v>
      </c>
      <c r="AA36" s="188">
        <f>SUM(AA25:AA35)</f>
        <v>546435846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-23012128</v>
      </c>
      <c r="D38" s="199">
        <f>+D22-D36</f>
        <v>0</v>
      </c>
      <c r="E38" s="200">
        <f t="shared" si="2"/>
        <v>-60095915</v>
      </c>
      <c r="F38" s="106">
        <f t="shared" si="2"/>
        <v>-65562252</v>
      </c>
      <c r="G38" s="106">
        <f t="shared" si="2"/>
        <v>34704307</v>
      </c>
      <c r="H38" s="106">
        <f t="shared" si="2"/>
        <v>-14543850</v>
      </c>
      <c r="I38" s="106">
        <f t="shared" si="2"/>
        <v>-7233744</v>
      </c>
      <c r="J38" s="106">
        <f t="shared" si="2"/>
        <v>12926713</v>
      </c>
      <c r="K38" s="106">
        <f t="shared" si="2"/>
        <v>-1405880</v>
      </c>
      <c r="L38" s="106">
        <f t="shared" si="2"/>
        <v>5124480</v>
      </c>
      <c r="M38" s="106">
        <f t="shared" si="2"/>
        <v>-18100698</v>
      </c>
      <c r="N38" s="106">
        <f t="shared" si="2"/>
        <v>-14382098</v>
      </c>
      <c r="O38" s="106">
        <f t="shared" si="2"/>
        <v>5364250</v>
      </c>
      <c r="P38" s="106">
        <f t="shared" si="2"/>
        <v>-4039279</v>
      </c>
      <c r="Q38" s="106">
        <f t="shared" si="2"/>
        <v>10601907</v>
      </c>
      <c r="R38" s="106">
        <f t="shared" si="2"/>
        <v>11926878</v>
      </c>
      <c r="S38" s="106">
        <f t="shared" si="2"/>
        <v>-12155669</v>
      </c>
      <c r="T38" s="106">
        <f t="shared" si="2"/>
        <v>-1358530</v>
      </c>
      <c r="U38" s="106">
        <f t="shared" si="2"/>
        <v>-736868</v>
      </c>
      <c r="V38" s="106">
        <f t="shared" si="2"/>
        <v>-14251067</v>
      </c>
      <c r="W38" s="106">
        <f t="shared" si="2"/>
        <v>-3779574</v>
      </c>
      <c r="X38" s="106">
        <f>IF(F22=F36,0,X22-X36)</f>
        <v>-60095915</v>
      </c>
      <c r="Y38" s="106">
        <f t="shared" si="2"/>
        <v>56316341</v>
      </c>
      <c r="Z38" s="201">
        <f>+IF(X38&lt;&gt;0,+(Y38/X38)*100,0)</f>
        <v>-93.71076386805993</v>
      </c>
      <c r="AA38" s="199">
        <f>+AA22-AA36</f>
        <v>-65562252</v>
      </c>
    </row>
    <row r="39" spans="1:27" ht="13.5">
      <c r="A39" s="181" t="s">
        <v>46</v>
      </c>
      <c r="B39" s="185"/>
      <c r="C39" s="155">
        <v>41255862</v>
      </c>
      <c r="D39" s="155">
        <v>0</v>
      </c>
      <c r="E39" s="156">
        <v>29166400</v>
      </c>
      <c r="F39" s="60">
        <v>50019548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27666400</v>
      </c>
      <c r="Y39" s="60">
        <v>-27666400</v>
      </c>
      <c r="Z39" s="140">
        <v>-100</v>
      </c>
      <c r="AA39" s="155">
        <v>50019548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1500000</v>
      </c>
      <c r="Y40" s="54">
        <v>-1500000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-2000000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16243734</v>
      </c>
      <c r="D42" s="206">
        <f>SUM(D38:D41)</f>
        <v>0</v>
      </c>
      <c r="E42" s="207">
        <f t="shared" si="3"/>
        <v>-30929515</v>
      </c>
      <c r="F42" s="88">
        <f t="shared" si="3"/>
        <v>-15542704</v>
      </c>
      <c r="G42" s="88">
        <f t="shared" si="3"/>
        <v>34704307</v>
      </c>
      <c r="H42" s="88">
        <f t="shared" si="3"/>
        <v>-14543850</v>
      </c>
      <c r="I42" s="88">
        <f t="shared" si="3"/>
        <v>-7233744</v>
      </c>
      <c r="J42" s="88">
        <f t="shared" si="3"/>
        <v>12926713</v>
      </c>
      <c r="K42" s="88">
        <f t="shared" si="3"/>
        <v>-1405880</v>
      </c>
      <c r="L42" s="88">
        <f t="shared" si="3"/>
        <v>5124480</v>
      </c>
      <c r="M42" s="88">
        <f t="shared" si="3"/>
        <v>-18100698</v>
      </c>
      <c r="N42" s="88">
        <f t="shared" si="3"/>
        <v>-14382098</v>
      </c>
      <c r="O42" s="88">
        <f t="shared" si="3"/>
        <v>5364250</v>
      </c>
      <c r="P42" s="88">
        <f t="shared" si="3"/>
        <v>-4039279</v>
      </c>
      <c r="Q42" s="88">
        <f t="shared" si="3"/>
        <v>10601907</v>
      </c>
      <c r="R42" s="88">
        <f t="shared" si="3"/>
        <v>11926878</v>
      </c>
      <c r="S42" s="88">
        <f t="shared" si="3"/>
        <v>-12155669</v>
      </c>
      <c r="T42" s="88">
        <f t="shared" si="3"/>
        <v>-1358530</v>
      </c>
      <c r="U42" s="88">
        <f t="shared" si="3"/>
        <v>-736868</v>
      </c>
      <c r="V42" s="88">
        <f t="shared" si="3"/>
        <v>-14251067</v>
      </c>
      <c r="W42" s="88">
        <f t="shared" si="3"/>
        <v>-3779574</v>
      </c>
      <c r="X42" s="88">
        <f t="shared" si="3"/>
        <v>-30929515</v>
      </c>
      <c r="Y42" s="88">
        <f t="shared" si="3"/>
        <v>27149941</v>
      </c>
      <c r="Z42" s="208">
        <f>+IF(X42&lt;&gt;0,+(Y42/X42)*100,0)</f>
        <v>-87.78004116779717</v>
      </c>
      <c r="AA42" s="206">
        <f>SUM(AA38:AA41)</f>
        <v>-15542704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16243734</v>
      </c>
      <c r="D44" s="210">
        <f>+D42-D43</f>
        <v>0</v>
      </c>
      <c r="E44" s="211">
        <f t="shared" si="4"/>
        <v>-30929515</v>
      </c>
      <c r="F44" s="77">
        <f t="shared" si="4"/>
        <v>-15542704</v>
      </c>
      <c r="G44" s="77">
        <f t="shared" si="4"/>
        <v>34704307</v>
      </c>
      <c r="H44" s="77">
        <f t="shared" si="4"/>
        <v>-14543850</v>
      </c>
      <c r="I44" s="77">
        <f t="shared" si="4"/>
        <v>-7233744</v>
      </c>
      <c r="J44" s="77">
        <f t="shared" si="4"/>
        <v>12926713</v>
      </c>
      <c r="K44" s="77">
        <f t="shared" si="4"/>
        <v>-1405880</v>
      </c>
      <c r="L44" s="77">
        <f t="shared" si="4"/>
        <v>5124480</v>
      </c>
      <c r="M44" s="77">
        <f t="shared" si="4"/>
        <v>-18100698</v>
      </c>
      <c r="N44" s="77">
        <f t="shared" si="4"/>
        <v>-14382098</v>
      </c>
      <c r="O44" s="77">
        <f t="shared" si="4"/>
        <v>5364250</v>
      </c>
      <c r="P44" s="77">
        <f t="shared" si="4"/>
        <v>-4039279</v>
      </c>
      <c r="Q44" s="77">
        <f t="shared" si="4"/>
        <v>10601907</v>
      </c>
      <c r="R44" s="77">
        <f t="shared" si="4"/>
        <v>11926878</v>
      </c>
      <c r="S44" s="77">
        <f t="shared" si="4"/>
        <v>-12155669</v>
      </c>
      <c r="T44" s="77">
        <f t="shared" si="4"/>
        <v>-1358530</v>
      </c>
      <c r="U44" s="77">
        <f t="shared" si="4"/>
        <v>-736868</v>
      </c>
      <c r="V44" s="77">
        <f t="shared" si="4"/>
        <v>-14251067</v>
      </c>
      <c r="W44" s="77">
        <f t="shared" si="4"/>
        <v>-3779574</v>
      </c>
      <c r="X44" s="77">
        <f t="shared" si="4"/>
        <v>-30929515</v>
      </c>
      <c r="Y44" s="77">
        <f t="shared" si="4"/>
        <v>27149941</v>
      </c>
      <c r="Z44" s="212">
        <f>+IF(X44&lt;&gt;0,+(Y44/X44)*100,0)</f>
        <v>-87.78004116779717</v>
      </c>
      <c r="AA44" s="210">
        <f>+AA42-AA43</f>
        <v>-15542704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16243734</v>
      </c>
      <c r="D46" s="206">
        <f>SUM(D44:D45)</f>
        <v>0</v>
      </c>
      <c r="E46" s="207">
        <f t="shared" si="5"/>
        <v>-30929515</v>
      </c>
      <c r="F46" s="88">
        <f t="shared" si="5"/>
        <v>-15542704</v>
      </c>
      <c r="G46" s="88">
        <f t="shared" si="5"/>
        <v>34704307</v>
      </c>
      <c r="H46" s="88">
        <f t="shared" si="5"/>
        <v>-14543850</v>
      </c>
      <c r="I46" s="88">
        <f t="shared" si="5"/>
        <v>-7233744</v>
      </c>
      <c r="J46" s="88">
        <f t="shared" si="5"/>
        <v>12926713</v>
      </c>
      <c r="K46" s="88">
        <f t="shared" si="5"/>
        <v>-1405880</v>
      </c>
      <c r="L46" s="88">
        <f t="shared" si="5"/>
        <v>5124480</v>
      </c>
      <c r="M46" s="88">
        <f t="shared" si="5"/>
        <v>-18100698</v>
      </c>
      <c r="N46" s="88">
        <f t="shared" si="5"/>
        <v>-14382098</v>
      </c>
      <c r="O46" s="88">
        <f t="shared" si="5"/>
        <v>5364250</v>
      </c>
      <c r="P46" s="88">
        <f t="shared" si="5"/>
        <v>-4039279</v>
      </c>
      <c r="Q46" s="88">
        <f t="shared" si="5"/>
        <v>10601907</v>
      </c>
      <c r="R46" s="88">
        <f t="shared" si="5"/>
        <v>11926878</v>
      </c>
      <c r="S46" s="88">
        <f t="shared" si="5"/>
        <v>-12155669</v>
      </c>
      <c r="T46" s="88">
        <f t="shared" si="5"/>
        <v>-1358530</v>
      </c>
      <c r="U46" s="88">
        <f t="shared" si="5"/>
        <v>-736868</v>
      </c>
      <c r="V46" s="88">
        <f t="shared" si="5"/>
        <v>-14251067</v>
      </c>
      <c r="W46" s="88">
        <f t="shared" si="5"/>
        <v>-3779574</v>
      </c>
      <c r="X46" s="88">
        <f t="shared" si="5"/>
        <v>-30929515</v>
      </c>
      <c r="Y46" s="88">
        <f t="shared" si="5"/>
        <v>27149941</v>
      </c>
      <c r="Z46" s="208">
        <f>+IF(X46&lt;&gt;0,+(Y46/X46)*100,0)</f>
        <v>-87.78004116779717</v>
      </c>
      <c r="AA46" s="206">
        <f>SUM(AA44:AA45)</f>
        <v>-15542704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16243734</v>
      </c>
      <c r="D48" s="217">
        <f>SUM(D46:D47)</f>
        <v>0</v>
      </c>
      <c r="E48" s="218">
        <f t="shared" si="6"/>
        <v>-30929515</v>
      </c>
      <c r="F48" s="219">
        <f t="shared" si="6"/>
        <v>-15542704</v>
      </c>
      <c r="G48" s="219">
        <f t="shared" si="6"/>
        <v>34704307</v>
      </c>
      <c r="H48" s="220">
        <f t="shared" si="6"/>
        <v>-14543850</v>
      </c>
      <c r="I48" s="220">
        <f t="shared" si="6"/>
        <v>-7233744</v>
      </c>
      <c r="J48" s="220">
        <f t="shared" si="6"/>
        <v>12926713</v>
      </c>
      <c r="K48" s="220">
        <f t="shared" si="6"/>
        <v>-1405880</v>
      </c>
      <c r="L48" s="220">
        <f t="shared" si="6"/>
        <v>5124480</v>
      </c>
      <c r="M48" s="219">
        <f t="shared" si="6"/>
        <v>-18100698</v>
      </c>
      <c r="N48" s="219">
        <f t="shared" si="6"/>
        <v>-14382098</v>
      </c>
      <c r="O48" s="220">
        <f t="shared" si="6"/>
        <v>5364250</v>
      </c>
      <c r="P48" s="220">
        <f t="shared" si="6"/>
        <v>-4039279</v>
      </c>
      <c r="Q48" s="220">
        <f t="shared" si="6"/>
        <v>10601907</v>
      </c>
      <c r="R48" s="220">
        <f t="shared" si="6"/>
        <v>11926878</v>
      </c>
      <c r="S48" s="220">
        <f t="shared" si="6"/>
        <v>-12155669</v>
      </c>
      <c r="T48" s="219">
        <f t="shared" si="6"/>
        <v>-1358530</v>
      </c>
      <c r="U48" s="219">
        <f t="shared" si="6"/>
        <v>-736868</v>
      </c>
      <c r="V48" s="220">
        <f t="shared" si="6"/>
        <v>-14251067</v>
      </c>
      <c r="W48" s="220">
        <f t="shared" si="6"/>
        <v>-3779574</v>
      </c>
      <c r="X48" s="220">
        <f t="shared" si="6"/>
        <v>-30929515</v>
      </c>
      <c r="Y48" s="220">
        <f t="shared" si="6"/>
        <v>27149941</v>
      </c>
      <c r="Z48" s="221">
        <f>+IF(X48&lt;&gt;0,+(Y48/X48)*100,0)</f>
        <v>-87.78004116779717</v>
      </c>
      <c r="AA48" s="222">
        <f>SUM(AA46:AA47)</f>
        <v>-15542704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2502247</v>
      </c>
      <c r="D5" s="153">
        <f>SUM(D6:D8)</f>
        <v>0</v>
      </c>
      <c r="E5" s="154">
        <f t="shared" si="0"/>
        <v>5192452</v>
      </c>
      <c r="F5" s="100">
        <f t="shared" si="0"/>
        <v>4552949</v>
      </c>
      <c r="G5" s="100">
        <f t="shared" si="0"/>
        <v>1000</v>
      </c>
      <c r="H5" s="100">
        <f t="shared" si="0"/>
        <v>1161</v>
      </c>
      <c r="I5" s="100">
        <f t="shared" si="0"/>
        <v>27574</v>
      </c>
      <c r="J5" s="100">
        <f t="shared" si="0"/>
        <v>29735</v>
      </c>
      <c r="K5" s="100">
        <f t="shared" si="0"/>
        <v>87387</v>
      </c>
      <c r="L5" s="100">
        <f t="shared" si="0"/>
        <v>484929</v>
      </c>
      <c r="M5" s="100">
        <f t="shared" si="0"/>
        <v>137552</v>
      </c>
      <c r="N5" s="100">
        <f t="shared" si="0"/>
        <v>709868</v>
      </c>
      <c r="O5" s="100">
        <f t="shared" si="0"/>
        <v>23867</v>
      </c>
      <c r="P5" s="100">
        <f t="shared" si="0"/>
        <v>88464</v>
      </c>
      <c r="Q5" s="100">
        <f t="shared" si="0"/>
        <v>917888</v>
      </c>
      <c r="R5" s="100">
        <f t="shared" si="0"/>
        <v>1030219</v>
      </c>
      <c r="S5" s="100">
        <f t="shared" si="0"/>
        <v>958583</v>
      </c>
      <c r="T5" s="100">
        <f t="shared" si="0"/>
        <v>-696370</v>
      </c>
      <c r="U5" s="100">
        <f t="shared" si="0"/>
        <v>42306</v>
      </c>
      <c r="V5" s="100">
        <f t="shared" si="0"/>
        <v>304519</v>
      </c>
      <c r="W5" s="100">
        <f t="shared" si="0"/>
        <v>2074341</v>
      </c>
      <c r="X5" s="100">
        <f t="shared" si="0"/>
        <v>3639350</v>
      </c>
      <c r="Y5" s="100">
        <f t="shared" si="0"/>
        <v>-1565009</v>
      </c>
      <c r="Z5" s="137">
        <f>+IF(X5&lt;&gt;0,+(Y5/X5)*100,0)</f>
        <v>-43.00243175292291</v>
      </c>
      <c r="AA5" s="153">
        <f>SUM(AA6:AA8)</f>
        <v>4552949</v>
      </c>
    </row>
    <row r="6" spans="1:27" ht="13.5">
      <c r="A6" s="138" t="s">
        <v>75</v>
      </c>
      <c r="B6" s="136"/>
      <c r="C6" s="155">
        <v>1076562</v>
      </c>
      <c r="D6" s="155"/>
      <c r="E6" s="156">
        <v>834285</v>
      </c>
      <c r="F6" s="60">
        <v>834285</v>
      </c>
      <c r="G6" s="60"/>
      <c r="H6" s="60"/>
      <c r="I6" s="60">
        <v>23720</v>
      </c>
      <c r="J6" s="60">
        <v>23720</v>
      </c>
      <c r="K6" s="60">
        <v>72687</v>
      </c>
      <c r="L6" s="60">
        <v>3631</v>
      </c>
      <c r="M6" s="60">
        <v>67864</v>
      </c>
      <c r="N6" s="60">
        <v>144182</v>
      </c>
      <c r="O6" s="60">
        <v>23867</v>
      </c>
      <c r="P6" s="60">
        <v>83515</v>
      </c>
      <c r="Q6" s="60">
        <v>367270</v>
      </c>
      <c r="R6" s="60">
        <v>474652</v>
      </c>
      <c r="S6" s="60">
        <v>-15439</v>
      </c>
      <c r="T6" s="60">
        <v>110511</v>
      </c>
      <c r="U6" s="60"/>
      <c r="V6" s="60">
        <v>95072</v>
      </c>
      <c r="W6" s="60">
        <v>737626</v>
      </c>
      <c r="X6" s="60">
        <v>834284</v>
      </c>
      <c r="Y6" s="60">
        <v>-96658</v>
      </c>
      <c r="Z6" s="140">
        <v>-11.59</v>
      </c>
      <c r="AA6" s="62">
        <v>834285</v>
      </c>
    </row>
    <row r="7" spans="1:27" ht="13.5">
      <c r="A7" s="138" t="s">
        <v>76</v>
      </c>
      <c r="B7" s="136"/>
      <c r="C7" s="157">
        <v>888479</v>
      </c>
      <c r="D7" s="157"/>
      <c r="E7" s="158">
        <v>1030417</v>
      </c>
      <c r="F7" s="159">
        <v>1730416</v>
      </c>
      <c r="G7" s="159">
        <v>1000</v>
      </c>
      <c r="H7" s="159"/>
      <c r="I7" s="159">
        <v>2170</v>
      </c>
      <c r="J7" s="159">
        <v>3170</v>
      </c>
      <c r="K7" s="159">
        <v>2932</v>
      </c>
      <c r="L7" s="159">
        <v>481298</v>
      </c>
      <c r="M7" s="159">
        <v>68538</v>
      </c>
      <c r="N7" s="159">
        <v>552768</v>
      </c>
      <c r="O7" s="159"/>
      <c r="P7" s="159">
        <v>4949</v>
      </c>
      <c r="Q7" s="159">
        <v>112022</v>
      </c>
      <c r="R7" s="159">
        <v>116971</v>
      </c>
      <c r="S7" s="159">
        <v>974022</v>
      </c>
      <c r="T7" s="159">
        <v>-954633</v>
      </c>
      <c r="U7" s="159">
        <v>24315</v>
      </c>
      <c r="V7" s="159">
        <v>43704</v>
      </c>
      <c r="W7" s="159">
        <v>716613</v>
      </c>
      <c r="X7" s="159">
        <v>1030416</v>
      </c>
      <c r="Y7" s="159">
        <v>-313803</v>
      </c>
      <c r="Z7" s="141">
        <v>-30.45</v>
      </c>
      <c r="AA7" s="225">
        <v>1730416</v>
      </c>
    </row>
    <row r="8" spans="1:27" ht="13.5">
      <c r="A8" s="138" t="s">
        <v>77</v>
      </c>
      <c r="B8" s="136"/>
      <c r="C8" s="155">
        <v>537206</v>
      </c>
      <c r="D8" s="155"/>
      <c r="E8" s="156">
        <v>3327750</v>
      </c>
      <c r="F8" s="60">
        <v>1988248</v>
      </c>
      <c r="G8" s="60"/>
      <c r="H8" s="60">
        <v>1161</v>
      </c>
      <c r="I8" s="60">
        <v>1684</v>
      </c>
      <c r="J8" s="60">
        <v>2845</v>
      </c>
      <c r="K8" s="60">
        <v>11768</v>
      </c>
      <c r="L8" s="60"/>
      <c r="M8" s="60">
        <v>1150</v>
      </c>
      <c r="N8" s="60">
        <v>12918</v>
      </c>
      <c r="O8" s="60"/>
      <c r="P8" s="60"/>
      <c r="Q8" s="60">
        <v>438596</v>
      </c>
      <c r="R8" s="60">
        <v>438596</v>
      </c>
      <c r="S8" s="60"/>
      <c r="T8" s="60">
        <v>147752</v>
      </c>
      <c r="U8" s="60">
        <v>17991</v>
      </c>
      <c r="V8" s="60">
        <v>165743</v>
      </c>
      <c r="W8" s="60">
        <v>620102</v>
      </c>
      <c r="X8" s="60">
        <v>1774650</v>
      </c>
      <c r="Y8" s="60">
        <v>-1154548</v>
      </c>
      <c r="Z8" s="140">
        <v>-65.06</v>
      </c>
      <c r="AA8" s="62">
        <v>1988248</v>
      </c>
    </row>
    <row r="9" spans="1:27" ht="13.5">
      <c r="A9" s="135" t="s">
        <v>78</v>
      </c>
      <c r="B9" s="136"/>
      <c r="C9" s="153">
        <f aca="true" t="shared" si="1" ref="C9:Y9">SUM(C10:C14)</f>
        <v>18557421</v>
      </c>
      <c r="D9" s="153">
        <f>SUM(D10:D14)</f>
        <v>0</v>
      </c>
      <c r="E9" s="154">
        <f t="shared" si="1"/>
        <v>7064377</v>
      </c>
      <c r="F9" s="100">
        <f t="shared" si="1"/>
        <v>31387699</v>
      </c>
      <c r="G9" s="100">
        <f t="shared" si="1"/>
        <v>4795</v>
      </c>
      <c r="H9" s="100">
        <f t="shared" si="1"/>
        <v>20253</v>
      </c>
      <c r="I9" s="100">
        <f t="shared" si="1"/>
        <v>105380</v>
      </c>
      <c r="J9" s="100">
        <f t="shared" si="1"/>
        <v>130428</v>
      </c>
      <c r="K9" s="100">
        <f t="shared" si="1"/>
        <v>1472803</v>
      </c>
      <c r="L9" s="100">
        <f t="shared" si="1"/>
        <v>554389</v>
      </c>
      <c r="M9" s="100">
        <f t="shared" si="1"/>
        <v>163117</v>
      </c>
      <c r="N9" s="100">
        <f t="shared" si="1"/>
        <v>2190309</v>
      </c>
      <c r="O9" s="100">
        <f t="shared" si="1"/>
        <v>28464</v>
      </c>
      <c r="P9" s="100">
        <f t="shared" si="1"/>
        <v>412378</v>
      </c>
      <c r="Q9" s="100">
        <f t="shared" si="1"/>
        <v>252611</v>
      </c>
      <c r="R9" s="100">
        <f t="shared" si="1"/>
        <v>693453</v>
      </c>
      <c r="S9" s="100">
        <f t="shared" si="1"/>
        <v>963906</v>
      </c>
      <c r="T9" s="100">
        <f t="shared" si="1"/>
        <v>864528</v>
      </c>
      <c r="U9" s="100">
        <f t="shared" si="1"/>
        <v>9810479</v>
      </c>
      <c r="V9" s="100">
        <f t="shared" si="1"/>
        <v>11638913</v>
      </c>
      <c r="W9" s="100">
        <f t="shared" si="1"/>
        <v>14653103</v>
      </c>
      <c r="X9" s="100">
        <f t="shared" si="1"/>
        <v>6565977</v>
      </c>
      <c r="Y9" s="100">
        <f t="shared" si="1"/>
        <v>8087126</v>
      </c>
      <c r="Z9" s="137">
        <f>+IF(X9&lt;&gt;0,+(Y9/X9)*100,0)</f>
        <v>123.16713872132053</v>
      </c>
      <c r="AA9" s="102">
        <f>SUM(AA10:AA14)</f>
        <v>31387699</v>
      </c>
    </row>
    <row r="10" spans="1:27" ht="13.5">
      <c r="A10" s="138" t="s">
        <v>79</v>
      </c>
      <c r="B10" s="136"/>
      <c r="C10" s="155">
        <v>169658</v>
      </c>
      <c r="D10" s="155"/>
      <c r="E10" s="156">
        <v>3808425</v>
      </c>
      <c r="F10" s="60">
        <v>170025</v>
      </c>
      <c r="G10" s="60"/>
      <c r="H10" s="60"/>
      <c r="I10" s="60">
        <v>20967</v>
      </c>
      <c r="J10" s="60">
        <v>20967</v>
      </c>
      <c r="K10" s="60">
        <v>33377</v>
      </c>
      <c r="L10" s="60">
        <v>7161</v>
      </c>
      <c r="M10" s="60">
        <v>151209</v>
      </c>
      <c r="N10" s="60">
        <v>191747</v>
      </c>
      <c r="O10" s="60">
        <v>3785</v>
      </c>
      <c r="P10" s="60">
        <v>349152</v>
      </c>
      <c r="Q10" s="60">
        <v>49486</v>
      </c>
      <c r="R10" s="60">
        <v>402423</v>
      </c>
      <c r="S10" s="60">
        <v>11785</v>
      </c>
      <c r="T10" s="60"/>
      <c r="U10" s="60">
        <v>43318</v>
      </c>
      <c r="V10" s="60">
        <v>55103</v>
      </c>
      <c r="W10" s="60">
        <v>670240</v>
      </c>
      <c r="X10" s="60">
        <v>3310025</v>
      </c>
      <c r="Y10" s="60">
        <v>-2639785</v>
      </c>
      <c r="Z10" s="140">
        <v>-79.75</v>
      </c>
      <c r="AA10" s="62">
        <v>170025</v>
      </c>
    </row>
    <row r="11" spans="1:27" ht="13.5">
      <c r="A11" s="138" t="s">
        <v>80</v>
      </c>
      <c r="B11" s="136"/>
      <c r="C11" s="155">
        <v>1112874</v>
      </c>
      <c r="D11" s="155"/>
      <c r="E11" s="156">
        <v>1632000</v>
      </c>
      <c r="F11" s="60">
        <v>1581031</v>
      </c>
      <c r="G11" s="60">
        <v>4795</v>
      </c>
      <c r="H11" s="60">
        <v>9521</v>
      </c>
      <c r="I11" s="60">
        <v>86000</v>
      </c>
      <c r="J11" s="60">
        <v>100316</v>
      </c>
      <c r="K11" s="60">
        <v>223896</v>
      </c>
      <c r="L11" s="60">
        <v>368104</v>
      </c>
      <c r="M11" s="60">
        <v>3509</v>
      </c>
      <c r="N11" s="60">
        <v>595509</v>
      </c>
      <c r="O11" s="60">
        <v>3020</v>
      </c>
      <c r="P11" s="60"/>
      <c r="Q11" s="60">
        <v>202215</v>
      </c>
      <c r="R11" s="60">
        <v>205235</v>
      </c>
      <c r="S11" s="60">
        <v>139845</v>
      </c>
      <c r="T11" s="60">
        <v>478142</v>
      </c>
      <c r="U11" s="60">
        <v>121730</v>
      </c>
      <c r="V11" s="60">
        <v>739717</v>
      </c>
      <c r="W11" s="60">
        <v>1640777</v>
      </c>
      <c r="X11" s="60">
        <v>1632000</v>
      </c>
      <c r="Y11" s="60">
        <v>8777</v>
      </c>
      <c r="Z11" s="140">
        <v>0.54</v>
      </c>
      <c r="AA11" s="62">
        <v>1581031</v>
      </c>
    </row>
    <row r="12" spans="1:27" ht="13.5">
      <c r="A12" s="138" t="s">
        <v>81</v>
      </c>
      <c r="B12" s="136"/>
      <c r="C12" s="155">
        <v>337379</v>
      </c>
      <c r="D12" s="155"/>
      <c r="E12" s="156">
        <v>728000</v>
      </c>
      <c r="F12" s="60">
        <v>801141</v>
      </c>
      <c r="G12" s="60"/>
      <c r="H12" s="60">
        <v>10732</v>
      </c>
      <c r="I12" s="60">
        <v>-1587</v>
      </c>
      <c r="J12" s="60">
        <v>9145</v>
      </c>
      <c r="K12" s="60">
        <v>437902</v>
      </c>
      <c r="L12" s="60">
        <v>179124</v>
      </c>
      <c r="M12" s="60">
        <v>8399</v>
      </c>
      <c r="N12" s="60">
        <v>625425</v>
      </c>
      <c r="O12" s="60">
        <v>21659</v>
      </c>
      <c r="P12" s="60">
        <v>63226</v>
      </c>
      <c r="Q12" s="60">
        <v>910</v>
      </c>
      <c r="R12" s="60">
        <v>85795</v>
      </c>
      <c r="S12" s="60">
        <v>8250</v>
      </c>
      <c r="T12" s="60">
        <v>35332</v>
      </c>
      <c r="U12" s="60">
        <v>-21046</v>
      </c>
      <c r="V12" s="60">
        <v>22536</v>
      </c>
      <c r="W12" s="60">
        <v>742901</v>
      </c>
      <c r="X12" s="60">
        <v>728000</v>
      </c>
      <c r="Y12" s="60">
        <v>14901</v>
      </c>
      <c r="Z12" s="140">
        <v>2.05</v>
      </c>
      <c r="AA12" s="62">
        <v>801141</v>
      </c>
    </row>
    <row r="13" spans="1:27" ht="13.5">
      <c r="A13" s="138" t="s">
        <v>82</v>
      </c>
      <c r="B13" s="136"/>
      <c r="C13" s="155">
        <v>16937510</v>
      </c>
      <c r="D13" s="155"/>
      <c r="E13" s="156">
        <v>895952</v>
      </c>
      <c r="F13" s="60">
        <v>28835502</v>
      </c>
      <c r="G13" s="60"/>
      <c r="H13" s="60"/>
      <c r="I13" s="60"/>
      <c r="J13" s="60"/>
      <c r="K13" s="60">
        <v>777628</v>
      </c>
      <c r="L13" s="60"/>
      <c r="M13" s="60"/>
      <c r="N13" s="60">
        <v>777628</v>
      </c>
      <c r="O13" s="60"/>
      <c r="P13" s="60"/>
      <c r="Q13" s="60"/>
      <c r="R13" s="60"/>
      <c r="S13" s="60">
        <v>804026</v>
      </c>
      <c r="T13" s="60">
        <v>351054</v>
      </c>
      <c r="U13" s="60">
        <v>9666477</v>
      </c>
      <c r="V13" s="60">
        <v>10821557</v>
      </c>
      <c r="W13" s="60">
        <v>11599185</v>
      </c>
      <c r="X13" s="60">
        <v>895952</v>
      </c>
      <c r="Y13" s="60">
        <v>10703233</v>
      </c>
      <c r="Z13" s="140">
        <v>1194.62</v>
      </c>
      <c r="AA13" s="62">
        <v>28835502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9057013</v>
      </c>
      <c r="D15" s="153">
        <f>SUM(D16:D18)</f>
        <v>0</v>
      </c>
      <c r="E15" s="154">
        <f t="shared" si="2"/>
        <v>11249459</v>
      </c>
      <c r="F15" s="100">
        <f t="shared" si="2"/>
        <v>11770948</v>
      </c>
      <c r="G15" s="100">
        <f t="shared" si="2"/>
        <v>114216</v>
      </c>
      <c r="H15" s="100">
        <f t="shared" si="2"/>
        <v>111642</v>
      </c>
      <c r="I15" s="100">
        <f t="shared" si="2"/>
        <v>256183</v>
      </c>
      <c r="J15" s="100">
        <f t="shared" si="2"/>
        <v>482041</v>
      </c>
      <c r="K15" s="100">
        <f t="shared" si="2"/>
        <v>37428</v>
      </c>
      <c r="L15" s="100">
        <f t="shared" si="2"/>
        <v>98782</v>
      </c>
      <c r="M15" s="100">
        <f t="shared" si="2"/>
        <v>360367</v>
      </c>
      <c r="N15" s="100">
        <f t="shared" si="2"/>
        <v>496577</v>
      </c>
      <c r="O15" s="100">
        <f t="shared" si="2"/>
        <v>1505467</v>
      </c>
      <c r="P15" s="100">
        <f t="shared" si="2"/>
        <v>2313491</v>
      </c>
      <c r="Q15" s="100">
        <f t="shared" si="2"/>
        <v>3888511</v>
      </c>
      <c r="R15" s="100">
        <f t="shared" si="2"/>
        <v>7707469</v>
      </c>
      <c r="S15" s="100">
        <f t="shared" si="2"/>
        <v>570133</v>
      </c>
      <c r="T15" s="100">
        <f t="shared" si="2"/>
        <v>637527</v>
      </c>
      <c r="U15" s="100">
        <f t="shared" si="2"/>
        <v>671424</v>
      </c>
      <c r="V15" s="100">
        <f t="shared" si="2"/>
        <v>1879084</v>
      </c>
      <c r="W15" s="100">
        <f t="shared" si="2"/>
        <v>10565171</v>
      </c>
      <c r="X15" s="100">
        <f t="shared" si="2"/>
        <v>11249459</v>
      </c>
      <c r="Y15" s="100">
        <f t="shared" si="2"/>
        <v>-684288</v>
      </c>
      <c r="Z15" s="137">
        <f>+IF(X15&lt;&gt;0,+(Y15/X15)*100,0)</f>
        <v>-6.082852517618847</v>
      </c>
      <c r="AA15" s="102">
        <f>SUM(AA16:AA18)</f>
        <v>11770948</v>
      </c>
    </row>
    <row r="16" spans="1:27" ht="13.5">
      <c r="A16" s="138" t="s">
        <v>85</v>
      </c>
      <c r="B16" s="136"/>
      <c r="C16" s="155">
        <v>105514</v>
      </c>
      <c r="D16" s="155"/>
      <c r="E16" s="156">
        <v>114459</v>
      </c>
      <c r="F16" s="60">
        <v>114459</v>
      </c>
      <c r="G16" s="60">
        <v>1260</v>
      </c>
      <c r="H16" s="60">
        <v>2656</v>
      </c>
      <c r="I16" s="60">
        <v>230382</v>
      </c>
      <c r="J16" s="60">
        <v>234298</v>
      </c>
      <c r="K16" s="60">
        <v>5820</v>
      </c>
      <c r="L16" s="60">
        <v>27780</v>
      </c>
      <c r="M16" s="60"/>
      <c r="N16" s="60">
        <v>33600</v>
      </c>
      <c r="O16" s="60"/>
      <c r="P16" s="60"/>
      <c r="Q16" s="60">
        <v>16371</v>
      </c>
      <c r="R16" s="60">
        <v>16371</v>
      </c>
      <c r="S16" s="60">
        <v>6026</v>
      </c>
      <c r="T16" s="60">
        <v>38043</v>
      </c>
      <c r="U16" s="60">
        <v>19448</v>
      </c>
      <c r="V16" s="60">
        <v>63517</v>
      </c>
      <c r="W16" s="60">
        <v>347786</v>
      </c>
      <c r="X16" s="60">
        <v>114459</v>
      </c>
      <c r="Y16" s="60">
        <v>233327</v>
      </c>
      <c r="Z16" s="140">
        <v>203.85</v>
      </c>
      <c r="AA16" s="62">
        <v>114459</v>
      </c>
    </row>
    <row r="17" spans="1:27" ht="13.5">
      <c r="A17" s="138" t="s">
        <v>86</v>
      </c>
      <c r="B17" s="136"/>
      <c r="C17" s="155">
        <v>8951499</v>
      </c>
      <c r="D17" s="155"/>
      <c r="E17" s="156">
        <v>11135000</v>
      </c>
      <c r="F17" s="60">
        <v>11656489</v>
      </c>
      <c r="G17" s="60">
        <v>112956</v>
      </c>
      <c r="H17" s="60">
        <v>108986</v>
      </c>
      <c r="I17" s="60">
        <v>25801</v>
      </c>
      <c r="J17" s="60">
        <v>247743</v>
      </c>
      <c r="K17" s="60">
        <v>31608</v>
      </c>
      <c r="L17" s="60">
        <v>71002</v>
      </c>
      <c r="M17" s="60">
        <v>360367</v>
      </c>
      <c r="N17" s="60">
        <v>462977</v>
      </c>
      <c r="O17" s="60">
        <v>1505467</v>
      </c>
      <c r="P17" s="60">
        <v>2313491</v>
      </c>
      <c r="Q17" s="60">
        <v>3872140</v>
      </c>
      <c r="R17" s="60">
        <v>7691098</v>
      </c>
      <c r="S17" s="60">
        <v>564107</v>
      </c>
      <c r="T17" s="60">
        <v>599484</v>
      </c>
      <c r="U17" s="60">
        <v>651976</v>
      </c>
      <c r="V17" s="60">
        <v>1815567</v>
      </c>
      <c r="W17" s="60">
        <v>10217385</v>
      </c>
      <c r="X17" s="60">
        <v>11135000</v>
      </c>
      <c r="Y17" s="60">
        <v>-917615</v>
      </c>
      <c r="Z17" s="140">
        <v>-8.24</v>
      </c>
      <c r="AA17" s="62">
        <v>11656489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55336352</v>
      </c>
      <c r="D19" s="153">
        <f>SUM(D20:D23)</f>
        <v>0</v>
      </c>
      <c r="E19" s="154">
        <f t="shared" si="3"/>
        <v>57567684</v>
      </c>
      <c r="F19" s="100">
        <f t="shared" si="3"/>
        <v>59784112</v>
      </c>
      <c r="G19" s="100">
        <f t="shared" si="3"/>
        <v>488713</v>
      </c>
      <c r="H19" s="100">
        <f t="shared" si="3"/>
        <v>2509186</v>
      </c>
      <c r="I19" s="100">
        <f t="shared" si="3"/>
        <v>3904282</v>
      </c>
      <c r="J19" s="100">
        <f t="shared" si="3"/>
        <v>6902181</v>
      </c>
      <c r="K19" s="100">
        <f t="shared" si="3"/>
        <v>6285791</v>
      </c>
      <c r="L19" s="100">
        <f t="shared" si="3"/>
        <v>5055867</v>
      </c>
      <c r="M19" s="100">
        <f t="shared" si="3"/>
        <v>9594948</v>
      </c>
      <c r="N19" s="100">
        <f t="shared" si="3"/>
        <v>20936606</v>
      </c>
      <c r="O19" s="100">
        <f t="shared" si="3"/>
        <v>1625165</v>
      </c>
      <c r="P19" s="100">
        <f t="shared" si="3"/>
        <v>4556918</v>
      </c>
      <c r="Q19" s="100">
        <f t="shared" si="3"/>
        <v>4215038</v>
      </c>
      <c r="R19" s="100">
        <f t="shared" si="3"/>
        <v>10397121</v>
      </c>
      <c r="S19" s="100">
        <f t="shared" si="3"/>
        <v>5293366</v>
      </c>
      <c r="T19" s="100">
        <f t="shared" si="3"/>
        <v>6317160</v>
      </c>
      <c r="U19" s="100">
        <f t="shared" si="3"/>
        <v>12517496</v>
      </c>
      <c r="V19" s="100">
        <f t="shared" si="3"/>
        <v>24128022</v>
      </c>
      <c r="W19" s="100">
        <f t="shared" si="3"/>
        <v>62363930</v>
      </c>
      <c r="X19" s="100">
        <f t="shared" si="3"/>
        <v>59619188</v>
      </c>
      <c r="Y19" s="100">
        <f t="shared" si="3"/>
        <v>2744742</v>
      </c>
      <c r="Z19" s="137">
        <f>+IF(X19&lt;&gt;0,+(Y19/X19)*100,0)</f>
        <v>4.603789639000115</v>
      </c>
      <c r="AA19" s="102">
        <f>SUM(AA20:AA23)</f>
        <v>59784112</v>
      </c>
    </row>
    <row r="20" spans="1:27" ht="13.5">
      <c r="A20" s="138" t="s">
        <v>89</v>
      </c>
      <c r="B20" s="136"/>
      <c r="C20" s="155">
        <v>12580500</v>
      </c>
      <c r="D20" s="155"/>
      <c r="E20" s="156">
        <v>10180000</v>
      </c>
      <c r="F20" s="60">
        <v>12023557</v>
      </c>
      <c r="G20" s="60">
        <v>486633</v>
      </c>
      <c r="H20" s="60">
        <v>351021</v>
      </c>
      <c r="I20" s="60">
        <v>694766</v>
      </c>
      <c r="J20" s="60">
        <v>1532420</v>
      </c>
      <c r="K20" s="60">
        <v>1340874</v>
      </c>
      <c r="L20" s="60">
        <v>1290891</v>
      </c>
      <c r="M20" s="60">
        <v>354805</v>
      </c>
      <c r="N20" s="60">
        <v>2986570</v>
      </c>
      <c r="O20" s="60">
        <v>1542596</v>
      </c>
      <c r="P20" s="60">
        <v>1080361</v>
      </c>
      <c r="Q20" s="60">
        <v>3876686</v>
      </c>
      <c r="R20" s="60">
        <v>6499643</v>
      </c>
      <c r="S20" s="60">
        <v>147758</v>
      </c>
      <c r="T20" s="60">
        <v>4247196</v>
      </c>
      <c r="U20" s="60">
        <v>2148041</v>
      </c>
      <c r="V20" s="60">
        <v>6542995</v>
      </c>
      <c r="W20" s="60">
        <v>17561628</v>
      </c>
      <c r="X20" s="60">
        <v>12231504</v>
      </c>
      <c r="Y20" s="60">
        <v>5330124</v>
      </c>
      <c r="Z20" s="140">
        <v>43.58</v>
      </c>
      <c r="AA20" s="62">
        <v>12023557</v>
      </c>
    </row>
    <row r="21" spans="1:27" ht="13.5">
      <c r="A21" s="138" t="s">
        <v>90</v>
      </c>
      <c r="B21" s="136"/>
      <c r="C21" s="155">
        <v>2984432</v>
      </c>
      <c r="D21" s="155"/>
      <c r="E21" s="156">
        <v>2939292</v>
      </c>
      <c r="F21" s="60">
        <v>3449750</v>
      </c>
      <c r="G21" s="60"/>
      <c r="H21" s="60"/>
      <c r="I21" s="60">
        <v>450</v>
      </c>
      <c r="J21" s="60">
        <v>450</v>
      </c>
      <c r="K21" s="60">
        <v>344433</v>
      </c>
      <c r="L21" s="60">
        <v>678776</v>
      </c>
      <c r="M21" s="60">
        <v>751777</v>
      </c>
      <c r="N21" s="60">
        <v>1774986</v>
      </c>
      <c r="O21" s="60"/>
      <c r="P21" s="60">
        <v>637597</v>
      </c>
      <c r="Q21" s="60">
        <v>319477</v>
      </c>
      <c r="R21" s="60">
        <v>957074</v>
      </c>
      <c r="S21" s="60">
        <v>1260</v>
      </c>
      <c r="T21" s="60">
        <v>92787</v>
      </c>
      <c r="U21" s="60">
        <v>406939</v>
      </c>
      <c r="V21" s="60">
        <v>500986</v>
      </c>
      <c r="W21" s="60">
        <v>3233496</v>
      </c>
      <c r="X21" s="60">
        <v>2939292</v>
      </c>
      <c r="Y21" s="60">
        <v>294204</v>
      </c>
      <c r="Z21" s="140">
        <v>10.01</v>
      </c>
      <c r="AA21" s="62">
        <v>3449750</v>
      </c>
    </row>
    <row r="22" spans="1:27" ht="13.5">
      <c r="A22" s="138" t="s">
        <v>91</v>
      </c>
      <c r="B22" s="136"/>
      <c r="C22" s="157">
        <v>34868864</v>
      </c>
      <c r="D22" s="157"/>
      <c r="E22" s="158">
        <v>42592808</v>
      </c>
      <c r="F22" s="159">
        <v>42280725</v>
      </c>
      <c r="G22" s="159">
        <v>2080</v>
      </c>
      <c r="H22" s="159">
        <v>2158165</v>
      </c>
      <c r="I22" s="159">
        <v>2859680</v>
      </c>
      <c r="J22" s="159">
        <v>5019925</v>
      </c>
      <c r="K22" s="159">
        <v>4600484</v>
      </c>
      <c r="L22" s="159">
        <v>3086200</v>
      </c>
      <c r="M22" s="159">
        <v>6853256</v>
      </c>
      <c r="N22" s="159">
        <v>14539940</v>
      </c>
      <c r="O22" s="159">
        <v>58175</v>
      </c>
      <c r="P22" s="159">
        <v>2838960</v>
      </c>
      <c r="Q22" s="159">
        <v>4060</v>
      </c>
      <c r="R22" s="159">
        <v>2901195</v>
      </c>
      <c r="S22" s="159">
        <v>5144348</v>
      </c>
      <c r="T22" s="159">
        <v>1977177</v>
      </c>
      <c r="U22" s="159">
        <v>9962516</v>
      </c>
      <c r="V22" s="159">
        <v>17084041</v>
      </c>
      <c r="W22" s="159">
        <v>39545101</v>
      </c>
      <c r="X22" s="159">
        <v>42592808</v>
      </c>
      <c r="Y22" s="159">
        <v>-3047707</v>
      </c>
      <c r="Z22" s="141">
        <v>-7.16</v>
      </c>
      <c r="AA22" s="225">
        <v>42280725</v>
      </c>
    </row>
    <row r="23" spans="1:27" ht="13.5">
      <c r="A23" s="138" t="s">
        <v>92</v>
      </c>
      <c r="B23" s="136"/>
      <c r="C23" s="155">
        <v>4902556</v>
      </c>
      <c r="D23" s="155"/>
      <c r="E23" s="156">
        <v>1855584</v>
      </c>
      <c r="F23" s="60">
        <v>2030080</v>
      </c>
      <c r="G23" s="60"/>
      <c r="H23" s="60"/>
      <c r="I23" s="60">
        <v>349386</v>
      </c>
      <c r="J23" s="60">
        <v>349386</v>
      </c>
      <c r="K23" s="60"/>
      <c r="L23" s="60"/>
      <c r="M23" s="60">
        <v>1635110</v>
      </c>
      <c r="N23" s="60">
        <v>1635110</v>
      </c>
      <c r="O23" s="60">
        <v>24394</v>
      </c>
      <c r="P23" s="60"/>
      <c r="Q23" s="60">
        <v>14815</v>
      </c>
      <c r="R23" s="60">
        <v>39209</v>
      </c>
      <c r="S23" s="60"/>
      <c r="T23" s="60"/>
      <c r="U23" s="60"/>
      <c r="V23" s="60"/>
      <c r="W23" s="60">
        <v>2023705</v>
      </c>
      <c r="X23" s="60">
        <v>1855584</v>
      </c>
      <c r="Y23" s="60">
        <v>168121</v>
      </c>
      <c r="Z23" s="140">
        <v>9.06</v>
      </c>
      <c r="AA23" s="62">
        <v>2030080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85453033</v>
      </c>
      <c r="D25" s="217">
        <f>+D5+D9+D15+D19+D24</f>
        <v>0</v>
      </c>
      <c r="E25" s="230">
        <f t="shared" si="4"/>
        <v>81073972</v>
      </c>
      <c r="F25" s="219">
        <f t="shared" si="4"/>
        <v>107495708</v>
      </c>
      <c r="G25" s="219">
        <f t="shared" si="4"/>
        <v>608724</v>
      </c>
      <c r="H25" s="219">
        <f t="shared" si="4"/>
        <v>2642242</v>
      </c>
      <c r="I25" s="219">
        <f t="shared" si="4"/>
        <v>4293419</v>
      </c>
      <c r="J25" s="219">
        <f t="shared" si="4"/>
        <v>7544385</v>
      </c>
      <c r="K25" s="219">
        <f t="shared" si="4"/>
        <v>7883409</v>
      </c>
      <c r="L25" s="219">
        <f t="shared" si="4"/>
        <v>6193967</v>
      </c>
      <c r="M25" s="219">
        <f t="shared" si="4"/>
        <v>10255984</v>
      </c>
      <c r="N25" s="219">
        <f t="shared" si="4"/>
        <v>24333360</v>
      </c>
      <c r="O25" s="219">
        <f t="shared" si="4"/>
        <v>3182963</v>
      </c>
      <c r="P25" s="219">
        <f t="shared" si="4"/>
        <v>7371251</v>
      </c>
      <c r="Q25" s="219">
        <f t="shared" si="4"/>
        <v>9274048</v>
      </c>
      <c r="R25" s="219">
        <f t="shared" si="4"/>
        <v>19828262</v>
      </c>
      <c r="S25" s="219">
        <f t="shared" si="4"/>
        <v>7785988</v>
      </c>
      <c r="T25" s="219">
        <f t="shared" si="4"/>
        <v>7122845</v>
      </c>
      <c r="U25" s="219">
        <f t="shared" si="4"/>
        <v>23041705</v>
      </c>
      <c r="V25" s="219">
        <f t="shared" si="4"/>
        <v>37950538</v>
      </c>
      <c r="W25" s="219">
        <f t="shared" si="4"/>
        <v>89656545</v>
      </c>
      <c r="X25" s="219">
        <f t="shared" si="4"/>
        <v>81073974</v>
      </c>
      <c r="Y25" s="219">
        <f t="shared" si="4"/>
        <v>8582571</v>
      </c>
      <c r="Z25" s="231">
        <f>+IF(X25&lt;&gt;0,+(Y25/X25)*100,0)</f>
        <v>10.586098813905434</v>
      </c>
      <c r="AA25" s="232">
        <f>+AA5+AA9+AA15+AA19+AA24</f>
        <v>107495708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25221699</v>
      </c>
      <c r="D28" s="155"/>
      <c r="E28" s="156">
        <v>23918000</v>
      </c>
      <c r="F28" s="60">
        <v>23918000</v>
      </c>
      <c r="G28" s="60">
        <v>2080</v>
      </c>
      <c r="H28" s="60">
        <v>2158165</v>
      </c>
      <c r="I28" s="60">
        <v>1750201</v>
      </c>
      <c r="J28" s="60">
        <v>3910446</v>
      </c>
      <c r="K28" s="60">
        <v>4473258</v>
      </c>
      <c r="L28" s="60">
        <v>3744619</v>
      </c>
      <c r="M28" s="60">
        <v>6416348</v>
      </c>
      <c r="N28" s="60">
        <v>14634225</v>
      </c>
      <c r="O28" s="60">
        <v>15313</v>
      </c>
      <c r="P28" s="60">
        <v>1117873</v>
      </c>
      <c r="Q28" s="60">
        <v>3927469</v>
      </c>
      <c r="R28" s="60">
        <v>5060655</v>
      </c>
      <c r="S28" s="60">
        <v>37733</v>
      </c>
      <c r="T28" s="60">
        <v>3888257</v>
      </c>
      <c r="U28" s="60">
        <v>2017005</v>
      </c>
      <c r="V28" s="60">
        <v>5942995</v>
      </c>
      <c r="W28" s="60">
        <v>29548321</v>
      </c>
      <c r="X28" s="60"/>
      <c r="Y28" s="60">
        <v>29548321</v>
      </c>
      <c r="Z28" s="140"/>
      <c r="AA28" s="155">
        <v>23918000</v>
      </c>
    </row>
    <row r="29" spans="1:27" ht="13.5">
      <c r="A29" s="234" t="s">
        <v>134</v>
      </c>
      <c r="B29" s="136"/>
      <c r="C29" s="155">
        <v>16034163</v>
      </c>
      <c r="D29" s="155"/>
      <c r="E29" s="156">
        <v>3748400</v>
      </c>
      <c r="F29" s="60">
        <v>24601548</v>
      </c>
      <c r="G29" s="60"/>
      <c r="H29" s="60"/>
      <c r="I29" s="60">
        <v>2577</v>
      </c>
      <c r="J29" s="60">
        <v>2577</v>
      </c>
      <c r="K29" s="60">
        <v>33377</v>
      </c>
      <c r="L29" s="60">
        <v>3228</v>
      </c>
      <c r="M29" s="60">
        <v>117428</v>
      </c>
      <c r="N29" s="60">
        <v>154033</v>
      </c>
      <c r="O29" s="60"/>
      <c r="P29" s="60">
        <v>332082</v>
      </c>
      <c r="Q29" s="60">
        <v>207486</v>
      </c>
      <c r="R29" s="60">
        <v>539568</v>
      </c>
      <c r="S29" s="60">
        <v>15273</v>
      </c>
      <c r="T29" s="60">
        <v>-11978</v>
      </c>
      <c r="U29" s="60">
        <v>8965780</v>
      </c>
      <c r="V29" s="60">
        <v>8969075</v>
      </c>
      <c r="W29" s="60">
        <v>9665253</v>
      </c>
      <c r="X29" s="60"/>
      <c r="Y29" s="60">
        <v>9665253</v>
      </c>
      <c r="Z29" s="140"/>
      <c r="AA29" s="62">
        <v>24601548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41255862</v>
      </c>
      <c r="D32" s="210">
        <f>SUM(D28:D31)</f>
        <v>0</v>
      </c>
      <c r="E32" s="211">
        <f t="shared" si="5"/>
        <v>27666400</v>
      </c>
      <c r="F32" s="77">
        <f t="shared" si="5"/>
        <v>48519548</v>
      </c>
      <c r="G32" s="77">
        <f t="shared" si="5"/>
        <v>2080</v>
      </c>
      <c r="H32" s="77">
        <f t="shared" si="5"/>
        <v>2158165</v>
      </c>
      <c r="I32" s="77">
        <f t="shared" si="5"/>
        <v>1752778</v>
      </c>
      <c r="J32" s="77">
        <f t="shared" si="5"/>
        <v>3913023</v>
      </c>
      <c r="K32" s="77">
        <f t="shared" si="5"/>
        <v>4506635</v>
      </c>
      <c r="L32" s="77">
        <f t="shared" si="5"/>
        <v>3747847</v>
      </c>
      <c r="M32" s="77">
        <f t="shared" si="5"/>
        <v>6533776</v>
      </c>
      <c r="N32" s="77">
        <f t="shared" si="5"/>
        <v>14788258</v>
      </c>
      <c r="O32" s="77">
        <f t="shared" si="5"/>
        <v>15313</v>
      </c>
      <c r="P32" s="77">
        <f t="shared" si="5"/>
        <v>1449955</v>
      </c>
      <c r="Q32" s="77">
        <f t="shared" si="5"/>
        <v>4134955</v>
      </c>
      <c r="R32" s="77">
        <f t="shared" si="5"/>
        <v>5600223</v>
      </c>
      <c r="S32" s="77">
        <f t="shared" si="5"/>
        <v>53006</v>
      </c>
      <c r="T32" s="77">
        <f t="shared" si="5"/>
        <v>3876279</v>
      </c>
      <c r="U32" s="77">
        <f t="shared" si="5"/>
        <v>10982785</v>
      </c>
      <c r="V32" s="77">
        <f t="shared" si="5"/>
        <v>14912070</v>
      </c>
      <c r="W32" s="77">
        <f t="shared" si="5"/>
        <v>39213574</v>
      </c>
      <c r="X32" s="77">
        <f t="shared" si="5"/>
        <v>0</v>
      </c>
      <c r="Y32" s="77">
        <f t="shared" si="5"/>
        <v>39213574</v>
      </c>
      <c r="Z32" s="212">
        <f>+IF(X32&lt;&gt;0,+(Y32/X32)*100,0)</f>
        <v>0</v>
      </c>
      <c r="AA32" s="79">
        <f>SUM(AA28:AA31)</f>
        <v>48519548</v>
      </c>
    </row>
    <row r="33" spans="1:27" ht="13.5">
      <c r="A33" s="237" t="s">
        <v>51</v>
      </c>
      <c r="B33" s="136" t="s">
        <v>137</v>
      </c>
      <c r="C33" s="155">
        <v>2938590</v>
      </c>
      <c r="D33" s="155"/>
      <c r="E33" s="156">
        <v>1500000</v>
      </c>
      <c r="F33" s="60">
        <v>1500000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1500000</v>
      </c>
      <c r="V33" s="60">
        <v>1500000</v>
      </c>
      <c r="W33" s="60">
        <v>1500000</v>
      </c>
      <c r="X33" s="60"/>
      <c r="Y33" s="60">
        <v>1500000</v>
      </c>
      <c r="Z33" s="140"/>
      <c r="AA33" s="62">
        <v>1500000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41258581</v>
      </c>
      <c r="D35" s="155"/>
      <c r="E35" s="156">
        <v>51907572</v>
      </c>
      <c r="F35" s="60">
        <v>57476160</v>
      </c>
      <c r="G35" s="60">
        <v>606643</v>
      </c>
      <c r="H35" s="60">
        <v>484077</v>
      </c>
      <c r="I35" s="60">
        <v>2540641</v>
      </c>
      <c r="J35" s="60">
        <v>3631361</v>
      </c>
      <c r="K35" s="60">
        <v>3376774</v>
      </c>
      <c r="L35" s="60">
        <v>2446121</v>
      </c>
      <c r="M35" s="60">
        <v>3722207</v>
      </c>
      <c r="N35" s="60">
        <v>9545102</v>
      </c>
      <c r="O35" s="60">
        <v>3167649</v>
      </c>
      <c r="P35" s="60">
        <v>5921297</v>
      </c>
      <c r="Q35" s="60">
        <v>5139092</v>
      </c>
      <c r="R35" s="60">
        <v>14228038</v>
      </c>
      <c r="S35" s="60">
        <v>7732981</v>
      </c>
      <c r="T35" s="60">
        <v>3246564</v>
      </c>
      <c r="U35" s="60">
        <v>10558921</v>
      </c>
      <c r="V35" s="60">
        <v>21538466</v>
      </c>
      <c r="W35" s="60">
        <v>48942967</v>
      </c>
      <c r="X35" s="60"/>
      <c r="Y35" s="60">
        <v>48942967</v>
      </c>
      <c r="Z35" s="140"/>
      <c r="AA35" s="62">
        <v>57476160</v>
      </c>
    </row>
    <row r="36" spans="1:27" ht="13.5">
      <c r="A36" s="238" t="s">
        <v>139</v>
      </c>
      <c r="B36" s="149"/>
      <c r="C36" s="222">
        <f aca="true" t="shared" si="6" ref="C36:Y36">SUM(C32:C35)</f>
        <v>85453033</v>
      </c>
      <c r="D36" s="222">
        <f>SUM(D32:D35)</f>
        <v>0</v>
      </c>
      <c r="E36" s="218">
        <f t="shared" si="6"/>
        <v>81073972</v>
      </c>
      <c r="F36" s="220">
        <f t="shared" si="6"/>
        <v>107495708</v>
      </c>
      <c r="G36" s="220">
        <f t="shared" si="6"/>
        <v>608723</v>
      </c>
      <c r="H36" s="220">
        <f t="shared" si="6"/>
        <v>2642242</v>
      </c>
      <c r="I36" s="220">
        <f t="shared" si="6"/>
        <v>4293419</v>
      </c>
      <c r="J36" s="220">
        <f t="shared" si="6"/>
        <v>7544384</v>
      </c>
      <c r="K36" s="220">
        <f t="shared" si="6"/>
        <v>7883409</v>
      </c>
      <c r="L36" s="220">
        <f t="shared" si="6"/>
        <v>6193968</v>
      </c>
      <c r="M36" s="220">
        <f t="shared" si="6"/>
        <v>10255983</v>
      </c>
      <c r="N36" s="220">
        <f t="shared" si="6"/>
        <v>24333360</v>
      </c>
      <c r="O36" s="220">
        <f t="shared" si="6"/>
        <v>3182962</v>
      </c>
      <c r="P36" s="220">
        <f t="shared" si="6"/>
        <v>7371252</v>
      </c>
      <c r="Q36" s="220">
        <f t="shared" si="6"/>
        <v>9274047</v>
      </c>
      <c r="R36" s="220">
        <f t="shared" si="6"/>
        <v>19828261</v>
      </c>
      <c r="S36" s="220">
        <f t="shared" si="6"/>
        <v>7785987</v>
      </c>
      <c r="T36" s="220">
        <f t="shared" si="6"/>
        <v>7122843</v>
      </c>
      <c r="U36" s="220">
        <f t="shared" si="6"/>
        <v>23041706</v>
      </c>
      <c r="V36" s="220">
        <f t="shared" si="6"/>
        <v>37950536</v>
      </c>
      <c r="W36" s="220">
        <f t="shared" si="6"/>
        <v>89656541</v>
      </c>
      <c r="X36" s="220">
        <f t="shared" si="6"/>
        <v>0</v>
      </c>
      <c r="Y36" s="220">
        <f t="shared" si="6"/>
        <v>89656541</v>
      </c>
      <c r="Z36" s="221">
        <f>+IF(X36&lt;&gt;0,+(Y36/X36)*100,0)</f>
        <v>0</v>
      </c>
      <c r="AA36" s="239">
        <f>SUM(AA32:AA35)</f>
        <v>107495708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222994961</v>
      </c>
      <c r="D6" s="155"/>
      <c r="E6" s="59">
        <v>177980396</v>
      </c>
      <c r="F6" s="60">
        <v>188122674</v>
      </c>
      <c r="G6" s="60">
        <v>9492102</v>
      </c>
      <c r="H6" s="60">
        <v>514683</v>
      </c>
      <c r="I6" s="60">
        <v>2086138</v>
      </c>
      <c r="J6" s="60">
        <v>2086138</v>
      </c>
      <c r="K6" s="60">
        <v>-7213217</v>
      </c>
      <c r="L6" s="60">
        <v>43724604</v>
      </c>
      <c r="M6" s="60">
        <v>-21555502</v>
      </c>
      <c r="N6" s="60">
        <v>-21555502</v>
      </c>
      <c r="O6" s="60">
        <v>2875294</v>
      </c>
      <c r="P6" s="60">
        <v>427393</v>
      </c>
      <c r="Q6" s="60">
        <v>19173507</v>
      </c>
      <c r="R6" s="60">
        <v>19173507</v>
      </c>
      <c r="S6" s="60">
        <v>-9285589</v>
      </c>
      <c r="T6" s="60">
        <v>701594</v>
      </c>
      <c r="U6" s="60">
        <v>-3299225</v>
      </c>
      <c r="V6" s="60">
        <v>-3299225</v>
      </c>
      <c r="W6" s="60">
        <v>-3299225</v>
      </c>
      <c r="X6" s="60">
        <v>188122674</v>
      </c>
      <c r="Y6" s="60">
        <v>-191421899</v>
      </c>
      <c r="Z6" s="140">
        <v>-101.75</v>
      </c>
      <c r="AA6" s="62">
        <v>188122674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39539916</v>
      </c>
      <c r="D8" s="155"/>
      <c r="E8" s="59">
        <v>60350190</v>
      </c>
      <c r="F8" s="60">
        <v>47598034</v>
      </c>
      <c r="G8" s="60">
        <v>18947477</v>
      </c>
      <c r="H8" s="60">
        <v>519962</v>
      </c>
      <c r="I8" s="60">
        <v>-1899823</v>
      </c>
      <c r="J8" s="60">
        <v>-1899823</v>
      </c>
      <c r="K8" s="60">
        <v>-4123333</v>
      </c>
      <c r="L8" s="60">
        <v>-4216846</v>
      </c>
      <c r="M8" s="60">
        <v>3396718</v>
      </c>
      <c r="N8" s="60">
        <v>3396718</v>
      </c>
      <c r="O8" s="60">
        <v>3433840</v>
      </c>
      <c r="P8" s="60">
        <v>-1951183</v>
      </c>
      <c r="Q8" s="60">
        <v>-1736357</v>
      </c>
      <c r="R8" s="60">
        <v>-1736357</v>
      </c>
      <c r="S8" s="60">
        <v>729603</v>
      </c>
      <c r="T8" s="60">
        <v>746283</v>
      </c>
      <c r="U8" s="60">
        <v>-1701511</v>
      </c>
      <c r="V8" s="60">
        <v>-1701511</v>
      </c>
      <c r="W8" s="60">
        <v>-1701511</v>
      </c>
      <c r="X8" s="60">
        <v>47598034</v>
      </c>
      <c r="Y8" s="60">
        <v>-49299545</v>
      </c>
      <c r="Z8" s="140">
        <v>-103.57</v>
      </c>
      <c r="AA8" s="62">
        <v>47598034</v>
      </c>
    </row>
    <row r="9" spans="1:27" ht="13.5">
      <c r="A9" s="249" t="s">
        <v>146</v>
      </c>
      <c r="B9" s="182"/>
      <c r="C9" s="155">
        <v>17231613</v>
      </c>
      <c r="D9" s="155"/>
      <c r="E9" s="59">
        <v>2131596</v>
      </c>
      <c r="F9" s="60">
        <v>8894914</v>
      </c>
      <c r="G9" s="60">
        <v>-4942517</v>
      </c>
      <c r="H9" s="60">
        <v>639849</v>
      </c>
      <c r="I9" s="60">
        <v>1362180</v>
      </c>
      <c r="J9" s="60">
        <v>1362180</v>
      </c>
      <c r="K9" s="60">
        <v>-2040227</v>
      </c>
      <c r="L9" s="60">
        <v>-15790507</v>
      </c>
      <c r="M9" s="60">
        <v>-3622892</v>
      </c>
      <c r="N9" s="60">
        <v>-3622892</v>
      </c>
      <c r="O9" s="60">
        <v>4327830</v>
      </c>
      <c r="P9" s="60">
        <v>126026</v>
      </c>
      <c r="Q9" s="60">
        <v>-3735593</v>
      </c>
      <c r="R9" s="60">
        <v>-3735593</v>
      </c>
      <c r="S9" s="60">
        <v>1377722</v>
      </c>
      <c r="T9" s="60">
        <v>-4608163</v>
      </c>
      <c r="U9" s="60">
        <v>6353578</v>
      </c>
      <c r="V9" s="60">
        <v>6353578</v>
      </c>
      <c r="W9" s="60">
        <v>6353578</v>
      </c>
      <c r="X9" s="60">
        <v>8894914</v>
      </c>
      <c r="Y9" s="60">
        <v>-2541336</v>
      </c>
      <c r="Z9" s="140">
        <v>-28.57</v>
      </c>
      <c r="AA9" s="62">
        <v>8894914</v>
      </c>
    </row>
    <row r="10" spans="1:27" ht="13.5">
      <c r="A10" s="249" t="s">
        <v>147</v>
      </c>
      <c r="B10" s="182"/>
      <c r="C10" s="155">
        <v>15023</v>
      </c>
      <c r="D10" s="155"/>
      <c r="E10" s="59">
        <v>23500</v>
      </c>
      <c r="F10" s="60">
        <v>23500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23500</v>
      </c>
      <c r="Y10" s="159">
        <v>-23500</v>
      </c>
      <c r="Z10" s="141">
        <v>-100</v>
      </c>
      <c r="AA10" s="225">
        <v>23500</v>
      </c>
    </row>
    <row r="11" spans="1:27" ht="13.5">
      <c r="A11" s="249" t="s">
        <v>148</v>
      </c>
      <c r="B11" s="182"/>
      <c r="C11" s="155">
        <v>9118181</v>
      </c>
      <c r="D11" s="155"/>
      <c r="E11" s="59">
        <v>7540419</v>
      </c>
      <c r="F11" s="60">
        <v>6304140</v>
      </c>
      <c r="G11" s="60">
        <v>-309634</v>
      </c>
      <c r="H11" s="60">
        <v>206262</v>
      </c>
      <c r="I11" s="60">
        <v>-211395</v>
      </c>
      <c r="J11" s="60">
        <v>-211395</v>
      </c>
      <c r="K11" s="60">
        <v>-346014</v>
      </c>
      <c r="L11" s="60">
        <v>180252</v>
      </c>
      <c r="M11" s="60">
        <v>510841</v>
      </c>
      <c r="N11" s="60">
        <v>510841</v>
      </c>
      <c r="O11" s="60">
        <v>-213651</v>
      </c>
      <c r="P11" s="60">
        <v>-214313</v>
      </c>
      <c r="Q11" s="60">
        <v>541516</v>
      </c>
      <c r="R11" s="60">
        <v>541516</v>
      </c>
      <c r="S11" s="60">
        <v>-137360</v>
      </c>
      <c r="T11" s="60">
        <v>445598</v>
      </c>
      <c r="U11" s="60">
        <v>494747</v>
      </c>
      <c r="V11" s="60">
        <v>494747</v>
      </c>
      <c r="W11" s="60">
        <v>494747</v>
      </c>
      <c r="X11" s="60">
        <v>6304140</v>
      </c>
      <c r="Y11" s="60">
        <v>-5809393</v>
      </c>
      <c r="Z11" s="140">
        <v>-92.15</v>
      </c>
      <c r="AA11" s="62">
        <v>6304140</v>
      </c>
    </row>
    <row r="12" spans="1:27" ht="13.5">
      <c r="A12" s="250" t="s">
        <v>56</v>
      </c>
      <c r="B12" s="251"/>
      <c r="C12" s="168">
        <f aca="true" t="shared" si="0" ref="C12:Y12">SUM(C6:C11)</f>
        <v>288899694</v>
      </c>
      <c r="D12" s="168">
        <f>SUM(D6:D11)</f>
        <v>0</v>
      </c>
      <c r="E12" s="72">
        <f t="shared" si="0"/>
        <v>248026101</v>
      </c>
      <c r="F12" s="73">
        <f t="shared" si="0"/>
        <v>250943262</v>
      </c>
      <c r="G12" s="73">
        <f t="shared" si="0"/>
        <v>23187428</v>
      </c>
      <c r="H12" s="73">
        <f t="shared" si="0"/>
        <v>1880756</v>
      </c>
      <c r="I12" s="73">
        <f t="shared" si="0"/>
        <v>1337100</v>
      </c>
      <c r="J12" s="73">
        <f t="shared" si="0"/>
        <v>1337100</v>
      </c>
      <c r="K12" s="73">
        <f t="shared" si="0"/>
        <v>-13722791</v>
      </c>
      <c r="L12" s="73">
        <f t="shared" si="0"/>
        <v>23897503</v>
      </c>
      <c r="M12" s="73">
        <f t="shared" si="0"/>
        <v>-21270835</v>
      </c>
      <c r="N12" s="73">
        <f t="shared" si="0"/>
        <v>-21270835</v>
      </c>
      <c r="O12" s="73">
        <f t="shared" si="0"/>
        <v>10423313</v>
      </c>
      <c r="P12" s="73">
        <f t="shared" si="0"/>
        <v>-1612077</v>
      </c>
      <c r="Q12" s="73">
        <f t="shared" si="0"/>
        <v>14243073</v>
      </c>
      <c r="R12" s="73">
        <f t="shared" si="0"/>
        <v>14243073</v>
      </c>
      <c r="S12" s="73">
        <f t="shared" si="0"/>
        <v>-7315624</v>
      </c>
      <c r="T12" s="73">
        <f t="shared" si="0"/>
        <v>-2714688</v>
      </c>
      <c r="U12" s="73">
        <f t="shared" si="0"/>
        <v>1847589</v>
      </c>
      <c r="V12" s="73">
        <f t="shared" si="0"/>
        <v>1847589</v>
      </c>
      <c r="W12" s="73">
        <f t="shared" si="0"/>
        <v>1847589</v>
      </c>
      <c r="X12" s="73">
        <f t="shared" si="0"/>
        <v>250943262</v>
      </c>
      <c r="Y12" s="73">
        <f t="shared" si="0"/>
        <v>-249095673</v>
      </c>
      <c r="Z12" s="170">
        <f>+IF(X12&lt;&gt;0,+(Y12/X12)*100,0)</f>
        <v>-99.2637423355085</v>
      </c>
      <c r="AA12" s="74">
        <f>SUM(AA6:AA11)</f>
        <v>250943262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213875</v>
      </c>
      <c r="D15" s="155"/>
      <c r="E15" s="59">
        <v>350415</v>
      </c>
      <c r="F15" s="60">
        <v>208917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208917</v>
      </c>
      <c r="Y15" s="60">
        <v>-208917</v>
      </c>
      <c r="Z15" s="140">
        <v>-100</v>
      </c>
      <c r="AA15" s="62">
        <v>208917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28541839</v>
      </c>
      <c r="D17" s="155"/>
      <c r="E17" s="59">
        <v>31777536</v>
      </c>
      <c r="F17" s="60">
        <v>28188977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28188977</v>
      </c>
      <c r="Y17" s="60">
        <v>-28188977</v>
      </c>
      <c r="Z17" s="140">
        <v>-100</v>
      </c>
      <c r="AA17" s="62">
        <v>28188977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1761129677</v>
      </c>
      <c r="D19" s="155"/>
      <c r="E19" s="59">
        <v>1766048814</v>
      </c>
      <c r="F19" s="60">
        <v>1790348391</v>
      </c>
      <c r="G19" s="60">
        <v>608724</v>
      </c>
      <c r="H19" s="60">
        <v>-3591598</v>
      </c>
      <c r="I19" s="60">
        <v>-1940419</v>
      </c>
      <c r="J19" s="60">
        <v>-1940419</v>
      </c>
      <c r="K19" s="60">
        <v>7883411</v>
      </c>
      <c r="L19" s="60">
        <v>-39872</v>
      </c>
      <c r="M19" s="60">
        <v>4022142</v>
      </c>
      <c r="N19" s="60">
        <v>4022142</v>
      </c>
      <c r="O19" s="60">
        <v>-3050878</v>
      </c>
      <c r="P19" s="60">
        <v>7371253</v>
      </c>
      <c r="Q19" s="60">
        <v>9274049</v>
      </c>
      <c r="R19" s="60">
        <v>9274049</v>
      </c>
      <c r="S19" s="60">
        <v>1552149</v>
      </c>
      <c r="T19" s="60">
        <v>7122844</v>
      </c>
      <c r="U19" s="60">
        <v>10564496</v>
      </c>
      <c r="V19" s="60">
        <v>10564496</v>
      </c>
      <c r="W19" s="60">
        <v>10564496</v>
      </c>
      <c r="X19" s="60">
        <v>1790348391</v>
      </c>
      <c r="Y19" s="60">
        <v>-1779783895</v>
      </c>
      <c r="Z19" s="140">
        <v>-99.41</v>
      </c>
      <c r="AA19" s="62">
        <v>1790348391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1159776</v>
      </c>
      <c r="D22" s="155"/>
      <c r="E22" s="59">
        <v>489825</v>
      </c>
      <c r="F22" s="60">
        <v>1000484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1000484</v>
      </c>
      <c r="Y22" s="60">
        <v>-1000484</v>
      </c>
      <c r="Z22" s="140">
        <v>-100</v>
      </c>
      <c r="AA22" s="62">
        <v>1000484</v>
      </c>
    </row>
    <row r="23" spans="1:27" ht="13.5">
      <c r="A23" s="249" t="s">
        <v>158</v>
      </c>
      <c r="B23" s="182"/>
      <c r="C23" s="155">
        <v>785808</v>
      </c>
      <c r="D23" s="155"/>
      <c r="E23" s="59">
        <v>767266</v>
      </c>
      <c r="F23" s="60">
        <v>767266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767266</v>
      </c>
      <c r="Y23" s="159">
        <v>-767266</v>
      </c>
      <c r="Z23" s="141">
        <v>-100</v>
      </c>
      <c r="AA23" s="225">
        <v>767266</v>
      </c>
    </row>
    <row r="24" spans="1:27" ht="13.5">
      <c r="A24" s="250" t="s">
        <v>57</v>
      </c>
      <c r="B24" s="253"/>
      <c r="C24" s="168">
        <f aca="true" t="shared" si="1" ref="C24:Y24">SUM(C15:C23)</f>
        <v>1791830975</v>
      </c>
      <c r="D24" s="168">
        <f>SUM(D15:D23)</f>
        <v>0</v>
      </c>
      <c r="E24" s="76">
        <f t="shared" si="1"/>
        <v>1799433856</v>
      </c>
      <c r="F24" s="77">
        <f t="shared" si="1"/>
        <v>1820514035</v>
      </c>
      <c r="G24" s="77">
        <f t="shared" si="1"/>
        <v>608724</v>
      </c>
      <c r="H24" s="77">
        <f t="shared" si="1"/>
        <v>-3591598</v>
      </c>
      <c r="I24" s="77">
        <f t="shared" si="1"/>
        <v>-1940419</v>
      </c>
      <c r="J24" s="77">
        <f t="shared" si="1"/>
        <v>-1940419</v>
      </c>
      <c r="K24" s="77">
        <f t="shared" si="1"/>
        <v>7883411</v>
      </c>
      <c r="L24" s="77">
        <f t="shared" si="1"/>
        <v>-39872</v>
      </c>
      <c r="M24" s="77">
        <f t="shared" si="1"/>
        <v>4022142</v>
      </c>
      <c r="N24" s="77">
        <f t="shared" si="1"/>
        <v>4022142</v>
      </c>
      <c r="O24" s="77">
        <f t="shared" si="1"/>
        <v>-3050878</v>
      </c>
      <c r="P24" s="77">
        <f t="shared" si="1"/>
        <v>7371253</v>
      </c>
      <c r="Q24" s="77">
        <f t="shared" si="1"/>
        <v>9274049</v>
      </c>
      <c r="R24" s="77">
        <f t="shared" si="1"/>
        <v>9274049</v>
      </c>
      <c r="S24" s="77">
        <f t="shared" si="1"/>
        <v>1552149</v>
      </c>
      <c r="T24" s="77">
        <f t="shared" si="1"/>
        <v>7122844</v>
      </c>
      <c r="U24" s="77">
        <f t="shared" si="1"/>
        <v>10564496</v>
      </c>
      <c r="V24" s="77">
        <f t="shared" si="1"/>
        <v>10564496</v>
      </c>
      <c r="W24" s="77">
        <f t="shared" si="1"/>
        <v>10564496</v>
      </c>
      <c r="X24" s="77">
        <f t="shared" si="1"/>
        <v>1820514035</v>
      </c>
      <c r="Y24" s="77">
        <f t="shared" si="1"/>
        <v>-1809949539</v>
      </c>
      <c r="Z24" s="212">
        <f>+IF(X24&lt;&gt;0,+(Y24/X24)*100,0)</f>
        <v>-99.41969708571898</v>
      </c>
      <c r="AA24" s="79">
        <f>SUM(AA15:AA23)</f>
        <v>1820514035</v>
      </c>
    </row>
    <row r="25" spans="1:27" ht="13.5">
      <c r="A25" s="250" t="s">
        <v>159</v>
      </c>
      <c r="B25" s="251"/>
      <c r="C25" s="168">
        <f aca="true" t="shared" si="2" ref="C25:Y25">+C12+C24</f>
        <v>2080730669</v>
      </c>
      <c r="D25" s="168">
        <f>+D12+D24</f>
        <v>0</v>
      </c>
      <c r="E25" s="72">
        <f t="shared" si="2"/>
        <v>2047459957</v>
      </c>
      <c r="F25" s="73">
        <f t="shared" si="2"/>
        <v>2071457297</v>
      </c>
      <c r="G25" s="73">
        <f t="shared" si="2"/>
        <v>23796152</v>
      </c>
      <c r="H25" s="73">
        <f t="shared" si="2"/>
        <v>-1710842</v>
      </c>
      <c r="I25" s="73">
        <f t="shared" si="2"/>
        <v>-603319</v>
      </c>
      <c r="J25" s="73">
        <f t="shared" si="2"/>
        <v>-603319</v>
      </c>
      <c r="K25" s="73">
        <f t="shared" si="2"/>
        <v>-5839380</v>
      </c>
      <c r="L25" s="73">
        <f t="shared" si="2"/>
        <v>23857631</v>
      </c>
      <c r="M25" s="73">
        <f t="shared" si="2"/>
        <v>-17248693</v>
      </c>
      <c r="N25" s="73">
        <f t="shared" si="2"/>
        <v>-17248693</v>
      </c>
      <c r="O25" s="73">
        <f t="shared" si="2"/>
        <v>7372435</v>
      </c>
      <c r="P25" s="73">
        <f t="shared" si="2"/>
        <v>5759176</v>
      </c>
      <c r="Q25" s="73">
        <f t="shared" si="2"/>
        <v>23517122</v>
      </c>
      <c r="R25" s="73">
        <f t="shared" si="2"/>
        <v>23517122</v>
      </c>
      <c r="S25" s="73">
        <f t="shared" si="2"/>
        <v>-5763475</v>
      </c>
      <c r="T25" s="73">
        <f t="shared" si="2"/>
        <v>4408156</v>
      </c>
      <c r="U25" s="73">
        <f t="shared" si="2"/>
        <v>12412085</v>
      </c>
      <c r="V25" s="73">
        <f t="shared" si="2"/>
        <v>12412085</v>
      </c>
      <c r="W25" s="73">
        <f t="shared" si="2"/>
        <v>12412085</v>
      </c>
      <c r="X25" s="73">
        <f t="shared" si="2"/>
        <v>2071457297</v>
      </c>
      <c r="Y25" s="73">
        <f t="shared" si="2"/>
        <v>-2059045212</v>
      </c>
      <c r="Z25" s="170">
        <f>+IF(X25&lt;&gt;0,+(Y25/X25)*100,0)</f>
        <v>-99.40080420590974</v>
      </c>
      <c r="AA25" s="74">
        <f>+AA12+AA24</f>
        <v>2071457297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3799396</v>
      </c>
      <c r="D30" s="155"/>
      <c r="E30" s="59">
        <v>4093622</v>
      </c>
      <c r="F30" s="60">
        <v>4080166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4080166</v>
      </c>
      <c r="Y30" s="60">
        <v>-4080166</v>
      </c>
      <c r="Z30" s="140">
        <v>-100</v>
      </c>
      <c r="AA30" s="62">
        <v>4080166</v>
      </c>
    </row>
    <row r="31" spans="1:27" ht="13.5">
      <c r="A31" s="249" t="s">
        <v>163</v>
      </c>
      <c r="B31" s="182"/>
      <c r="C31" s="155">
        <v>7963228</v>
      </c>
      <c r="D31" s="155"/>
      <c r="E31" s="59">
        <v>7717366</v>
      </c>
      <c r="F31" s="60">
        <v>8441022</v>
      </c>
      <c r="G31" s="60">
        <v>44188</v>
      </c>
      <c r="H31" s="60">
        <v>37065</v>
      </c>
      <c r="I31" s="60">
        <v>32747</v>
      </c>
      <c r="J31" s="60">
        <v>32747</v>
      </c>
      <c r="K31" s="60">
        <v>264216</v>
      </c>
      <c r="L31" s="60">
        <v>49415</v>
      </c>
      <c r="M31" s="60">
        <v>54220</v>
      </c>
      <c r="N31" s="60">
        <v>54220</v>
      </c>
      <c r="O31" s="60">
        <v>62376</v>
      </c>
      <c r="P31" s="60">
        <v>44200</v>
      </c>
      <c r="Q31" s="60">
        <v>45695</v>
      </c>
      <c r="R31" s="60">
        <v>45695</v>
      </c>
      <c r="S31" s="60">
        <v>50519</v>
      </c>
      <c r="T31" s="60">
        <v>55700</v>
      </c>
      <c r="U31" s="60">
        <v>11024</v>
      </c>
      <c r="V31" s="60">
        <v>11024</v>
      </c>
      <c r="W31" s="60">
        <v>11024</v>
      </c>
      <c r="X31" s="60">
        <v>8441022</v>
      </c>
      <c r="Y31" s="60">
        <v>-8429998</v>
      </c>
      <c r="Z31" s="140">
        <v>-99.87</v>
      </c>
      <c r="AA31" s="62">
        <v>8441022</v>
      </c>
    </row>
    <row r="32" spans="1:27" ht="13.5">
      <c r="A32" s="249" t="s">
        <v>164</v>
      </c>
      <c r="B32" s="182"/>
      <c r="C32" s="155">
        <v>57404503</v>
      </c>
      <c r="D32" s="155"/>
      <c r="E32" s="59">
        <v>81768272</v>
      </c>
      <c r="F32" s="60">
        <v>62990353</v>
      </c>
      <c r="G32" s="60">
        <v>-11431103</v>
      </c>
      <c r="H32" s="60">
        <v>7138401</v>
      </c>
      <c r="I32" s="60">
        <v>6233367</v>
      </c>
      <c r="J32" s="60">
        <v>6233367</v>
      </c>
      <c r="K32" s="60">
        <v>-4679642</v>
      </c>
      <c r="L32" s="60">
        <v>18167949</v>
      </c>
      <c r="M32" s="60">
        <v>2710351</v>
      </c>
      <c r="N32" s="60">
        <v>2710351</v>
      </c>
      <c r="O32" s="60">
        <v>2268654</v>
      </c>
      <c r="P32" s="60">
        <v>3628665</v>
      </c>
      <c r="Q32" s="60">
        <v>13065490</v>
      </c>
      <c r="R32" s="60">
        <v>13065490</v>
      </c>
      <c r="S32" s="60">
        <v>403650</v>
      </c>
      <c r="T32" s="60">
        <v>5785841</v>
      </c>
      <c r="U32" s="60">
        <v>21719697</v>
      </c>
      <c r="V32" s="60">
        <v>21719697</v>
      </c>
      <c r="W32" s="60">
        <v>21719697</v>
      </c>
      <c r="X32" s="60">
        <v>62990353</v>
      </c>
      <c r="Y32" s="60">
        <v>-41270656</v>
      </c>
      <c r="Z32" s="140">
        <v>-65.52</v>
      </c>
      <c r="AA32" s="62">
        <v>62990353</v>
      </c>
    </row>
    <row r="33" spans="1:27" ht="13.5">
      <c r="A33" s="249" t="s">
        <v>165</v>
      </c>
      <c r="B33" s="182"/>
      <c r="C33" s="155">
        <v>6172493</v>
      </c>
      <c r="D33" s="155"/>
      <c r="E33" s="59">
        <v>6121500</v>
      </c>
      <c r="F33" s="60">
        <v>6604568</v>
      </c>
      <c r="G33" s="60">
        <v>-144350</v>
      </c>
      <c r="H33" s="60">
        <v>-1134753</v>
      </c>
      <c r="I33" s="60">
        <v>-154265</v>
      </c>
      <c r="J33" s="60">
        <v>-154265</v>
      </c>
      <c r="K33" s="60">
        <v>-263400</v>
      </c>
      <c r="L33" s="60">
        <v>-70704</v>
      </c>
      <c r="M33" s="60">
        <v>-165870</v>
      </c>
      <c r="N33" s="60">
        <v>-165870</v>
      </c>
      <c r="O33" s="60">
        <v>-312287</v>
      </c>
      <c r="P33" s="60">
        <v>-97914</v>
      </c>
      <c r="Q33" s="60">
        <v>-185600</v>
      </c>
      <c r="R33" s="60">
        <v>-185600</v>
      </c>
      <c r="S33" s="60">
        <v>-285597</v>
      </c>
      <c r="T33" s="60">
        <v>-22099</v>
      </c>
      <c r="U33" s="60">
        <v>-338675</v>
      </c>
      <c r="V33" s="60">
        <v>-338675</v>
      </c>
      <c r="W33" s="60">
        <v>-338675</v>
      </c>
      <c r="X33" s="60">
        <v>6604568</v>
      </c>
      <c r="Y33" s="60">
        <v>-6943243</v>
      </c>
      <c r="Z33" s="140">
        <v>-105.13</v>
      </c>
      <c r="AA33" s="62">
        <v>6604568</v>
      </c>
    </row>
    <row r="34" spans="1:27" ht="13.5">
      <c r="A34" s="250" t="s">
        <v>58</v>
      </c>
      <c r="B34" s="251"/>
      <c r="C34" s="168">
        <f aca="true" t="shared" si="3" ref="C34:Y34">SUM(C29:C33)</f>
        <v>75339620</v>
      </c>
      <c r="D34" s="168">
        <f>SUM(D29:D33)</f>
        <v>0</v>
      </c>
      <c r="E34" s="72">
        <f t="shared" si="3"/>
        <v>99700760</v>
      </c>
      <c r="F34" s="73">
        <f t="shared" si="3"/>
        <v>82116109</v>
      </c>
      <c r="G34" s="73">
        <f t="shared" si="3"/>
        <v>-11531265</v>
      </c>
      <c r="H34" s="73">
        <f t="shared" si="3"/>
        <v>6040713</v>
      </c>
      <c r="I34" s="73">
        <f t="shared" si="3"/>
        <v>6111849</v>
      </c>
      <c r="J34" s="73">
        <f t="shared" si="3"/>
        <v>6111849</v>
      </c>
      <c r="K34" s="73">
        <f t="shared" si="3"/>
        <v>-4678826</v>
      </c>
      <c r="L34" s="73">
        <f t="shared" si="3"/>
        <v>18146660</v>
      </c>
      <c r="M34" s="73">
        <f t="shared" si="3"/>
        <v>2598701</v>
      </c>
      <c r="N34" s="73">
        <f t="shared" si="3"/>
        <v>2598701</v>
      </c>
      <c r="O34" s="73">
        <f t="shared" si="3"/>
        <v>2018743</v>
      </c>
      <c r="P34" s="73">
        <f t="shared" si="3"/>
        <v>3574951</v>
      </c>
      <c r="Q34" s="73">
        <f t="shared" si="3"/>
        <v>12925585</v>
      </c>
      <c r="R34" s="73">
        <f t="shared" si="3"/>
        <v>12925585</v>
      </c>
      <c r="S34" s="73">
        <f t="shared" si="3"/>
        <v>168572</v>
      </c>
      <c r="T34" s="73">
        <f t="shared" si="3"/>
        <v>5819442</v>
      </c>
      <c r="U34" s="73">
        <f t="shared" si="3"/>
        <v>21392046</v>
      </c>
      <c r="V34" s="73">
        <f t="shared" si="3"/>
        <v>21392046</v>
      </c>
      <c r="W34" s="73">
        <f t="shared" si="3"/>
        <v>21392046</v>
      </c>
      <c r="X34" s="73">
        <f t="shared" si="3"/>
        <v>82116109</v>
      </c>
      <c r="Y34" s="73">
        <f t="shared" si="3"/>
        <v>-60724063</v>
      </c>
      <c r="Z34" s="170">
        <f>+IF(X34&lt;&gt;0,+(Y34/X34)*100,0)</f>
        <v>-73.94902625013565</v>
      </c>
      <c r="AA34" s="74">
        <f>SUM(AA29:AA33)</f>
        <v>82116109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137630817</v>
      </c>
      <c r="D37" s="155"/>
      <c r="E37" s="59">
        <v>133550650</v>
      </c>
      <c r="F37" s="60">
        <v>133550650</v>
      </c>
      <c r="G37" s="60"/>
      <c r="H37" s="60">
        <v>-9464</v>
      </c>
      <c r="I37" s="60">
        <v>-9540</v>
      </c>
      <c r="J37" s="60">
        <v>-9540</v>
      </c>
      <c r="K37" s="60">
        <v>-9618</v>
      </c>
      <c r="L37" s="60">
        <v>-9696</v>
      </c>
      <c r="M37" s="60">
        <v>-1732352</v>
      </c>
      <c r="N37" s="60">
        <v>-1732352</v>
      </c>
      <c r="O37" s="60">
        <v>-9856</v>
      </c>
      <c r="P37" s="60">
        <v>-9937</v>
      </c>
      <c r="Q37" s="60">
        <v>-9977</v>
      </c>
      <c r="R37" s="60">
        <v>-9977</v>
      </c>
      <c r="S37" s="60">
        <v>-10019</v>
      </c>
      <c r="T37" s="60">
        <v>-7696</v>
      </c>
      <c r="U37" s="60">
        <v>-1937318</v>
      </c>
      <c r="V37" s="60">
        <v>-1937318</v>
      </c>
      <c r="W37" s="60">
        <v>-1937318</v>
      </c>
      <c r="X37" s="60">
        <v>133550650</v>
      </c>
      <c r="Y37" s="60">
        <v>-135487968</v>
      </c>
      <c r="Z37" s="140">
        <v>-101.45</v>
      </c>
      <c r="AA37" s="62">
        <v>133550650</v>
      </c>
    </row>
    <row r="38" spans="1:27" ht="13.5">
      <c r="A38" s="249" t="s">
        <v>165</v>
      </c>
      <c r="B38" s="182"/>
      <c r="C38" s="155">
        <v>51043000</v>
      </c>
      <c r="D38" s="155"/>
      <c r="E38" s="59">
        <v>52754108</v>
      </c>
      <c r="F38" s="60">
        <v>54616010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54616010</v>
      </c>
      <c r="Y38" s="60">
        <v>-54616010</v>
      </c>
      <c r="Z38" s="140">
        <v>-100</v>
      </c>
      <c r="AA38" s="62">
        <v>54616010</v>
      </c>
    </row>
    <row r="39" spans="1:27" ht="13.5">
      <c r="A39" s="250" t="s">
        <v>59</v>
      </c>
      <c r="B39" s="253"/>
      <c r="C39" s="168">
        <f aca="true" t="shared" si="4" ref="C39:Y39">SUM(C37:C38)</f>
        <v>188673817</v>
      </c>
      <c r="D39" s="168">
        <f>SUM(D37:D38)</f>
        <v>0</v>
      </c>
      <c r="E39" s="76">
        <f t="shared" si="4"/>
        <v>186304758</v>
      </c>
      <c r="F39" s="77">
        <f t="shared" si="4"/>
        <v>188166660</v>
      </c>
      <c r="G39" s="77">
        <f t="shared" si="4"/>
        <v>0</v>
      </c>
      <c r="H39" s="77">
        <f t="shared" si="4"/>
        <v>-9464</v>
      </c>
      <c r="I39" s="77">
        <f t="shared" si="4"/>
        <v>-9540</v>
      </c>
      <c r="J39" s="77">
        <f t="shared" si="4"/>
        <v>-9540</v>
      </c>
      <c r="K39" s="77">
        <f t="shared" si="4"/>
        <v>-9618</v>
      </c>
      <c r="L39" s="77">
        <f t="shared" si="4"/>
        <v>-9696</v>
      </c>
      <c r="M39" s="77">
        <f t="shared" si="4"/>
        <v>-1732352</v>
      </c>
      <c r="N39" s="77">
        <f t="shared" si="4"/>
        <v>-1732352</v>
      </c>
      <c r="O39" s="77">
        <f t="shared" si="4"/>
        <v>-9856</v>
      </c>
      <c r="P39" s="77">
        <f t="shared" si="4"/>
        <v>-9937</v>
      </c>
      <c r="Q39" s="77">
        <f t="shared" si="4"/>
        <v>-9977</v>
      </c>
      <c r="R39" s="77">
        <f t="shared" si="4"/>
        <v>-9977</v>
      </c>
      <c r="S39" s="77">
        <f t="shared" si="4"/>
        <v>-10019</v>
      </c>
      <c r="T39" s="77">
        <f t="shared" si="4"/>
        <v>-7696</v>
      </c>
      <c r="U39" s="77">
        <f t="shared" si="4"/>
        <v>-1937318</v>
      </c>
      <c r="V39" s="77">
        <f t="shared" si="4"/>
        <v>-1937318</v>
      </c>
      <c r="W39" s="77">
        <f t="shared" si="4"/>
        <v>-1937318</v>
      </c>
      <c r="X39" s="77">
        <f t="shared" si="4"/>
        <v>188166660</v>
      </c>
      <c r="Y39" s="77">
        <f t="shared" si="4"/>
        <v>-190103978</v>
      </c>
      <c r="Z39" s="212">
        <f>+IF(X39&lt;&gt;0,+(Y39/X39)*100,0)</f>
        <v>-101.0295755900647</v>
      </c>
      <c r="AA39" s="79">
        <f>SUM(AA37:AA38)</f>
        <v>188166660</v>
      </c>
    </row>
    <row r="40" spans="1:27" ht="13.5">
      <c r="A40" s="250" t="s">
        <v>167</v>
      </c>
      <c r="B40" s="251"/>
      <c r="C40" s="168">
        <f aca="true" t="shared" si="5" ref="C40:Y40">+C34+C39</f>
        <v>264013437</v>
      </c>
      <c r="D40" s="168">
        <f>+D34+D39</f>
        <v>0</v>
      </c>
      <c r="E40" s="72">
        <f t="shared" si="5"/>
        <v>286005518</v>
      </c>
      <c r="F40" s="73">
        <f t="shared" si="5"/>
        <v>270282769</v>
      </c>
      <c r="G40" s="73">
        <f t="shared" si="5"/>
        <v>-11531265</v>
      </c>
      <c r="H40" s="73">
        <f t="shared" si="5"/>
        <v>6031249</v>
      </c>
      <c r="I40" s="73">
        <f t="shared" si="5"/>
        <v>6102309</v>
      </c>
      <c r="J40" s="73">
        <f t="shared" si="5"/>
        <v>6102309</v>
      </c>
      <c r="K40" s="73">
        <f t="shared" si="5"/>
        <v>-4688444</v>
      </c>
      <c r="L40" s="73">
        <f t="shared" si="5"/>
        <v>18136964</v>
      </c>
      <c r="M40" s="73">
        <f t="shared" si="5"/>
        <v>866349</v>
      </c>
      <c r="N40" s="73">
        <f t="shared" si="5"/>
        <v>866349</v>
      </c>
      <c r="O40" s="73">
        <f t="shared" si="5"/>
        <v>2008887</v>
      </c>
      <c r="P40" s="73">
        <f t="shared" si="5"/>
        <v>3565014</v>
      </c>
      <c r="Q40" s="73">
        <f t="shared" si="5"/>
        <v>12915608</v>
      </c>
      <c r="R40" s="73">
        <f t="shared" si="5"/>
        <v>12915608</v>
      </c>
      <c r="S40" s="73">
        <f t="shared" si="5"/>
        <v>158553</v>
      </c>
      <c r="T40" s="73">
        <f t="shared" si="5"/>
        <v>5811746</v>
      </c>
      <c r="U40" s="73">
        <f t="shared" si="5"/>
        <v>19454728</v>
      </c>
      <c r="V40" s="73">
        <f t="shared" si="5"/>
        <v>19454728</v>
      </c>
      <c r="W40" s="73">
        <f t="shared" si="5"/>
        <v>19454728</v>
      </c>
      <c r="X40" s="73">
        <f t="shared" si="5"/>
        <v>270282769</v>
      </c>
      <c r="Y40" s="73">
        <f t="shared" si="5"/>
        <v>-250828041</v>
      </c>
      <c r="Z40" s="170">
        <f>+IF(X40&lt;&gt;0,+(Y40/X40)*100,0)</f>
        <v>-92.80208350980746</v>
      </c>
      <c r="AA40" s="74">
        <f>+AA34+AA39</f>
        <v>270282769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1816717232</v>
      </c>
      <c r="D42" s="257">
        <f>+D25-D40</f>
        <v>0</v>
      </c>
      <c r="E42" s="258">
        <f t="shared" si="6"/>
        <v>1761454439</v>
      </c>
      <c r="F42" s="259">
        <f t="shared" si="6"/>
        <v>1801174528</v>
      </c>
      <c r="G42" s="259">
        <f t="shared" si="6"/>
        <v>35327417</v>
      </c>
      <c r="H42" s="259">
        <f t="shared" si="6"/>
        <v>-7742091</v>
      </c>
      <c r="I42" s="259">
        <f t="shared" si="6"/>
        <v>-6705628</v>
      </c>
      <c r="J42" s="259">
        <f t="shared" si="6"/>
        <v>-6705628</v>
      </c>
      <c r="K42" s="259">
        <f t="shared" si="6"/>
        <v>-1150936</v>
      </c>
      <c r="L42" s="259">
        <f t="shared" si="6"/>
        <v>5720667</v>
      </c>
      <c r="M42" s="259">
        <f t="shared" si="6"/>
        <v>-18115042</v>
      </c>
      <c r="N42" s="259">
        <f t="shared" si="6"/>
        <v>-18115042</v>
      </c>
      <c r="O42" s="259">
        <f t="shared" si="6"/>
        <v>5363548</v>
      </c>
      <c r="P42" s="259">
        <f t="shared" si="6"/>
        <v>2194162</v>
      </c>
      <c r="Q42" s="259">
        <f t="shared" si="6"/>
        <v>10601514</v>
      </c>
      <c r="R42" s="259">
        <f t="shared" si="6"/>
        <v>10601514</v>
      </c>
      <c r="S42" s="259">
        <f t="shared" si="6"/>
        <v>-5922028</v>
      </c>
      <c r="T42" s="259">
        <f t="shared" si="6"/>
        <v>-1403590</v>
      </c>
      <c r="U42" s="259">
        <f t="shared" si="6"/>
        <v>-7042643</v>
      </c>
      <c r="V42" s="259">
        <f t="shared" si="6"/>
        <v>-7042643</v>
      </c>
      <c r="W42" s="259">
        <f t="shared" si="6"/>
        <v>-7042643</v>
      </c>
      <c r="X42" s="259">
        <f t="shared" si="6"/>
        <v>1801174528</v>
      </c>
      <c r="Y42" s="259">
        <f t="shared" si="6"/>
        <v>-1808217171</v>
      </c>
      <c r="Z42" s="260">
        <f>+IF(X42&lt;&gt;0,+(Y42/X42)*100,0)</f>
        <v>-100.39100280902929</v>
      </c>
      <c r="AA42" s="261">
        <f>+AA25-AA40</f>
        <v>1801174528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1729461243</v>
      </c>
      <c r="D45" s="155"/>
      <c r="E45" s="59">
        <v>1761032667</v>
      </c>
      <c r="F45" s="60">
        <v>1713918539</v>
      </c>
      <c r="G45" s="60">
        <v>35327417</v>
      </c>
      <c r="H45" s="60">
        <v>-7742091</v>
      </c>
      <c r="I45" s="60">
        <v>-6705628</v>
      </c>
      <c r="J45" s="60">
        <v>-6705628</v>
      </c>
      <c r="K45" s="60">
        <v>-1150936</v>
      </c>
      <c r="L45" s="60">
        <v>5720667</v>
      </c>
      <c r="M45" s="60">
        <v>-18115042</v>
      </c>
      <c r="N45" s="60">
        <v>-18115042</v>
      </c>
      <c r="O45" s="60">
        <v>5363548</v>
      </c>
      <c r="P45" s="60">
        <v>2194162</v>
      </c>
      <c r="Q45" s="60">
        <v>10601514</v>
      </c>
      <c r="R45" s="60">
        <v>10601514</v>
      </c>
      <c r="S45" s="60">
        <v>-5922028</v>
      </c>
      <c r="T45" s="60">
        <v>-1403590</v>
      </c>
      <c r="U45" s="60">
        <v>-7042643</v>
      </c>
      <c r="V45" s="60">
        <v>-7042643</v>
      </c>
      <c r="W45" s="60">
        <v>-7042643</v>
      </c>
      <c r="X45" s="60">
        <v>1713918539</v>
      </c>
      <c r="Y45" s="60">
        <v>-1720961182</v>
      </c>
      <c r="Z45" s="139">
        <v>-100.41</v>
      </c>
      <c r="AA45" s="62">
        <v>1713918539</v>
      </c>
    </row>
    <row r="46" spans="1:27" ht="13.5">
      <c r="A46" s="249" t="s">
        <v>171</v>
      </c>
      <c r="B46" s="182"/>
      <c r="C46" s="155">
        <v>87255989</v>
      </c>
      <c r="D46" s="155"/>
      <c r="E46" s="59">
        <v>421772</v>
      </c>
      <c r="F46" s="60">
        <v>87255989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87255989</v>
      </c>
      <c r="Y46" s="60">
        <v>-87255989</v>
      </c>
      <c r="Z46" s="139">
        <v>-100</v>
      </c>
      <c r="AA46" s="62">
        <v>87255989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1816717232</v>
      </c>
      <c r="D48" s="217">
        <f>SUM(D45:D47)</f>
        <v>0</v>
      </c>
      <c r="E48" s="264">
        <f t="shared" si="7"/>
        <v>1761454439</v>
      </c>
      <c r="F48" s="219">
        <f t="shared" si="7"/>
        <v>1801174528</v>
      </c>
      <c r="G48" s="219">
        <f t="shared" si="7"/>
        <v>35327417</v>
      </c>
      <c r="H48" s="219">
        <f t="shared" si="7"/>
        <v>-7742091</v>
      </c>
      <c r="I48" s="219">
        <f t="shared" si="7"/>
        <v>-6705628</v>
      </c>
      <c r="J48" s="219">
        <f t="shared" si="7"/>
        <v>-6705628</v>
      </c>
      <c r="K48" s="219">
        <f t="shared" si="7"/>
        <v>-1150936</v>
      </c>
      <c r="L48" s="219">
        <f t="shared" si="7"/>
        <v>5720667</v>
      </c>
      <c r="M48" s="219">
        <f t="shared" si="7"/>
        <v>-18115042</v>
      </c>
      <c r="N48" s="219">
        <f t="shared" si="7"/>
        <v>-18115042</v>
      </c>
      <c r="O48" s="219">
        <f t="shared" si="7"/>
        <v>5363548</v>
      </c>
      <c r="P48" s="219">
        <f t="shared" si="7"/>
        <v>2194162</v>
      </c>
      <c r="Q48" s="219">
        <f t="shared" si="7"/>
        <v>10601514</v>
      </c>
      <c r="R48" s="219">
        <f t="shared" si="7"/>
        <v>10601514</v>
      </c>
      <c r="S48" s="219">
        <f t="shared" si="7"/>
        <v>-5922028</v>
      </c>
      <c r="T48" s="219">
        <f t="shared" si="7"/>
        <v>-1403590</v>
      </c>
      <c r="U48" s="219">
        <f t="shared" si="7"/>
        <v>-7042643</v>
      </c>
      <c r="V48" s="219">
        <f t="shared" si="7"/>
        <v>-7042643</v>
      </c>
      <c r="W48" s="219">
        <f t="shared" si="7"/>
        <v>-7042643</v>
      </c>
      <c r="X48" s="219">
        <f t="shared" si="7"/>
        <v>1801174528</v>
      </c>
      <c r="Y48" s="219">
        <f t="shared" si="7"/>
        <v>-1808217171</v>
      </c>
      <c r="Z48" s="265">
        <f>+IF(X48&lt;&gt;0,+(Y48/X48)*100,0)</f>
        <v>-100.39100280902929</v>
      </c>
      <c r="AA48" s="232">
        <f>SUM(AA45:AA47)</f>
        <v>1801174528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70550894</v>
      </c>
      <c r="D6" s="155"/>
      <c r="E6" s="59">
        <v>71681826</v>
      </c>
      <c r="F6" s="60">
        <v>72377196</v>
      </c>
      <c r="G6" s="60">
        <v>5504935</v>
      </c>
      <c r="H6" s="60">
        <v>7809811</v>
      </c>
      <c r="I6" s="60">
        <v>5794975</v>
      </c>
      <c r="J6" s="60">
        <v>19109721</v>
      </c>
      <c r="K6" s="60">
        <v>7861099</v>
      </c>
      <c r="L6" s="60">
        <v>5988457</v>
      </c>
      <c r="M6" s="60">
        <v>5893122</v>
      </c>
      <c r="N6" s="60">
        <v>19742678</v>
      </c>
      <c r="O6" s="60">
        <v>5461769</v>
      </c>
      <c r="P6" s="60">
        <v>5403056</v>
      </c>
      <c r="Q6" s="60">
        <v>5360154</v>
      </c>
      <c r="R6" s="60">
        <v>16224979</v>
      </c>
      <c r="S6" s="60">
        <v>4999062</v>
      </c>
      <c r="T6" s="60">
        <v>5138987</v>
      </c>
      <c r="U6" s="60">
        <v>5307490</v>
      </c>
      <c r="V6" s="60">
        <v>15445539</v>
      </c>
      <c r="W6" s="60">
        <v>70522917</v>
      </c>
      <c r="X6" s="60">
        <v>72377196</v>
      </c>
      <c r="Y6" s="60">
        <v>-1854279</v>
      </c>
      <c r="Z6" s="140">
        <v>-2.56</v>
      </c>
      <c r="AA6" s="62">
        <v>72377196</v>
      </c>
    </row>
    <row r="7" spans="1:27" ht="13.5">
      <c r="A7" s="249" t="s">
        <v>32</v>
      </c>
      <c r="B7" s="182"/>
      <c r="C7" s="155">
        <v>250980763</v>
      </c>
      <c r="D7" s="155"/>
      <c r="E7" s="59">
        <v>256905813</v>
      </c>
      <c r="F7" s="60">
        <v>254616836</v>
      </c>
      <c r="G7" s="60">
        <v>18947477</v>
      </c>
      <c r="H7" s="60">
        <v>19767691</v>
      </c>
      <c r="I7" s="60">
        <v>20229078</v>
      </c>
      <c r="J7" s="60">
        <v>58944246</v>
      </c>
      <c r="K7" s="60">
        <v>20808280</v>
      </c>
      <c r="L7" s="60">
        <v>23879378</v>
      </c>
      <c r="M7" s="60">
        <v>21334931</v>
      </c>
      <c r="N7" s="60">
        <v>66022589</v>
      </c>
      <c r="O7" s="60">
        <v>21088824</v>
      </c>
      <c r="P7" s="60">
        <v>22848371</v>
      </c>
      <c r="Q7" s="60">
        <v>22297016</v>
      </c>
      <c r="R7" s="60">
        <v>66234211</v>
      </c>
      <c r="S7" s="60">
        <v>20664303</v>
      </c>
      <c r="T7" s="60">
        <v>19544452</v>
      </c>
      <c r="U7" s="60">
        <v>22973019</v>
      </c>
      <c r="V7" s="60">
        <v>63181774</v>
      </c>
      <c r="W7" s="60">
        <v>254382820</v>
      </c>
      <c r="X7" s="60">
        <v>254616836</v>
      </c>
      <c r="Y7" s="60">
        <v>-234016</v>
      </c>
      <c r="Z7" s="140">
        <v>-0.09</v>
      </c>
      <c r="AA7" s="62">
        <v>254616836</v>
      </c>
    </row>
    <row r="8" spans="1:27" ht="13.5">
      <c r="A8" s="249" t="s">
        <v>178</v>
      </c>
      <c r="B8" s="182"/>
      <c r="C8" s="155">
        <v>62947000</v>
      </c>
      <c r="D8" s="155"/>
      <c r="E8" s="59">
        <v>24617146</v>
      </c>
      <c r="F8" s="60">
        <v>24859869</v>
      </c>
      <c r="G8" s="60">
        <v>35828064</v>
      </c>
      <c r="H8" s="60">
        <v>25535234</v>
      </c>
      <c r="I8" s="60">
        <v>25360366</v>
      </c>
      <c r="J8" s="60">
        <v>86723664</v>
      </c>
      <c r="K8" s="60">
        <v>23289678</v>
      </c>
      <c r="L8" s="60">
        <v>28684883</v>
      </c>
      <c r="M8" s="60">
        <v>42675486</v>
      </c>
      <c r="N8" s="60">
        <v>94650047</v>
      </c>
      <c r="O8" s="60">
        <v>20554015</v>
      </c>
      <c r="P8" s="60">
        <v>20997367</v>
      </c>
      <c r="Q8" s="60">
        <v>23123147</v>
      </c>
      <c r="R8" s="60">
        <v>64674529</v>
      </c>
      <c r="S8" s="60">
        <v>28064451</v>
      </c>
      <c r="T8" s="60">
        <v>21295741</v>
      </c>
      <c r="U8" s="60">
        <v>143292887</v>
      </c>
      <c r="V8" s="60">
        <v>192653079</v>
      </c>
      <c r="W8" s="60">
        <v>438701319</v>
      </c>
      <c r="X8" s="60">
        <v>24859869</v>
      </c>
      <c r="Y8" s="60">
        <v>413841450</v>
      </c>
      <c r="Z8" s="140">
        <v>1664.7</v>
      </c>
      <c r="AA8" s="62">
        <v>24859869</v>
      </c>
    </row>
    <row r="9" spans="1:27" ht="13.5">
      <c r="A9" s="249" t="s">
        <v>179</v>
      </c>
      <c r="B9" s="182"/>
      <c r="C9" s="155">
        <v>66151954</v>
      </c>
      <c r="D9" s="155"/>
      <c r="E9" s="59">
        <v>53426904</v>
      </c>
      <c r="F9" s="60">
        <v>89620216</v>
      </c>
      <c r="G9" s="60">
        <v>21971549</v>
      </c>
      <c r="H9" s="60">
        <v>5869000</v>
      </c>
      <c r="I9" s="60">
        <v>5946000</v>
      </c>
      <c r="J9" s="60">
        <v>33786549</v>
      </c>
      <c r="K9" s="60">
        <v>1839001</v>
      </c>
      <c r="L9" s="60">
        <v>21188577</v>
      </c>
      <c r="M9" s="60">
        <v>2010000</v>
      </c>
      <c r="N9" s="60">
        <v>25037578</v>
      </c>
      <c r="O9" s="60">
        <v>6861788</v>
      </c>
      <c r="P9" s="60">
        <v>4364000</v>
      </c>
      <c r="Q9" s="60">
        <v>16710661</v>
      </c>
      <c r="R9" s="60">
        <v>27936449</v>
      </c>
      <c r="S9" s="60">
        <v>1599675</v>
      </c>
      <c r="T9" s="60">
        <v>99000</v>
      </c>
      <c r="U9" s="60"/>
      <c r="V9" s="60">
        <v>1698675</v>
      </c>
      <c r="W9" s="60">
        <v>88459251</v>
      </c>
      <c r="X9" s="60">
        <v>89620216</v>
      </c>
      <c r="Y9" s="60">
        <v>-1160965</v>
      </c>
      <c r="Z9" s="140">
        <v>-1.3</v>
      </c>
      <c r="AA9" s="62">
        <v>89620216</v>
      </c>
    </row>
    <row r="10" spans="1:27" ht="13.5">
      <c r="A10" s="249" t="s">
        <v>180</v>
      </c>
      <c r="B10" s="182"/>
      <c r="C10" s="155">
        <v>41255861</v>
      </c>
      <c r="D10" s="155"/>
      <c r="E10" s="59">
        <v>53105400</v>
      </c>
      <c r="F10" s="60">
        <v>54618998</v>
      </c>
      <c r="G10" s="60">
        <v>3500000</v>
      </c>
      <c r="H10" s="60"/>
      <c r="I10" s="60"/>
      <c r="J10" s="60">
        <v>3500000</v>
      </c>
      <c r="K10" s="60"/>
      <c r="L10" s="60">
        <v>9000000</v>
      </c>
      <c r="M10" s="60"/>
      <c r="N10" s="60">
        <v>9000000</v>
      </c>
      <c r="O10" s="60"/>
      <c r="P10" s="60"/>
      <c r="Q10" s="60">
        <v>7418000</v>
      </c>
      <c r="R10" s="60">
        <v>7418000</v>
      </c>
      <c r="S10" s="60"/>
      <c r="T10" s="60"/>
      <c r="U10" s="60"/>
      <c r="V10" s="60"/>
      <c r="W10" s="60">
        <v>19918000</v>
      </c>
      <c r="X10" s="60">
        <v>54618998</v>
      </c>
      <c r="Y10" s="60">
        <v>-34700998</v>
      </c>
      <c r="Z10" s="140">
        <v>-63.53</v>
      </c>
      <c r="AA10" s="62">
        <v>54618998</v>
      </c>
    </row>
    <row r="11" spans="1:27" ht="13.5">
      <c r="A11" s="249" t="s">
        <v>181</v>
      </c>
      <c r="B11" s="182"/>
      <c r="C11" s="155">
        <v>12933876</v>
      </c>
      <c r="D11" s="155"/>
      <c r="E11" s="59">
        <v>11164843</v>
      </c>
      <c r="F11" s="60">
        <v>11207166</v>
      </c>
      <c r="G11" s="60">
        <v>41020</v>
      </c>
      <c r="H11" s="60">
        <v>20601</v>
      </c>
      <c r="I11" s="60">
        <v>19244</v>
      </c>
      <c r="J11" s="60">
        <v>80865</v>
      </c>
      <c r="K11" s="60">
        <v>14487</v>
      </c>
      <c r="L11" s="60">
        <v>15537</v>
      </c>
      <c r="M11" s="60">
        <v>23637</v>
      </c>
      <c r="N11" s="60">
        <v>53661</v>
      </c>
      <c r="O11" s="60">
        <v>3957546</v>
      </c>
      <c r="P11" s="60">
        <v>17882</v>
      </c>
      <c r="Q11" s="60"/>
      <c r="R11" s="60">
        <v>3975428</v>
      </c>
      <c r="S11" s="60">
        <v>29404</v>
      </c>
      <c r="T11" s="60"/>
      <c r="U11" s="60">
        <v>12188625</v>
      </c>
      <c r="V11" s="60">
        <v>12218029</v>
      </c>
      <c r="W11" s="60">
        <v>16327983</v>
      </c>
      <c r="X11" s="60">
        <v>11207166</v>
      </c>
      <c r="Y11" s="60">
        <v>5120817</v>
      </c>
      <c r="Z11" s="140">
        <v>45.69</v>
      </c>
      <c r="AA11" s="62">
        <v>11207166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-388807457</v>
      </c>
      <c r="D14" s="155"/>
      <c r="E14" s="59">
        <v>-378050501</v>
      </c>
      <c r="F14" s="60">
        <v>-414882372</v>
      </c>
      <c r="G14" s="60">
        <v>-296814090</v>
      </c>
      <c r="H14" s="60">
        <v>-52246915</v>
      </c>
      <c r="I14" s="60">
        <v>-53238190</v>
      </c>
      <c r="J14" s="60">
        <v>-402299195</v>
      </c>
      <c r="K14" s="60">
        <v>-54399816</v>
      </c>
      <c r="L14" s="60">
        <v>-60773210</v>
      </c>
      <c r="M14" s="60">
        <v>-79395499</v>
      </c>
      <c r="N14" s="60">
        <v>-194568525</v>
      </c>
      <c r="O14" s="60">
        <v>-48404233</v>
      </c>
      <c r="P14" s="60">
        <v>-48546831</v>
      </c>
      <c r="Q14" s="60">
        <v>-63992764</v>
      </c>
      <c r="R14" s="60">
        <v>-160943828</v>
      </c>
      <c r="S14" s="60">
        <v>-50589431</v>
      </c>
      <c r="T14" s="60">
        <v>-38575201</v>
      </c>
      <c r="U14" s="60">
        <v>-40301604</v>
      </c>
      <c r="V14" s="60">
        <v>-129466236</v>
      </c>
      <c r="W14" s="60">
        <v>-887277784</v>
      </c>
      <c r="X14" s="60">
        <v>-414882372</v>
      </c>
      <c r="Y14" s="60">
        <v>-472395412</v>
      </c>
      <c r="Z14" s="140">
        <v>113.86</v>
      </c>
      <c r="AA14" s="62">
        <v>-414882372</v>
      </c>
    </row>
    <row r="15" spans="1:27" ht="13.5">
      <c r="A15" s="249" t="s">
        <v>40</v>
      </c>
      <c r="B15" s="182"/>
      <c r="C15" s="155">
        <v>-15107407</v>
      </c>
      <c r="D15" s="155"/>
      <c r="E15" s="59">
        <v>-14643978</v>
      </c>
      <c r="F15" s="60">
        <v>-14643983</v>
      </c>
      <c r="G15" s="60"/>
      <c r="H15" s="60">
        <v>-2932</v>
      </c>
      <c r="I15" s="60">
        <v>-2856</v>
      </c>
      <c r="J15" s="60">
        <v>-5788</v>
      </c>
      <c r="K15" s="60">
        <v>-2778</v>
      </c>
      <c r="L15" s="60">
        <v>-2700</v>
      </c>
      <c r="M15" s="60">
        <v>-7414838</v>
      </c>
      <c r="N15" s="60">
        <v>-7420316</v>
      </c>
      <c r="O15" s="60">
        <v>-2540</v>
      </c>
      <c r="P15" s="60">
        <v>-2459</v>
      </c>
      <c r="Q15" s="60">
        <v>-2419</v>
      </c>
      <c r="R15" s="60">
        <v>-7418</v>
      </c>
      <c r="S15" s="60">
        <v>-2377</v>
      </c>
      <c r="T15" s="60">
        <v>-2166</v>
      </c>
      <c r="U15" s="60">
        <v>-7206391</v>
      </c>
      <c r="V15" s="60">
        <v>-7210934</v>
      </c>
      <c r="W15" s="60">
        <v>-14644456</v>
      </c>
      <c r="X15" s="60">
        <v>-14643983</v>
      </c>
      <c r="Y15" s="60">
        <v>-473</v>
      </c>
      <c r="Z15" s="140"/>
      <c r="AA15" s="62">
        <v>-14643983</v>
      </c>
    </row>
    <row r="16" spans="1:27" ht="13.5">
      <c r="A16" s="249" t="s">
        <v>42</v>
      </c>
      <c r="B16" s="182"/>
      <c r="C16" s="155">
        <v>-1974647</v>
      </c>
      <c r="D16" s="155"/>
      <c r="E16" s="59">
        <v>-2083416</v>
      </c>
      <c r="F16" s="60">
        <v>-2083421</v>
      </c>
      <c r="G16" s="60">
        <v>-16437</v>
      </c>
      <c r="H16" s="60">
        <v>-177056</v>
      </c>
      <c r="I16" s="60">
        <v>-15235</v>
      </c>
      <c r="J16" s="60">
        <v>-208728</v>
      </c>
      <c r="K16" s="60">
        <v>-664275</v>
      </c>
      <c r="L16" s="60">
        <v>-61141</v>
      </c>
      <c r="M16" s="60">
        <v>-35208</v>
      </c>
      <c r="N16" s="60">
        <v>-760624</v>
      </c>
      <c r="O16" s="60">
        <v>-809</v>
      </c>
      <c r="P16" s="60">
        <v>-17341</v>
      </c>
      <c r="Q16" s="60">
        <v>-63128</v>
      </c>
      <c r="R16" s="60">
        <v>-81278</v>
      </c>
      <c r="S16" s="60">
        <v>-16875</v>
      </c>
      <c r="T16" s="60">
        <v>-115075</v>
      </c>
      <c r="U16" s="60">
        <v>-151683</v>
      </c>
      <c r="V16" s="60">
        <v>-283633</v>
      </c>
      <c r="W16" s="60">
        <v>-1334263</v>
      </c>
      <c r="X16" s="60">
        <v>-2083421</v>
      </c>
      <c r="Y16" s="60">
        <v>749158</v>
      </c>
      <c r="Z16" s="140">
        <v>-35.96</v>
      </c>
      <c r="AA16" s="62">
        <v>-2083421</v>
      </c>
    </row>
    <row r="17" spans="1:27" ht="13.5">
      <c r="A17" s="250" t="s">
        <v>185</v>
      </c>
      <c r="B17" s="251"/>
      <c r="C17" s="168">
        <f aca="true" t="shared" si="0" ref="C17:Y17">SUM(C6:C16)</f>
        <v>98930837</v>
      </c>
      <c r="D17" s="168">
        <f t="shared" si="0"/>
        <v>0</v>
      </c>
      <c r="E17" s="72">
        <f t="shared" si="0"/>
        <v>76124037</v>
      </c>
      <c r="F17" s="73">
        <f t="shared" si="0"/>
        <v>75690505</v>
      </c>
      <c r="G17" s="73">
        <f t="shared" si="0"/>
        <v>-211037482</v>
      </c>
      <c r="H17" s="73">
        <f t="shared" si="0"/>
        <v>6575434</v>
      </c>
      <c r="I17" s="73">
        <f t="shared" si="0"/>
        <v>4093382</v>
      </c>
      <c r="J17" s="73">
        <f t="shared" si="0"/>
        <v>-200368666</v>
      </c>
      <c r="K17" s="73">
        <f t="shared" si="0"/>
        <v>-1254324</v>
      </c>
      <c r="L17" s="73">
        <f t="shared" si="0"/>
        <v>27919781</v>
      </c>
      <c r="M17" s="73">
        <f t="shared" si="0"/>
        <v>-14908369</v>
      </c>
      <c r="N17" s="73">
        <f t="shared" si="0"/>
        <v>11757088</v>
      </c>
      <c r="O17" s="73">
        <f t="shared" si="0"/>
        <v>9516360</v>
      </c>
      <c r="P17" s="73">
        <f t="shared" si="0"/>
        <v>5064045</v>
      </c>
      <c r="Q17" s="73">
        <f t="shared" si="0"/>
        <v>10850667</v>
      </c>
      <c r="R17" s="73">
        <f t="shared" si="0"/>
        <v>25431072</v>
      </c>
      <c r="S17" s="73">
        <f t="shared" si="0"/>
        <v>4748212</v>
      </c>
      <c r="T17" s="73">
        <f t="shared" si="0"/>
        <v>7385738</v>
      </c>
      <c r="U17" s="73">
        <f t="shared" si="0"/>
        <v>136102343</v>
      </c>
      <c r="V17" s="73">
        <f t="shared" si="0"/>
        <v>148236293</v>
      </c>
      <c r="W17" s="73">
        <f t="shared" si="0"/>
        <v>-14944213</v>
      </c>
      <c r="X17" s="73">
        <f t="shared" si="0"/>
        <v>75690505</v>
      </c>
      <c r="Y17" s="73">
        <f t="shared" si="0"/>
        <v>-90634718</v>
      </c>
      <c r="Z17" s="170">
        <f>+IF(X17&lt;&gt;0,+(Y17/X17)*100,0)</f>
        <v>-119.74384105377551</v>
      </c>
      <c r="AA17" s="74">
        <f>SUM(AA6:AA16)</f>
        <v>75690505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3478852</v>
      </c>
      <c r="D21" s="155"/>
      <c r="E21" s="59">
        <v>1700000</v>
      </c>
      <c r="F21" s="60">
        <v>200000</v>
      </c>
      <c r="G21" s="159"/>
      <c r="H21" s="159"/>
      <c r="I21" s="159">
        <v>18020</v>
      </c>
      <c r="J21" s="60">
        <v>18020</v>
      </c>
      <c r="K21" s="159">
        <v>2136295</v>
      </c>
      <c r="L21" s="159"/>
      <c r="M21" s="60">
        <v>1145746</v>
      </c>
      <c r="N21" s="159">
        <v>3282041</v>
      </c>
      <c r="O21" s="159"/>
      <c r="P21" s="159">
        <v>100</v>
      </c>
      <c r="Q21" s="60">
        <v>2113176</v>
      </c>
      <c r="R21" s="159">
        <v>2113276</v>
      </c>
      <c r="S21" s="159"/>
      <c r="T21" s="60"/>
      <c r="U21" s="159">
        <v>665006</v>
      </c>
      <c r="V21" s="159">
        <v>665006</v>
      </c>
      <c r="W21" s="159">
        <v>6078343</v>
      </c>
      <c r="X21" s="60">
        <v>200000</v>
      </c>
      <c r="Y21" s="159">
        <v>5878343</v>
      </c>
      <c r="Z21" s="141">
        <v>2939.17</v>
      </c>
      <c r="AA21" s="225">
        <v>200000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168490</v>
      </c>
      <c r="D23" s="157"/>
      <c r="E23" s="59">
        <v>23496</v>
      </c>
      <c r="F23" s="60">
        <v>20865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20865</v>
      </c>
      <c r="Y23" s="159">
        <v>-20865</v>
      </c>
      <c r="Z23" s="141">
        <v>-100</v>
      </c>
      <c r="AA23" s="225">
        <v>20865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-85453034</v>
      </c>
      <c r="D26" s="155"/>
      <c r="E26" s="59">
        <v>-81073975</v>
      </c>
      <c r="F26" s="60">
        <v>-107495707</v>
      </c>
      <c r="G26" s="60">
        <v>-597626</v>
      </c>
      <c r="H26" s="60">
        <v>-2617106</v>
      </c>
      <c r="I26" s="60">
        <v>-4096070</v>
      </c>
      <c r="J26" s="60">
        <v>-7310802</v>
      </c>
      <c r="K26" s="60">
        <v>-7690122</v>
      </c>
      <c r="L26" s="60">
        <v>-5513298</v>
      </c>
      <c r="M26" s="60">
        <v>-10161862</v>
      </c>
      <c r="N26" s="60">
        <v>-23365282</v>
      </c>
      <c r="O26" s="60">
        <v>-3020633</v>
      </c>
      <c r="P26" s="60">
        <v>-7211616</v>
      </c>
      <c r="Q26" s="60">
        <v>-9170223</v>
      </c>
      <c r="R26" s="60">
        <v>-19402472</v>
      </c>
      <c r="S26" s="60">
        <v>-7720272</v>
      </c>
      <c r="T26" s="60">
        <v>-7760379</v>
      </c>
      <c r="U26" s="60">
        <v>-22771132</v>
      </c>
      <c r="V26" s="60">
        <v>-38251783</v>
      </c>
      <c r="W26" s="60">
        <v>-88330339</v>
      </c>
      <c r="X26" s="60">
        <v>-107495707</v>
      </c>
      <c r="Y26" s="60">
        <v>19165368</v>
      </c>
      <c r="Z26" s="140">
        <v>-17.83</v>
      </c>
      <c r="AA26" s="62">
        <v>-107495707</v>
      </c>
    </row>
    <row r="27" spans="1:27" ht="13.5">
      <c r="A27" s="250" t="s">
        <v>192</v>
      </c>
      <c r="B27" s="251"/>
      <c r="C27" s="168">
        <f aca="true" t="shared" si="1" ref="C27:Y27">SUM(C21:C26)</f>
        <v>-81805692</v>
      </c>
      <c r="D27" s="168">
        <f>SUM(D21:D26)</f>
        <v>0</v>
      </c>
      <c r="E27" s="72">
        <f t="shared" si="1"/>
        <v>-79350479</v>
      </c>
      <c r="F27" s="73">
        <f t="shared" si="1"/>
        <v>-107274842</v>
      </c>
      <c r="G27" s="73">
        <f t="shared" si="1"/>
        <v>-597626</v>
      </c>
      <c r="H27" s="73">
        <f t="shared" si="1"/>
        <v>-2617106</v>
      </c>
      <c r="I27" s="73">
        <f t="shared" si="1"/>
        <v>-4078050</v>
      </c>
      <c r="J27" s="73">
        <f t="shared" si="1"/>
        <v>-7292782</v>
      </c>
      <c r="K27" s="73">
        <f t="shared" si="1"/>
        <v>-5553827</v>
      </c>
      <c r="L27" s="73">
        <f t="shared" si="1"/>
        <v>-5513298</v>
      </c>
      <c r="M27" s="73">
        <f t="shared" si="1"/>
        <v>-9016116</v>
      </c>
      <c r="N27" s="73">
        <f t="shared" si="1"/>
        <v>-20083241</v>
      </c>
      <c r="O27" s="73">
        <f t="shared" si="1"/>
        <v>-3020633</v>
      </c>
      <c r="P27" s="73">
        <f t="shared" si="1"/>
        <v>-7211516</v>
      </c>
      <c r="Q27" s="73">
        <f t="shared" si="1"/>
        <v>-7057047</v>
      </c>
      <c r="R27" s="73">
        <f t="shared" si="1"/>
        <v>-17289196</v>
      </c>
      <c r="S27" s="73">
        <f t="shared" si="1"/>
        <v>-7720272</v>
      </c>
      <c r="T27" s="73">
        <f t="shared" si="1"/>
        <v>-7760379</v>
      </c>
      <c r="U27" s="73">
        <f t="shared" si="1"/>
        <v>-22106126</v>
      </c>
      <c r="V27" s="73">
        <f t="shared" si="1"/>
        <v>-37586777</v>
      </c>
      <c r="W27" s="73">
        <f t="shared" si="1"/>
        <v>-82251996</v>
      </c>
      <c r="X27" s="73">
        <f t="shared" si="1"/>
        <v>-107274842</v>
      </c>
      <c r="Y27" s="73">
        <f t="shared" si="1"/>
        <v>25022846</v>
      </c>
      <c r="Z27" s="170">
        <f>+IF(X27&lt;&gt;0,+(Y27/X27)*100,0)</f>
        <v>-23.32592202745915</v>
      </c>
      <c r="AA27" s="74">
        <f>SUM(AA21:AA26)</f>
        <v>-107274842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1066930</v>
      </c>
      <c r="D33" s="155"/>
      <c r="E33" s="59">
        <v>504876</v>
      </c>
      <c r="F33" s="60">
        <v>477794</v>
      </c>
      <c r="G33" s="60">
        <v>127210</v>
      </c>
      <c r="H33" s="159">
        <v>65817</v>
      </c>
      <c r="I33" s="159">
        <v>80346</v>
      </c>
      <c r="J33" s="159">
        <v>273373</v>
      </c>
      <c r="K33" s="60">
        <v>304254</v>
      </c>
      <c r="L33" s="60">
        <v>105235</v>
      </c>
      <c r="M33" s="60">
        <v>100209</v>
      </c>
      <c r="N33" s="60">
        <v>509698</v>
      </c>
      <c r="O33" s="159">
        <v>89224</v>
      </c>
      <c r="P33" s="159">
        <v>76355</v>
      </c>
      <c r="Q33" s="159">
        <v>131650</v>
      </c>
      <c r="R33" s="60">
        <v>297229</v>
      </c>
      <c r="S33" s="60">
        <v>96789</v>
      </c>
      <c r="T33" s="60">
        <v>83655</v>
      </c>
      <c r="U33" s="60">
        <v>121469</v>
      </c>
      <c r="V33" s="159">
        <v>301913</v>
      </c>
      <c r="W33" s="159">
        <v>1382213</v>
      </c>
      <c r="X33" s="159">
        <v>477794</v>
      </c>
      <c r="Y33" s="60">
        <v>904419</v>
      </c>
      <c r="Z33" s="140">
        <v>189.29</v>
      </c>
      <c r="AA33" s="62">
        <v>477794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-5326298</v>
      </c>
      <c r="D35" s="155"/>
      <c r="E35" s="59">
        <v>-3752282</v>
      </c>
      <c r="F35" s="60">
        <v>-3765738</v>
      </c>
      <c r="G35" s="60"/>
      <c r="H35" s="60">
        <v>-9464</v>
      </c>
      <c r="I35" s="60">
        <v>-9540</v>
      </c>
      <c r="J35" s="60">
        <v>-19004</v>
      </c>
      <c r="K35" s="60">
        <v>-9618</v>
      </c>
      <c r="L35" s="60">
        <v>-9696</v>
      </c>
      <c r="M35" s="60">
        <v>-1732352</v>
      </c>
      <c r="N35" s="60">
        <v>-1751666</v>
      </c>
      <c r="O35" s="60">
        <v>-9856</v>
      </c>
      <c r="P35" s="60">
        <v>-9937</v>
      </c>
      <c r="Q35" s="60">
        <v>-9977</v>
      </c>
      <c r="R35" s="60">
        <v>-29770</v>
      </c>
      <c r="S35" s="60">
        <v>-10019</v>
      </c>
      <c r="T35" s="60">
        <v>-7571</v>
      </c>
      <c r="U35" s="60">
        <v>-1937318</v>
      </c>
      <c r="V35" s="60">
        <v>-1954908</v>
      </c>
      <c r="W35" s="60">
        <v>-3755348</v>
      </c>
      <c r="X35" s="60">
        <v>-3765738</v>
      </c>
      <c r="Y35" s="60">
        <v>10390</v>
      </c>
      <c r="Z35" s="140">
        <v>-0.28</v>
      </c>
      <c r="AA35" s="62">
        <v>-3765738</v>
      </c>
    </row>
    <row r="36" spans="1:27" ht="13.5">
      <c r="A36" s="250" t="s">
        <v>198</v>
      </c>
      <c r="B36" s="251"/>
      <c r="C36" s="168">
        <f aca="true" t="shared" si="2" ref="C36:Y36">SUM(C31:C35)</f>
        <v>-4259368</v>
      </c>
      <c r="D36" s="168">
        <f>SUM(D31:D35)</f>
        <v>0</v>
      </c>
      <c r="E36" s="72">
        <f t="shared" si="2"/>
        <v>-3247406</v>
      </c>
      <c r="F36" s="73">
        <f t="shared" si="2"/>
        <v>-3287944</v>
      </c>
      <c r="G36" s="73">
        <f t="shared" si="2"/>
        <v>127210</v>
      </c>
      <c r="H36" s="73">
        <f t="shared" si="2"/>
        <v>56353</v>
      </c>
      <c r="I36" s="73">
        <f t="shared" si="2"/>
        <v>70806</v>
      </c>
      <c r="J36" s="73">
        <f t="shared" si="2"/>
        <v>254369</v>
      </c>
      <c r="K36" s="73">
        <f t="shared" si="2"/>
        <v>294636</v>
      </c>
      <c r="L36" s="73">
        <f t="shared" si="2"/>
        <v>95539</v>
      </c>
      <c r="M36" s="73">
        <f t="shared" si="2"/>
        <v>-1632143</v>
      </c>
      <c r="N36" s="73">
        <f t="shared" si="2"/>
        <v>-1241968</v>
      </c>
      <c r="O36" s="73">
        <f t="shared" si="2"/>
        <v>79368</v>
      </c>
      <c r="P36" s="73">
        <f t="shared" si="2"/>
        <v>66418</v>
      </c>
      <c r="Q36" s="73">
        <f t="shared" si="2"/>
        <v>121673</v>
      </c>
      <c r="R36" s="73">
        <f t="shared" si="2"/>
        <v>267459</v>
      </c>
      <c r="S36" s="73">
        <f t="shared" si="2"/>
        <v>86770</v>
      </c>
      <c r="T36" s="73">
        <f t="shared" si="2"/>
        <v>76084</v>
      </c>
      <c r="U36" s="73">
        <f t="shared" si="2"/>
        <v>-1815849</v>
      </c>
      <c r="V36" s="73">
        <f t="shared" si="2"/>
        <v>-1652995</v>
      </c>
      <c r="W36" s="73">
        <f t="shared" si="2"/>
        <v>-2373135</v>
      </c>
      <c r="X36" s="73">
        <f t="shared" si="2"/>
        <v>-3287944</v>
      </c>
      <c r="Y36" s="73">
        <f t="shared" si="2"/>
        <v>914809</v>
      </c>
      <c r="Z36" s="170">
        <f>+IF(X36&lt;&gt;0,+(Y36/X36)*100,0)</f>
        <v>-27.823132024146396</v>
      </c>
      <c r="AA36" s="74">
        <f>SUM(AA31:AA35)</f>
        <v>-3287944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12865777</v>
      </c>
      <c r="D38" s="153">
        <f>+D17+D27+D36</f>
        <v>0</v>
      </c>
      <c r="E38" s="99">
        <f t="shared" si="3"/>
        <v>-6473848</v>
      </c>
      <c r="F38" s="100">
        <f t="shared" si="3"/>
        <v>-34872281</v>
      </c>
      <c r="G38" s="100">
        <f t="shared" si="3"/>
        <v>-211507898</v>
      </c>
      <c r="H38" s="100">
        <f t="shared" si="3"/>
        <v>4014681</v>
      </c>
      <c r="I38" s="100">
        <f t="shared" si="3"/>
        <v>86138</v>
      </c>
      <c r="J38" s="100">
        <f t="shared" si="3"/>
        <v>-207407079</v>
      </c>
      <c r="K38" s="100">
        <f t="shared" si="3"/>
        <v>-6513515</v>
      </c>
      <c r="L38" s="100">
        <f t="shared" si="3"/>
        <v>22502022</v>
      </c>
      <c r="M38" s="100">
        <f t="shared" si="3"/>
        <v>-25556628</v>
      </c>
      <c r="N38" s="100">
        <f t="shared" si="3"/>
        <v>-9568121</v>
      </c>
      <c r="O38" s="100">
        <f t="shared" si="3"/>
        <v>6575095</v>
      </c>
      <c r="P38" s="100">
        <f t="shared" si="3"/>
        <v>-2081053</v>
      </c>
      <c r="Q38" s="100">
        <f t="shared" si="3"/>
        <v>3915293</v>
      </c>
      <c r="R38" s="100">
        <f t="shared" si="3"/>
        <v>8409335</v>
      </c>
      <c r="S38" s="100">
        <f t="shared" si="3"/>
        <v>-2885290</v>
      </c>
      <c r="T38" s="100">
        <f t="shared" si="3"/>
        <v>-298557</v>
      </c>
      <c r="U38" s="100">
        <f t="shared" si="3"/>
        <v>112180368</v>
      </c>
      <c r="V38" s="100">
        <f t="shared" si="3"/>
        <v>108996521</v>
      </c>
      <c r="W38" s="100">
        <f t="shared" si="3"/>
        <v>-99569344</v>
      </c>
      <c r="X38" s="100">
        <f t="shared" si="3"/>
        <v>-34872281</v>
      </c>
      <c r="Y38" s="100">
        <f t="shared" si="3"/>
        <v>-64697063</v>
      </c>
      <c r="Z38" s="137">
        <f>+IF(X38&lt;&gt;0,+(Y38/X38)*100,0)</f>
        <v>185.52575611558072</v>
      </c>
      <c r="AA38" s="102">
        <f>+AA17+AA27+AA36</f>
        <v>-34872281</v>
      </c>
    </row>
    <row r="39" spans="1:27" ht="13.5">
      <c r="A39" s="249" t="s">
        <v>200</v>
      </c>
      <c r="B39" s="182"/>
      <c r="C39" s="153">
        <v>210129183</v>
      </c>
      <c r="D39" s="153"/>
      <c r="E39" s="99">
        <v>184454250</v>
      </c>
      <c r="F39" s="100">
        <v>222994961</v>
      </c>
      <c r="G39" s="100">
        <v>222979731</v>
      </c>
      <c r="H39" s="100">
        <v>11471833</v>
      </c>
      <c r="I39" s="100">
        <v>15486514</v>
      </c>
      <c r="J39" s="100">
        <v>222979731</v>
      </c>
      <c r="K39" s="100">
        <v>15572652</v>
      </c>
      <c r="L39" s="100">
        <v>9059137</v>
      </c>
      <c r="M39" s="100">
        <v>31561159</v>
      </c>
      <c r="N39" s="100">
        <v>15572652</v>
      </c>
      <c r="O39" s="100">
        <v>6004531</v>
      </c>
      <c r="P39" s="100">
        <v>12579626</v>
      </c>
      <c r="Q39" s="100">
        <v>10498573</v>
      </c>
      <c r="R39" s="100">
        <v>6004531</v>
      </c>
      <c r="S39" s="100">
        <v>14413866</v>
      </c>
      <c r="T39" s="100">
        <v>11528576</v>
      </c>
      <c r="U39" s="100">
        <v>11230019</v>
      </c>
      <c r="V39" s="100">
        <v>14413866</v>
      </c>
      <c r="W39" s="100">
        <v>222979731</v>
      </c>
      <c r="X39" s="100">
        <v>222994961</v>
      </c>
      <c r="Y39" s="100">
        <v>-15230</v>
      </c>
      <c r="Z39" s="137">
        <v>-0.01</v>
      </c>
      <c r="AA39" s="102">
        <v>222994961</v>
      </c>
    </row>
    <row r="40" spans="1:27" ht="13.5">
      <c r="A40" s="269" t="s">
        <v>201</v>
      </c>
      <c r="B40" s="256"/>
      <c r="C40" s="257">
        <v>222994961</v>
      </c>
      <c r="D40" s="257"/>
      <c r="E40" s="258">
        <v>177980403</v>
      </c>
      <c r="F40" s="259">
        <v>188122680</v>
      </c>
      <c r="G40" s="259">
        <v>11471833</v>
      </c>
      <c r="H40" s="259">
        <v>15486514</v>
      </c>
      <c r="I40" s="259">
        <v>15572652</v>
      </c>
      <c r="J40" s="259">
        <v>15572652</v>
      </c>
      <c r="K40" s="259">
        <v>9059137</v>
      </c>
      <c r="L40" s="259">
        <v>31561159</v>
      </c>
      <c r="M40" s="259">
        <v>6004531</v>
      </c>
      <c r="N40" s="259">
        <v>6004531</v>
      </c>
      <c r="O40" s="259">
        <v>12579626</v>
      </c>
      <c r="P40" s="259">
        <v>10498573</v>
      </c>
      <c r="Q40" s="259">
        <v>14413866</v>
      </c>
      <c r="R40" s="259">
        <v>12579626</v>
      </c>
      <c r="S40" s="259">
        <v>11528576</v>
      </c>
      <c r="T40" s="259">
        <v>11230019</v>
      </c>
      <c r="U40" s="259">
        <v>123410387</v>
      </c>
      <c r="V40" s="259">
        <v>123410387</v>
      </c>
      <c r="W40" s="259">
        <v>123410387</v>
      </c>
      <c r="X40" s="259">
        <v>188122680</v>
      </c>
      <c r="Y40" s="259">
        <v>-64712293</v>
      </c>
      <c r="Z40" s="260">
        <v>-34.4</v>
      </c>
      <c r="AA40" s="261">
        <v>188122680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29215996</v>
      </c>
      <c r="D5" s="200">
        <f t="shared" si="0"/>
        <v>0</v>
      </c>
      <c r="E5" s="106">
        <f t="shared" si="0"/>
        <v>15808472</v>
      </c>
      <c r="F5" s="106">
        <f t="shared" si="0"/>
        <v>41435209</v>
      </c>
      <c r="G5" s="106">
        <f t="shared" si="0"/>
        <v>478390</v>
      </c>
      <c r="H5" s="106">
        <f t="shared" si="0"/>
        <v>54877</v>
      </c>
      <c r="I5" s="106">
        <f t="shared" si="0"/>
        <v>422612</v>
      </c>
      <c r="J5" s="106">
        <f t="shared" si="0"/>
        <v>955879</v>
      </c>
      <c r="K5" s="106">
        <f t="shared" si="0"/>
        <v>1381856</v>
      </c>
      <c r="L5" s="106">
        <f t="shared" si="0"/>
        <v>654684</v>
      </c>
      <c r="M5" s="106">
        <f t="shared" si="0"/>
        <v>1221399</v>
      </c>
      <c r="N5" s="106">
        <f t="shared" si="0"/>
        <v>3257939</v>
      </c>
      <c r="O5" s="106">
        <f t="shared" si="0"/>
        <v>303278</v>
      </c>
      <c r="P5" s="106">
        <f t="shared" si="0"/>
        <v>792969</v>
      </c>
      <c r="Q5" s="106">
        <f t="shared" si="0"/>
        <v>4888542</v>
      </c>
      <c r="R5" s="106">
        <f t="shared" si="0"/>
        <v>5984789</v>
      </c>
      <c r="S5" s="106">
        <f t="shared" si="0"/>
        <v>1819789</v>
      </c>
      <c r="T5" s="106">
        <f t="shared" si="0"/>
        <v>3932491</v>
      </c>
      <c r="U5" s="106">
        <f t="shared" si="0"/>
        <v>11947572</v>
      </c>
      <c r="V5" s="106">
        <f t="shared" si="0"/>
        <v>17699852</v>
      </c>
      <c r="W5" s="106">
        <f t="shared" si="0"/>
        <v>27898459</v>
      </c>
      <c r="X5" s="106">
        <f t="shared" si="0"/>
        <v>41435209</v>
      </c>
      <c r="Y5" s="106">
        <f t="shared" si="0"/>
        <v>-13536750</v>
      </c>
      <c r="Z5" s="201">
        <f>+IF(X5&lt;&gt;0,+(Y5/X5)*100,0)</f>
        <v>-32.66967954716966</v>
      </c>
      <c r="AA5" s="199">
        <f>SUM(AA11:AA18)</f>
        <v>41435209</v>
      </c>
    </row>
    <row r="6" spans="1:27" ht="13.5">
      <c r="A6" s="291" t="s">
        <v>205</v>
      </c>
      <c r="B6" s="142"/>
      <c r="C6" s="62">
        <v>9138144</v>
      </c>
      <c r="D6" s="156"/>
      <c r="E6" s="60">
        <v>1995952</v>
      </c>
      <c r="F6" s="60">
        <v>16456277</v>
      </c>
      <c r="G6" s="60"/>
      <c r="H6" s="60"/>
      <c r="I6" s="60"/>
      <c r="J6" s="60"/>
      <c r="K6" s="60">
        <v>777628</v>
      </c>
      <c r="L6" s="60">
        <v>71002</v>
      </c>
      <c r="M6" s="60">
        <v>210368</v>
      </c>
      <c r="N6" s="60">
        <v>1058998</v>
      </c>
      <c r="O6" s="60">
        <v>130161</v>
      </c>
      <c r="P6" s="60">
        <v>222424</v>
      </c>
      <c r="Q6" s="60">
        <v>96480</v>
      </c>
      <c r="R6" s="60">
        <v>449065</v>
      </c>
      <c r="S6" s="60"/>
      <c r="T6" s="60">
        <v>17640</v>
      </c>
      <c r="U6" s="60">
        <v>3304821</v>
      </c>
      <c r="V6" s="60">
        <v>3322461</v>
      </c>
      <c r="W6" s="60">
        <v>4830524</v>
      </c>
      <c r="X6" s="60">
        <v>16456277</v>
      </c>
      <c r="Y6" s="60">
        <v>-11625753</v>
      </c>
      <c r="Z6" s="140">
        <v>-70.65</v>
      </c>
      <c r="AA6" s="155">
        <v>16456277</v>
      </c>
    </row>
    <row r="7" spans="1:27" ht="13.5">
      <c r="A7" s="291" t="s">
        <v>206</v>
      </c>
      <c r="B7" s="142"/>
      <c r="C7" s="62">
        <v>4999700</v>
      </c>
      <c r="D7" s="156"/>
      <c r="E7" s="60">
        <v>4250000</v>
      </c>
      <c r="F7" s="60">
        <v>8250000</v>
      </c>
      <c r="G7" s="60"/>
      <c r="H7" s="60">
        <v>1920</v>
      </c>
      <c r="I7" s="60">
        <v>24395</v>
      </c>
      <c r="J7" s="60">
        <v>26315</v>
      </c>
      <c r="K7" s="60">
        <v>123855</v>
      </c>
      <c r="L7" s="60">
        <v>15975</v>
      </c>
      <c r="M7" s="60">
        <v>94680</v>
      </c>
      <c r="N7" s="60">
        <v>234510</v>
      </c>
      <c r="O7" s="60">
        <v>43607</v>
      </c>
      <c r="P7" s="60">
        <v>22639</v>
      </c>
      <c r="Q7" s="60">
        <v>3683892</v>
      </c>
      <c r="R7" s="60">
        <v>3750138</v>
      </c>
      <c r="S7" s="60">
        <v>840500</v>
      </c>
      <c r="T7" s="60">
        <v>4238231</v>
      </c>
      <c r="U7" s="60">
        <v>2516909</v>
      </c>
      <c r="V7" s="60">
        <v>7595640</v>
      </c>
      <c r="W7" s="60">
        <v>11606603</v>
      </c>
      <c r="X7" s="60">
        <v>8250000</v>
      </c>
      <c r="Y7" s="60">
        <v>3356603</v>
      </c>
      <c r="Z7" s="140">
        <v>40.69</v>
      </c>
      <c r="AA7" s="155">
        <v>8250000</v>
      </c>
    </row>
    <row r="8" spans="1:27" ht="13.5">
      <c r="A8" s="291" t="s">
        <v>207</v>
      </c>
      <c r="B8" s="142"/>
      <c r="C8" s="62">
        <v>3659232</v>
      </c>
      <c r="D8" s="156"/>
      <c r="E8" s="60">
        <v>100000</v>
      </c>
      <c r="F8" s="60">
        <v>3475000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1071207</v>
      </c>
      <c r="V8" s="60">
        <v>1071207</v>
      </c>
      <c r="W8" s="60">
        <v>1071207</v>
      </c>
      <c r="X8" s="60">
        <v>3475000</v>
      </c>
      <c r="Y8" s="60">
        <v>-2403793</v>
      </c>
      <c r="Z8" s="140">
        <v>-69.17</v>
      </c>
      <c r="AA8" s="155">
        <v>3475000</v>
      </c>
    </row>
    <row r="9" spans="1:27" ht="13.5">
      <c r="A9" s="291" t="s">
        <v>208</v>
      </c>
      <c r="B9" s="142"/>
      <c r="C9" s="62">
        <v>2358774</v>
      </c>
      <c r="D9" s="156"/>
      <c r="E9" s="60"/>
      <c r="F9" s="60">
        <v>4500000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>
        <v>3501186</v>
      </c>
      <c r="V9" s="60">
        <v>3501186</v>
      </c>
      <c r="W9" s="60">
        <v>3501186</v>
      </c>
      <c r="X9" s="60">
        <v>4500000</v>
      </c>
      <c r="Y9" s="60">
        <v>-998814</v>
      </c>
      <c r="Z9" s="140">
        <v>-22.2</v>
      </c>
      <c r="AA9" s="155">
        <v>4500000</v>
      </c>
    </row>
    <row r="10" spans="1:27" ht="13.5">
      <c r="A10" s="291" t="s">
        <v>209</v>
      </c>
      <c r="B10" s="142"/>
      <c r="C10" s="62">
        <v>5076627</v>
      </c>
      <c r="D10" s="156"/>
      <c r="E10" s="60"/>
      <c r="F10" s="60">
        <v>939550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939550</v>
      </c>
      <c r="Y10" s="60">
        <v>-939550</v>
      </c>
      <c r="Z10" s="140">
        <v>-100</v>
      </c>
      <c r="AA10" s="155">
        <v>939550</v>
      </c>
    </row>
    <row r="11" spans="1:27" ht="13.5">
      <c r="A11" s="292" t="s">
        <v>210</v>
      </c>
      <c r="B11" s="142"/>
      <c r="C11" s="293">
        <f aca="true" t="shared" si="1" ref="C11:Y11">SUM(C6:C10)</f>
        <v>25232477</v>
      </c>
      <c r="D11" s="294">
        <f t="shared" si="1"/>
        <v>0</v>
      </c>
      <c r="E11" s="295">
        <f t="shared" si="1"/>
        <v>6345952</v>
      </c>
      <c r="F11" s="295">
        <f t="shared" si="1"/>
        <v>33620827</v>
      </c>
      <c r="G11" s="295">
        <f t="shared" si="1"/>
        <v>0</v>
      </c>
      <c r="H11" s="295">
        <f t="shared" si="1"/>
        <v>1920</v>
      </c>
      <c r="I11" s="295">
        <f t="shared" si="1"/>
        <v>24395</v>
      </c>
      <c r="J11" s="295">
        <f t="shared" si="1"/>
        <v>26315</v>
      </c>
      <c r="K11" s="295">
        <f t="shared" si="1"/>
        <v>901483</v>
      </c>
      <c r="L11" s="295">
        <f t="shared" si="1"/>
        <v>86977</v>
      </c>
      <c r="M11" s="295">
        <f t="shared" si="1"/>
        <v>305048</v>
      </c>
      <c r="N11" s="295">
        <f t="shared" si="1"/>
        <v>1293508</v>
      </c>
      <c r="O11" s="295">
        <f t="shared" si="1"/>
        <v>173768</v>
      </c>
      <c r="P11" s="295">
        <f t="shared" si="1"/>
        <v>245063</v>
      </c>
      <c r="Q11" s="295">
        <f t="shared" si="1"/>
        <v>3780372</v>
      </c>
      <c r="R11" s="295">
        <f t="shared" si="1"/>
        <v>4199203</v>
      </c>
      <c r="S11" s="295">
        <f t="shared" si="1"/>
        <v>840500</v>
      </c>
      <c r="T11" s="295">
        <f t="shared" si="1"/>
        <v>4255871</v>
      </c>
      <c r="U11" s="295">
        <f t="shared" si="1"/>
        <v>10394123</v>
      </c>
      <c r="V11" s="295">
        <f t="shared" si="1"/>
        <v>15490494</v>
      </c>
      <c r="W11" s="295">
        <f t="shared" si="1"/>
        <v>21009520</v>
      </c>
      <c r="X11" s="295">
        <f t="shared" si="1"/>
        <v>33620827</v>
      </c>
      <c r="Y11" s="295">
        <f t="shared" si="1"/>
        <v>-12611307</v>
      </c>
      <c r="Z11" s="296">
        <f>+IF(X11&lt;&gt;0,+(Y11/X11)*100,0)</f>
        <v>-37.510400919049374</v>
      </c>
      <c r="AA11" s="297">
        <f>SUM(AA6:AA10)</f>
        <v>33620827</v>
      </c>
    </row>
    <row r="12" spans="1:27" ht="13.5">
      <c r="A12" s="298" t="s">
        <v>211</v>
      </c>
      <c r="B12" s="136"/>
      <c r="C12" s="62">
        <v>49255</v>
      </c>
      <c r="D12" s="156"/>
      <c r="E12" s="60">
        <v>3100000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76474</v>
      </c>
      <c r="U12" s="60">
        <v>121730</v>
      </c>
      <c r="V12" s="60">
        <v>198204</v>
      </c>
      <c r="W12" s="60">
        <v>198204</v>
      </c>
      <c r="X12" s="60">
        <v>100000</v>
      </c>
      <c r="Y12" s="60">
        <v>98204</v>
      </c>
      <c r="Z12" s="140">
        <v>98.2</v>
      </c>
      <c r="AA12" s="155">
        <v>100000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250091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3684173</v>
      </c>
      <c r="D15" s="156"/>
      <c r="E15" s="60">
        <v>6362520</v>
      </c>
      <c r="F15" s="60">
        <v>7714382</v>
      </c>
      <c r="G15" s="60">
        <v>478390</v>
      </c>
      <c r="H15" s="60">
        <v>52957</v>
      </c>
      <c r="I15" s="60">
        <v>398217</v>
      </c>
      <c r="J15" s="60">
        <v>929564</v>
      </c>
      <c r="K15" s="60">
        <v>480373</v>
      </c>
      <c r="L15" s="60">
        <v>567707</v>
      </c>
      <c r="M15" s="60">
        <v>916351</v>
      </c>
      <c r="N15" s="60">
        <v>1964431</v>
      </c>
      <c r="O15" s="60">
        <v>129510</v>
      </c>
      <c r="P15" s="60">
        <v>547906</v>
      </c>
      <c r="Q15" s="60">
        <v>1108170</v>
      </c>
      <c r="R15" s="60">
        <v>1785586</v>
      </c>
      <c r="S15" s="60">
        <v>979289</v>
      </c>
      <c r="T15" s="60">
        <v>-399854</v>
      </c>
      <c r="U15" s="60">
        <v>1431719</v>
      </c>
      <c r="V15" s="60">
        <v>2011154</v>
      </c>
      <c r="W15" s="60">
        <v>6690735</v>
      </c>
      <c r="X15" s="60">
        <v>7714382</v>
      </c>
      <c r="Y15" s="60">
        <v>-1023647</v>
      </c>
      <c r="Z15" s="140">
        <v>-13.27</v>
      </c>
      <c r="AA15" s="155">
        <v>7714382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56237037</v>
      </c>
      <c r="D20" s="154">
        <f t="shared" si="2"/>
        <v>0</v>
      </c>
      <c r="E20" s="100">
        <f t="shared" si="2"/>
        <v>65265500</v>
      </c>
      <c r="F20" s="100">
        <f t="shared" si="2"/>
        <v>66060499</v>
      </c>
      <c r="G20" s="100">
        <f t="shared" si="2"/>
        <v>130334</v>
      </c>
      <c r="H20" s="100">
        <f t="shared" si="2"/>
        <v>2587365</v>
      </c>
      <c r="I20" s="100">
        <f t="shared" si="2"/>
        <v>3870807</v>
      </c>
      <c r="J20" s="100">
        <f t="shared" si="2"/>
        <v>6588506</v>
      </c>
      <c r="K20" s="100">
        <f t="shared" si="2"/>
        <v>6501553</v>
      </c>
      <c r="L20" s="100">
        <f t="shared" si="2"/>
        <v>5539283</v>
      </c>
      <c r="M20" s="100">
        <f t="shared" si="2"/>
        <v>9034585</v>
      </c>
      <c r="N20" s="100">
        <f t="shared" si="2"/>
        <v>21075421</v>
      </c>
      <c r="O20" s="100">
        <f t="shared" si="2"/>
        <v>2879685</v>
      </c>
      <c r="P20" s="100">
        <f t="shared" si="2"/>
        <v>6578282</v>
      </c>
      <c r="Q20" s="100">
        <f t="shared" si="2"/>
        <v>4385506</v>
      </c>
      <c r="R20" s="100">
        <f t="shared" si="2"/>
        <v>13843473</v>
      </c>
      <c r="S20" s="100">
        <f t="shared" si="2"/>
        <v>5966199</v>
      </c>
      <c r="T20" s="100">
        <f t="shared" si="2"/>
        <v>3190354</v>
      </c>
      <c r="U20" s="100">
        <f t="shared" si="2"/>
        <v>11094133</v>
      </c>
      <c r="V20" s="100">
        <f t="shared" si="2"/>
        <v>20250686</v>
      </c>
      <c r="W20" s="100">
        <f t="shared" si="2"/>
        <v>61758086</v>
      </c>
      <c r="X20" s="100">
        <f t="shared" si="2"/>
        <v>66060499</v>
      </c>
      <c r="Y20" s="100">
        <f t="shared" si="2"/>
        <v>-4302413</v>
      </c>
      <c r="Z20" s="137">
        <f>+IF(X20&lt;&gt;0,+(Y20/X20)*100,0)</f>
        <v>-6.512837573328049</v>
      </c>
      <c r="AA20" s="153">
        <f>SUM(AA26:AA33)</f>
        <v>66060499</v>
      </c>
    </row>
    <row r="21" spans="1:27" ht="13.5">
      <c r="A21" s="291" t="s">
        <v>205</v>
      </c>
      <c r="B21" s="142"/>
      <c r="C21" s="62">
        <v>8324824</v>
      </c>
      <c r="D21" s="156"/>
      <c r="E21" s="60">
        <v>9877000</v>
      </c>
      <c r="F21" s="60">
        <v>10371564</v>
      </c>
      <c r="G21" s="60">
        <v>112956</v>
      </c>
      <c r="H21" s="60">
        <v>98057</v>
      </c>
      <c r="I21" s="60"/>
      <c r="J21" s="60">
        <v>211013</v>
      </c>
      <c r="K21" s="60">
        <v>1580</v>
      </c>
      <c r="L21" s="60"/>
      <c r="M21" s="60">
        <v>149999</v>
      </c>
      <c r="N21" s="60">
        <v>151579</v>
      </c>
      <c r="O21" s="60">
        <v>1375306</v>
      </c>
      <c r="P21" s="60">
        <v>2091067</v>
      </c>
      <c r="Q21" s="60">
        <v>3775660</v>
      </c>
      <c r="R21" s="60">
        <v>7242033</v>
      </c>
      <c r="S21" s="60">
        <v>564107</v>
      </c>
      <c r="T21" s="60">
        <v>574389</v>
      </c>
      <c r="U21" s="60">
        <v>644708</v>
      </c>
      <c r="V21" s="60">
        <v>1783204</v>
      </c>
      <c r="W21" s="60">
        <v>9387829</v>
      </c>
      <c r="X21" s="60">
        <v>10371564</v>
      </c>
      <c r="Y21" s="60">
        <v>-983735</v>
      </c>
      <c r="Z21" s="140">
        <v>-9.48</v>
      </c>
      <c r="AA21" s="155">
        <v>10371564</v>
      </c>
    </row>
    <row r="22" spans="1:27" ht="13.5">
      <c r="A22" s="291" t="s">
        <v>206</v>
      </c>
      <c r="B22" s="142"/>
      <c r="C22" s="62">
        <v>5185544</v>
      </c>
      <c r="D22" s="156"/>
      <c r="E22" s="60">
        <v>4450000</v>
      </c>
      <c r="F22" s="60">
        <v>4344500</v>
      </c>
      <c r="G22" s="60">
        <v>11098</v>
      </c>
      <c r="H22" s="60">
        <v>326427</v>
      </c>
      <c r="I22" s="60">
        <v>398316</v>
      </c>
      <c r="J22" s="60">
        <v>735841</v>
      </c>
      <c r="K22" s="60">
        <v>189253</v>
      </c>
      <c r="L22" s="60">
        <v>1229197</v>
      </c>
      <c r="M22" s="60">
        <v>83683</v>
      </c>
      <c r="N22" s="60">
        <v>1502133</v>
      </c>
      <c r="O22" s="60">
        <v>1491561</v>
      </c>
      <c r="P22" s="60">
        <v>258326</v>
      </c>
      <c r="Q22" s="60">
        <v>102684</v>
      </c>
      <c r="R22" s="60">
        <v>1852571</v>
      </c>
      <c r="S22" s="60">
        <v>78680</v>
      </c>
      <c r="T22" s="60">
        <v>105130</v>
      </c>
      <c r="U22" s="60">
        <v>57997</v>
      </c>
      <c r="V22" s="60">
        <v>241807</v>
      </c>
      <c r="W22" s="60">
        <v>4332352</v>
      </c>
      <c r="X22" s="60">
        <v>4344500</v>
      </c>
      <c r="Y22" s="60">
        <v>-12148</v>
      </c>
      <c r="Z22" s="140">
        <v>-0.28</v>
      </c>
      <c r="AA22" s="155">
        <v>4344500</v>
      </c>
    </row>
    <row r="23" spans="1:27" ht="13.5">
      <c r="A23" s="291" t="s">
        <v>207</v>
      </c>
      <c r="B23" s="142"/>
      <c r="C23" s="62">
        <v>2612856</v>
      </c>
      <c r="D23" s="156"/>
      <c r="E23" s="60">
        <v>2738492</v>
      </c>
      <c r="F23" s="60">
        <v>2824170</v>
      </c>
      <c r="G23" s="60"/>
      <c r="H23" s="60"/>
      <c r="I23" s="60">
        <v>450</v>
      </c>
      <c r="J23" s="60">
        <v>450</v>
      </c>
      <c r="K23" s="60">
        <v>330097</v>
      </c>
      <c r="L23" s="60">
        <v>678776</v>
      </c>
      <c r="M23" s="60">
        <v>266997</v>
      </c>
      <c r="N23" s="60">
        <v>1275870</v>
      </c>
      <c r="O23" s="60"/>
      <c r="P23" s="60">
        <v>634067</v>
      </c>
      <c r="Q23" s="60">
        <v>300277</v>
      </c>
      <c r="R23" s="60">
        <v>934344</v>
      </c>
      <c r="S23" s="60">
        <v>1260</v>
      </c>
      <c r="T23" s="60">
        <v>92787</v>
      </c>
      <c r="U23" s="60">
        <v>342845</v>
      </c>
      <c r="V23" s="60">
        <v>436892</v>
      </c>
      <c r="W23" s="60">
        <v>2647556</v>
      </c>
      <c r="X23" s="60">
        <v>2824170</v>
      </c>
      <c r="Y23" s="60">
        <v>-176614</v>
      </c>
      <c r="Z23" s="140">
        <v>-6.25</v>
      </c>
      <c r="AA23" s="155">
        <v>2824170</v>
      </c>
    </row>
    <row r="24" spans="1:27" ht="13.5">
      <c r="A24" s="291" t="s">
        <v>208</v>
      </c>
      <c r="B24" s="142"/>
      <c r="C24" s="62">
        <v>34136898</v>
      </c>
      <c r="D24" s="156"/>
      <c r="E24" s="60">
        <v>40953508</v>
      </c>
      <c r="F24" s="60">
        <v>40953508</v>
      </c>
      <c r="G24" s="60">
        <v>2080</v>
      </c>
      <c r="H24" s="60">
        <v>2158165</v>
      </c>
      <c r="I24" s="60">
        <v>1750876</v>
      </c>
      <c r="J24" s="60">
        <v>3911121</v>
      </c>
      <c r="K24" s="60">
        <v>4458871</v>
      </c>
      <c r="L24" s="60">
        <v>3086200</v>
      </c>
      <c r="M24" s="60">
        <v>6827756</v>
      </c>
      <c r="N24" s="60">
        <v>14372827</v>
      </c>
      <c r="O24" s="60">
        <v>12818</v>
      </c>
      <c r="P24" s="60">
        <v>2838960</v>
      </c>
      <c r="Q24" s="60">
        <v>4060</v>
      </c>
      <c r="R24" s="60">
        <v>2855838</v>
      </c>
      <c r="S24" s="60">
        <v>5144348</v>
      </c>
      <c r="T24" s="60">
        <v>1932477</v>
      </c>
      <c r="U24" s="60">
        <v>9959016</v>
      </c>
      <c r="V24" s="60">
        <v>17035841</v>
      </c>
      <c r="W24" s="60">
        <v>38175627</v>
      </c>
      <c r="X24" s="60">
        <v>40953508</v>
      </c>
      <c r="Y24" s="60">
        <v>-2777881</v>
      </c>
      <c r="Z24" s="140">
        <v>-6.78</v>
      </c>
      <c r="AA24" s="155">
        <v>40953508</v>
      </c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50260122</v>
      </c>
      <c r="D26" s="294">
        <f t="shared" si="3"/>
        <v>0</v>
      </c>
      <c r="E26" s="295">
        <f t="shared" si="3"/>
        <v>58019000</v>
      </c>
      <c r="F26" s="295">
        <f t="shared" si="3"/>
        <v>58493742</v>
      </c>
      <c r="G26" s="295">
        <f t="shared" si="3"/>
        <v>126134</v>
      </c>
      <c r="H26" s="295">
        <f t="shared" si="3"/>
        <v>2582649</v>
      </c>
      <c r="I26" s="295">
        <f t="shared" si="3"/>
        <v>2149642</v>
      </c>
      <c r="J26" s="295">
        <f t="shared" si="3"/>
        <v>4858425</v>
      </c>
      <c r="K26" s="295">
        <f t="shared" si="3"/>
        <v>4979801</v>
      </c>
      <c r="L26" s="295">
        <f t="shared" si="3"/>
        <v>4994173</v>
      </c>
      <c r="M26" s="295">
        <f t="shared" si="3"/>
        <v>7328435</v>
      </c>
      <c r="N26" s="295">
        <f t="shared" si="3"/>
        <v>17302409</v>
      </c>
      <c r="O26" s="295">
        <f t="shared" si="3"/>
        <v>2879685</v>
      </c>
      <c r="P26" s="295">
        <f t="shared" si="3"/>
        <v>5822420</v>
      </c>
      <c r="Q26" s="295">
        <f t="shared" si="3"/>
        <v>4182681</v>
      </c>
      <c r="R26" s="295">
        <f t="shared" si="3"/>
        <v>12884786</v>
      </c>
      <c r="S26" s="295">
        <f t="shared" si="3"/>
        <v>5788395</v>
      </c>
      <c r="T26" s="295">
        <f t="shared" si="3"/>
        <v>2704783</v>
      </c>
      <c r="U26" s="295">
        <f t="shared" si="3"/>
        <v>11004566</v>
      </c>
      <c r="V26" s="295">
        <f t="shared" si="3"/>
        <v>19497744</v>
      </c>
      <c r="W26" s="295">
        <f t="shared" si="3"/>
        <v>54543364</v>
      </c>
      <c r="X26" s="295">
        <f t="shared" si="3"/>
        <v>58493742</v>
      </c>
      <c r="Y26" s="295">
        <f t="shared" si="3"/>
        <v>-3950378</v>
      </c>
      <c r="Z26" s="296">
        <f>+IF(X26&lt;&gt;0,+(Y26/X26)*100,0)</f>
        <v>-6.753505357889396</v>
      </c>
      <c r="AA26" s="297">
        <f>SUM(AA21:AA25)</f>
        <v>58493742</v>
      </c>
    </row>
    <row r="27" spans="1:27" ht="13.5">
      <c r="A27" s="298" t="s">
        <v>211</v>
      </c>
      <c r="B27" s="147"/>
      <c r="C27" s="62">
        <v>988686</v>
      </c>
      <c r="D27" s="156"/>
      <c r="E27" s="60">
        <v>944000</v>
      </c>
      <c r="F27" s="60">
        <v>798645</v>
      </c>
      <c r="G27" s="60">
        <v>4200</v>
      </c>
      <c r="H27" s="60"/>
      <c r="I27" s="60">
        <v>450</v>
      </c>
      <c r="J27" s="60">
        <v>4650</v>
      </c>
      <c r="K27" s="60">
        <v>186825</v>
      </c>
      <c r="L27" s="60">
        <v>800</v>
      </c>
      <c r="M27" s="60">
        <v>1260</v>
      </c>
      <c r="N27" s="60">
        <v>188885</v>
      </c>
      <c r="O27" s="60"/>
      <c r="P27" s="60"/>
      <c r="Q27" s="60">
        <v>202215</v>
      </c>
      <c r="R27" s="60">
        <v>202215</v>
      </c>
      <c r="S27" s="60">
        <v>132790</v>
      </c>
      <c r="T27" s="60">
        <v>232971</v>
      </c>
      <c r="U27" s="60"/>
      <c r="V27" s="60">
        <v>365761</v>
      </c>
      <c r="W27" s="60">
        <v>761511</v>
      </c>
      <c r="X27" s="60">
        <v>798645</v>
      </c>
      <c r="Y27" s="60">
        <v>-37134</v>
      </c>
      <c r="Z27" s="140">
        <v>-4.65</v>
      </c>
      <c r="AA27" s="155">
        <v>798645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4988229</v>
      </c>
      <c r="D30" s="156"/>
      <c r="E30" s="60">
        <v>6302500</v>
      </c>
      <c r="F30" s="60">
        <v>6768112</v>
      </c>
      <c r="G30" s="60"/>
      <c r="H30" s="60">
        <v>4716</v>
      </c>
      <c r="I30" s="60">
        <v>1720715</v>
      </c>
      <c r="J30" s="60">
        <v>1725431</v>
      </c>
      <c r="K30" s="60">
        <v>1334927</v>
      </c>
      <c r="L30" s="60">
        <v>544310</v>
      </c>
      <c r="M30" s="60">
        <v>1704890</v>
      </c>
      <c r="N30" s="60">
        <v>3584127</v>
      </c>
      <c r="O30" s="60"/>
      <c r="P30" s="60">
        <v>755862</v>
      </c>
      <c r="Q30" s="60">
        <v>610</v>
      </c>
      <c r="R30" s="60">
        <v>756472</v>
      </c>
      <c r="S30" s="60">
        <v>45014</v>
      </c>
      <c r="T30" s="60">
        <v>252600</v>
      </c>
      <c r="U30" s="60">
        <v>89567</v>
      </c>
      <c r="V30" s="60">
        <v>387181</v>
      </c>
      <c r="W30" s="60">
        <v>6453211</v>
      </c>
      <c r="X30" s="60">
        <v>6768112</v>
      </c>
      <c r="Y30" s="60">
        <v>-314901</v>
      </c>
      <c r="Z30" s="140">
        <v>-4.65</v>
      </c>
      <c r="AA30" s="155">
        <v>6768112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17462968</v>
      </c>
      <c r="D36" s="156">
        <f t="shared" si="4"/>
        <v>0</v>
      </c>
      <c r="E36" s="60">
        <f t="shared" si="4"/>
        <v>11872952</v>
      </c>
      <c r="F36" s="60">
        <f t="shared" si="4"/>
        <v>26827841</v>
      </c>
      <c r="G36" s="60">
        <f t="shared" si="4"/>
        <v>112956</v>
      </c>
      <c r="H36" s="60">
        <f t="shared" si="4"/>
        <v>98057</v>
      </c>
      <c r="I36" s="60">
        <f t="shared" si="4"/>
        <v>0</v>
      </c>
      <c r="J36" s="60">
        <f t="shared" si="4"/>
        <v>211013</v>
      </c>
      <c r="K36" s="60">
        <f t="shared" si="4"/>
        <v>779208</v>
      </c>
      <c r="L36" s="60">
        <f t="shared" si="4"/>
        <v>71002</v>
      </c>
      <c r="M36" s="60">
        <f t="shared" si="4"/>
        <v>360367</v>
      </c>
      <c r="N36" s="60">
        <f t="shared" si="4"/>
        <v>1210577</v>
      </c>
      <c r="O36" s="60">
        <f t="shared" si="4"/>
        <v>1505467</v>
      </c>
      <c r="P36" s="60">
        <f t="shared" si="4"/>
        <v>2313491</v>
      </c>
      <c r="Q36" s="60">
        <f t="shared" si="4"/>
        <v>3872140</v>
      </c>
      <c r="R36" s="60">
        <f t="shared" si="4"/>
        <v>7691098</v>
      </c>
      <c r="S36" s="60">
        <f t="shared" si="4"/>
        <v>564107</v>
      </c>
      <c r="T36" s="60">
        <f t="shared" si="4"/>
        <v>592029</v>
      </c>
      <c r="U36" s="60">
        <f t="shared" si="4"/>
        <v>3949529</v>
      </c>
      <c r="V36" s="60">
        <f t="shared" si="4"/>
        <v>5105665</v>
      </c>
      <c r="W36" s="60">
        <f t="shared" si="4"/>
        <v>14218353</v>
      </c>
      <c r="X36" s="60">
        <f t="shared" si="4"/>
        <v>26827841</v>
      </c>
      <c r="Y36" s="60">
        <f t="shared" si="4"/>
        <v>-12609488</v>
      </c>
      <c r="Z36" s="140">
        <f aca="true" t="shared" si="5" ref="Z36:Z49">+IF(X36&lt;&gt;0,+(Y36/X36)*100,0)</f>
        <v>-47.00150116440604</v>
      </c>
      <c r="AA36" s="155">
        <f>AA6+AA21</f>
        <v>26827841</v>
      </c>
    </row>
    <row r="37" spans="1:27" ht="13.5">
      <c r="A37" s="291" t="s">
        <v>206</v>
      </c>
      <c r="B37" s="142"/>
      <c r="C37" s="62">
        <f t="shared" si="4"/>
        <v>10185244</v>
      </c>
      <c r="D37" s="156">
        <f t="shared" si="4"/>
        <v>0</v>
      </c>
      <c r="E37" s="60">
        <f t="shared" si="4"/>
        <v>8700000</v>
      </c>
      <c r="F37" s="60">
        <f t="shared" si="4"/>
        <v>12594500</v>
      </c>
      <c r="G37" s="60">
        <f t="shared" si="4"/>
        <v>11098</v>
      </c>
      <c r="H37" s="60">
        <f t="shared" si="4"/>
        <v>328347</v>
      </c>
      <c r="I37" s="60">
        <f t="shared" si="4"/>
        <v>422711</v>
      </c>
      <c r="J37" s="60">
        <f t="shared" si="4"/>
        <v>762156</v>
      </c>
      <c r="K37" s="60">
        <f t="shared" si="4"/>
        <v>313108</v>
      </c>
      <c r="L37" s="60">
        <f t="shared" si="4"/>
        <v>1245172</v>
      </c>
      <c r="M37" s="60">
        <f t="shared" si="4"/>
        <v>178363</v>
      </c>
      <c r="N37" s="60">
        <f t="shared" si="4"/>
        <v>1736643</v>
      </c>
      <c r="O37" s="60">
        <f t="shared" si="4"/>
        <v>1535168</v>
      </c>
      <c r="P37" s="60">
        <f t="shared" si="4"/>
        <v>280965</v>
      </c>
      <c r="Q37" s="60">
        <f t="shared" si="4"/>
        <v>3786576</v>
      </c>
      <c r="R37" s="60">
        <f t="shared" si="4"/>
        <v>5602709</v>
      </c>
      <c r="S37" s="60">
        <f t="shared" si="4"/>
        <v>919180</v>
      </c>
      <c r="T37" s="60">
        <f t="shared" si="4"/>
        <v>4343361</v>
      </c>
      <c r="U37" s="60">
        <f t="shared" si="4"/>
        <v>2574906</v>
      </c>
      <c r="V37" s="60">
        <f t="shared" si="4"/>
        <v>7837447</v>
      </c>
      <c r="W37" s="60">
        <f t="shared" si="4"/>
        <v>15938955</v>
      </c>
      <c r="X37" s="60">
        <f t="shared" si="4"/>
        <v>12594500</v>
      </c>
      <c r="Y37" s="60">
        <f t="shared" si="4"/>
        <v>3344455</v>
      </c>
      <c r="Z37" s="140">
        <f t="shared" si="5"/>
        <v>26.554885068879276</v>
      </c>
      <c r="AA37" s="155">
        <f>AA7+AA22</f>
        <v>12594500</v>
      </c>
    </row>
    <row r="38" spans="1:27" ht="13.5">
      <c r="A38" s="291" t="s">
        <v>207</v>
      </c>
      <c r="B38" s="142"/>
      <c r="C38" s="62">
        <f t="shared" si="4"/>
        <v>6272088</v>
      </c>
      <c r="D38" s="156">
        <f t="shared" si="4"/>
        <v>0</v>
      </c>
      <c r="E38" s="60">
        <f t="shared" si="4"/>
        <v>2838492</v>
      </c>
      <c r="F38" s="60">
        <f t="shared" si="4"/>
        <v>6299170</v>
      </c>
      <c r="G38" s="60">
        <f t="shared" si="4"/>
        <v>0</v>
      </c>
      <c r="H38" s="60">
        <f t="shared" si="4"/>
        <v>0</v>
      </c>
      <c r="I38" s="60">
        <f t="shared" si="4"/>
        <v>450</v>
      </c>
      <c r="J38" s="60">
        <f t="shared" si="4"/>
        <v>450</v>
      </c>
      <c r="K38" s="60">
        <f t="shared" si="4"/>
        <v>330097</v>
      </c>
      <c r="L38" s="60">
        <f t="shared" si="4"/>
        <v>678776</v>
      </c>
      <c r="M38" s="60">
        <f t="shared" si="4"/>
        <v>266997</v>
      </c>
      <c r="N38" s="60">
        <f t="shared" si="4"/>
        <v>1275870</v>
      </c>
      <c r="O38" s="60">
        <f t="shared" si="4"/>
        <v>0</v>
      </c>
      <c r="P38" s="60">
        <f t="shared" si="4"/>
        <v>634067</v>
      </c>
      <c r="Q38" s="60">
        <f t="shared" si="4"/>
        <v>300277</v>
      </c>
      <c r="R38" s="60">
        <f t="shared" si="4"/>
        <v>934344</v>
      </c>
      <c r="S38" s="60">
        <f t="shared" si="4"/>
        <v>1260</v>
      </c>
      <c r="T38" s="60">
        <f t="shared" si="4"/>
        <v>92787</v>
      </c>
      <c r="U38" s="60">
        <f t="shared" si="4"/>
        <v>1414052</v>
      </c>
      <c r="V38" s="60">
        <f t="shared" si="4"/>
        <v>1508099</v>
      </c>
      <c r="W38" s="60">
        <f t="shared" si="4"/>
        <v>3718763</v>
      </c>
      <c r="X38" s="60">
        <f t="shared" si="4"/>
        <v>6299170</v>
      </c>
      <c r="Y38" s="60">
        <f t="shared" si="4"/>
        <v>-2580407</v>
      </c>
      <c r="Z38" s="140">
        <f t="shared" si="5"/>
        <v>-40.96423814566046</v>
      </c>
      <c r="AA38" s="155">
        <f>AA8+AA23</f>
        <v>6299170</v>
      </c>
    </row>
    <row r="39" spans="1:27" ht="13.5">
      <c r="A39" s="291" t="s">
        <v>208</v>
      </c>
      <c r="B39" s="142"/>
      <c r="C39" s="62">
        <f t="shared" si="4"/>
        <v>36495672</v>
      </c>
      <c r="D39" s="156">
        <f t="shared" si="4"/>
        <v>0</v>
      </c>
      <c r="E39" s="60">
        <f t="shared" si="4"/>
        <v>40953508</v>
      </c>
      <c r="F39" s="60">
        <f t="shared" si="4"/>
        <v>45453508</v>
      </c>
      <c r="G39" s="60">
        <f t="shared" si="4"/>
        <v>2080</v>
      </c>
      <c r="H39" s="60">
        <f t="shared" si="4"/>
        <v>2158165</v>
      </c>
      <c r="I39" s="60">
        <f t="shared" si="4"/>
        <v>1750876</v>
      </c>
      <c r="J39" s="60">
        <f t="shared" si="4"/>
        <v>3911121</v>
      </c>
      <c r="K39" s="60">
        <f t="shared" si="4"/>
        <v>4458871</v>
      </c>
      <c r="L39" s="60">
        <f t="shared" si="4"/>
        <v>3086200</v>
      </c>
      <c r="M39" s="60">
        <f t="shared" si="4"/>
        <v>6827756</v>
      </c>
      <c r="N39" s="60">
        <f t="shared" si="4"/>
        <v>14372827</v>
      </c>
      <c r="O39" s="60">
        <f t="shared" si="4"/>
        <v>12818</v>
      </c>
      <c r="P39" s="60">
        <f t="shared" si="4"/>
        <v>2838960</v>
      </c>
      <c r="Q39" s="60">
        <f t="shared" si="4"/>
        <v>4060</v>
      </c>
      <c r="R39" s="60">
        <f t="shared" si="4"/>
        <v>2855838</v>
      </c>
      <c r="S39" s="60">
        <f t="shared" si="4"/>
        <v>5144348</v>
      </c>
      <c r="T39" s="60">
        <f t="shared" si="4"/>
        <v>1932477</v>
      </c>
      <c r="U39" s="60">
        <f t="shared" si="4"/>
        <v>13460202</v>
      </c>
      <c r="V39" s="60">
        <f t="shared" si="4"/>
        <v>20537027</v>
      </c>
      <c r="W39" s="60">
        <f t="shared" si="4"/>
        <v>41676813</v>
      </c>
      <c r="X39" s="60">
        <f t="shared" si="4"/>
        <v>45453508</v>
      </c>
      <c r="Y39" s="60">
        <f t="shared" si="4"/>
        <v>-3776695</v>
      </c>
      <c r="Z39" s="140">
        <f t="shared" si="5"/>
        <v>-8.308918642759103</v>
      </c>
      <c r="AA39" s="155">
        <f>AA9+AA24</f>
        <v>45453508</v>
      </c>
    </row>
    <row r="40" spans="1:27" ht="13.5">
      <c r="A40" s="291" t="s">
        <v>209</v>
      </c>
      <c r="B40" s="142"/>
      <c r="C40" s="62">
        <f t="shared" si="4"/>
        <v>5076627</v>
      </c>
      <c r="D40" s="156">
        <f t="shared" si="4"/>
        <v>0</v>
      </c>
      <c r="E40" s="60">
        <f t="shared" si="4"/>
        <v>0</v>
      </c>
      <c r="F40" s="60">
        <f t="shared" si="4"/>
        <v>939550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939550</v>
      </c>
      <c r="Y40" s="60">
        <f t="shared" si="4"/>
        <v>-939550</v>
      </c>
      <c r="Z40" s="140">
        <f t="shared" si="5"/>
        <v>-100</v>
      </c>
      <c r="AA40" s="155">
        <f>AA10+AA25</f>
        <v>939550</v>
      </c>
    </row>
    <row r="41" spans="1:27" ht="13.5">
      <c r="A41" s="292" t="s">
        <v>210</v>
      </c>
      <c r="B41" s="142"/>
      <c r="C41" s="293">
        <f aca="true" t="shared" si="6" ref="C41:Y41">SUM(C36:C40)</f>
        <v>75492599</v>
      </c>
      <c r="D41" s="294">
        <f t="shared" si="6"/>
        <v>0</v>
      </c>
      <c r="E41" s="295">
        <f t="shared" si="6"/>
        <v>64364952</v>
      </c>
      <c r="F41" s="295">
        <f t="shared" si="6"/>
        <v>92114569</v>
      </c>
      <c r="G41" s="295">
        <f t="shared" si="6"/>
        <v>126134</v>
      </c>
      <c r="H41" s="295">
        <f t="shared" si="6"/>
        <v>2584569</v>
      </c>
      <c r="I41" s="295">
        <f t="shared" si="6"/>
        <v>2174037</v>
      </c>
      <c r="J41" s="295">
        <f t="shared" si="6"/>
        <v>4884740</v>
      </c>
      <c r="K41" s="295">
        <f t="shared" si="6"/>
        <v>5881284</v>
      </c>
      <c r="L41" s="295">
        <f t="shared" si="6"/>
        <v>5081150</v>
      </c>
      <c r="M41" s="295">
        <f t="shared" si="6"/>
        <v>7633483</v>
      </c>
      <c r="N41" s="295">
        <f t="shared" si="6"/>
        <v>18595917</v>
      </c>
      <c r="O41" s="295">
        <f t="shared" si="6"/>
        <v>3053453</v>
      </c>
      <c r="P41" s="295">
        <f t="shared" si="6"/>
        <v>6067483</v>
      </c>
      <c r="Q41" s="295">
        <f t="shared" si="6"/>
        <v>7963053</v>
      </c>
      <c r="R41" s="295">
        <f t="shared" si="6"/>
        <v>17083989</v>
      </c>
      <c r="S41" s="295">
        <f t="shared" si="6"/>
        <v>6628895</v>
      </c>
      <c r="T41" s="295">
        <f t="shared" si="6"/>
        <v>6960654</v>
      </c>
      <c r="U41" s="295">
        <f t="shared" si="6"/>
        <v>21398689</v>
      </c>
      <c r="V41" s="295">
        <f t="shared" si="6"/>
        <v>34988238</v>
      </c>
      <c r="W41" s="295">
        <f t="shared" si="6"/>
        <v>75552884</v>
      </c>
      <c r="X41" s="295">
        <f t="shared" si="6"/>
        <v>92114569</v>
      </c>
      <c r="Y41" s="295">
        <f t="shared" si="6"/>
        <v>-16561685</v>
      </c>
      <c r="Z41" s="296">
        <f t="shared" si="5"/>
        <v>-17.97944144970162</v>
      </c>
      <c r="AA41" s="297">
        <f>SUM(AA36:AA40)</f>
        <v>92114569</v>
      </c>
    </row>
    <row r="42" spans="1:27" ht="13.5">
      <c r="A42" s="298" t="s">
        <v>211</v>
      </c>
      <c r="B42" s="136"/>
      <c r="C42" s="95">
        <f aca="true" t="shared" si="7" ref="C42:Y48">C12+C27</f>
        <v>1037941</v>
      </c>
      <c r="D42" s="129">
        <f t="shared" si="7"/>
        <v>0</v>
      </c>
      <c r="E42" s="54">
        <f t="shared" si="7"/>
        <v>4044000</v>
      </c>
      <c r="F42" s="54">
        <f t="shared" si="7"/>
        <v>898645</v>
      </c>
      <c r="G42" s="54">
        <f t="shared" si="7"/>
        <v>4200</v>
      </c>
      <c r="H42" s="54">
        <f t="shared" si="7"/>
        <v>0</v>
      </c>
      <c r="I42" s="54">
        <f t="shared" si="7"/>
        <v>450</v>
      </c>
      <c r="J42" s="54">
        <f t="shared" si="7"/>
        <v>4650</v>
      </c>
      <c r="K42" s="54">
        <f t="shared" si="7"/>
        <v>186825</v>
      </c>
      <c r="L42" s="54">
        <f t="shared" si="7"/>
        <v>800</v>
      </c>
      <c r="M42" s="54">
        <f t="shared" si="7"/>
        <v>1260</v>
      </c>
      <c r="N42" s="54">
        <f t="shared" si="7"/>
        <v>188885</v>
      </c>
      <c r="O42" s="54">
        <f t="shared" si="7"/>
        <v>0</v>
      </c>
      <c r="P42" s="54">
        <f t="shared" si="7"/>
        <v>0</v>
      </c>
      <c r="Q42" s="54">
        <f t="shared" si="7"/>
        <v>202215</v>
      </c>
      <c r="R42" s="54">
        <f t="shared" si="7"/>
        <v>202215</v>
      </c>
      <c r="S42" s="54">
        <f t="shared" si="7"/>
        <v>132790</v>
      </c>
      <c r="T42" s="54">
        <f t="shared" si="7"/>
        <v>309445</v>
      </c>
      <c r="U42" s="54">
        <f t="shared" si="7"/>
        <v>121730</v>
      </c>
      <c r="V42" s="54">
        <f t="shared" si="7"/>
        <v>563965</v>
      </c>
      <c r="W42" s="54">
        <f t="shared" si="7"/>
        <v>959715</v>
      </c>
      <c r="X42" s="54">
        <f t="shared" si="7"/>
        <v>898645</v>
      </c>
      <c r="Y42" s="54">
        <f t="shared" si="7"/>
        <v>61070</v>
      </c>
      <c r="Z42" s="184">
        <f t="shared" si="5"/>
        <v>6.795786990413344</v>
      </c>
      <c r="AA42" s="130">
        <f aca="true" t="shared" si="8" ref="AA42:AA48">AA12+AA27</f>
        <v>898645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250091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8672402</v>
      </c>
      <c r="D45" s="129">
        <f t="shared" si="7"/>
        <v>0</v>
      </c>
      <c r="E45" s="54">
        <f t="shared" si="7"/>
        <v>12665020</v>
      </c>
      <c r="F45" s="54">
        <f t="shared" si="7"/>
        <v>14482494</v>
      </c>
      <c r="G45" s="54">
        <f t="shared" si="7"/>
        <v>478390</v>
      </c>
      <c r="H45" s="54">
        <f t="shared" si="7"/>
        <v>57673</v>
      </c>
      <c r="I45" s="54">
        <f t="shared" si="7"/>
        <v>2118932</v>
      </c>
      <c r="J45" s="54">
        <f t="shared" si="7"/>
        <v>2654995</v>
      </c>
      <c r="K45" s="54">
        <f t="shared" si="7"/>
        <v>1815300</v>
      </c>
      <c r="L45" s="54">
        <f t="shared" si="7"/>
        <v>1112017</v>
      </c>
      <c r="M45" s="54">
        <f t="shared" si="7"/>
        <v>2621241</v>
      </c>
      <c r="N45" s="54">
        <f t="shared" si="7"/>
        <v>5548558</v>
      </c>
      <c r="O45" s="54">
        <f t="shared" si="7"/>
        <v>129510</v>
      </c>
      <c r="P45" s="54">
        <f t="shared" si="7"/>
        <v>1303768</v>
      </c>
      <c r="Q45" s="54">
        <f t="shared" si="7"/>
        <v>1108780</v>
      </c>
      <c r="R45" s="54">
        <f t="shared" si="7"/>
        <v>2542058</v>
      </c>
      <c r="S45" s="54">
        <f t="shared" si="7"/>
        <v>1024303</v>
      </c>
      <c r="T45" s="54">
        <f t="shared" si="7"/>
        <v>-147254</v>
      </c>
      <c r="U45" s="54">
        <f t="shared" si="7"/>
        <v>1521286</v>
      </c>
      <c r="V45" s="54">
        <f t="shared" si="7"/>
        <v>2398335</v>
      </c>
      <c r="W45" s="54">
        <f t="shared" si="7"/>
        <v>13143946</v>
      </c>
      <c r="X45" s="54">
        <f t="shared" si="7"/>
        <v>14482494</v>
      </c>
      <c r="Y45" s="54">
        <f t="shared" si="7"/>
        <v>-1338548</v>
      </c>
      <c r="Z45" s="184">
        <f t="shared" si="5"/>
        <v>-9.242524112214374</v>
      </c>
      <c r="AA45" s="130">
        <f t="shared" si="8"/>
        <v>14482494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85453033</v>
      </c>
      <c r="D49" s="218">
        <f t="shared" si="9"/>
        <v>0</v>
      </c>
      <c r="E49" s="220">
        <f t="shared" si="9"/>
        <v>81073972</v>
      </c>
      <c r="F49" s="220">
        <f t="shared" si="9"/>
        <v>107495708</v>
      </c>
      <c r="G49" s="220">
        <f t="shared" si="9"/>
        <v>608724</v>
      </c>
      <c r="H49" s="220">
        <f t="shared" si="9"/>
        <v>2642242</v>
      </c>
      <c r="I49" s="220">
        <f t="shared" si="9"/>
        <v>4293419</v>
      </c>
      <c r="J49" s="220">
        <f t="shared" si="9"/>
        <v>7544385</v>
      </c>
      <c r="K49" s="220">
        <f t="shared" si="9"/>
        <v>7883409</v>
      </c>
      <c r="L49" s="220">
        <f t="shared" si="9"/>
        <v>6193967</v>
      </c>
      <c r="M49" s="220">
        <f t="shared" si="9"/>
        <v>10255984</v>
      </c>
      <c r="N49" s="220">
        <f t="shared" si="9"/>
        <v>24333360</v>
      </c>
      <c r="O49" s="220">
        <f t="shared" si="9"/>
        <v>3182963</v>
      </c>
      <c r="P49" s="220">
        <f t="shared" si="9"/>
        <v>7371251</v>
      </c>
      <c r="Q49" s="220">
        <f t="shared" si="9"/>
        <v>9274048</v>
      </c>
      <c r="R49" s="220">
        <f t="shared" si="9"/>
        <v>19828262</v>
      </c>
      <c r="S49" s="220">
        <f t="shared" si="9"/>
        <v>7785988</v>
      </c>
      <c r="T49" s="220">
        <f t="shared" si="9"/>
        <v>7122845</v>
      </c>
      <c r="U49" s="220">
        <f t="shared" si="9"/>
        <v>23041705</v>
      </c>
      <c r="V49" s="220">
        <f t="shared" si="9"/>
        <v>37950538</v>
      </c>
      <c r="W49" s="220">
        <f t="shared" si="9"/>
        <v>89656545</v>
      </c>
      <c r="X49" s="220">
        <f t="shared" si="9"/>
        <v>107495708</v>
      </c>
      <c r="Y49" s="220">
        <f t="shared" si="9"/>
        <v>-17839163</v>
      </c>
      <c r="Z49" s="221">
        <f t="shared" si="5"/>
        <v>-16.595232806876346</v>
      </c>
      <c r="AA49" s="222">
        <f>SUM(AA41:AA48)</f>
        <v>107495708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17061324</v>
      </c>
      <c r="D51" s="129">
        <f t="shared" si="10"/>
        <v>0</v>
      </c>
      <c r="E51" s="54">
        <f t="shared" si="10"/>
        <v>20208385</v>
      </c>
      <c r="F51" s="54">
        <f t="shared" si="10"/>
        <v>20788215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2002206</v>
      </c>
      <c r="N51" s="54">
        <f t="shared" si="10"/>
        <v>2002206</v>
      </c>
      <c r="O51" s="54">
        <f t="shared" si="10"/>
        <v>2052659</v>
      </c>
      <c r="P51" s="54">
        <f t="shared" si="10"/>
        <v>1183718</v>
      </c>
      <c r="Q51" s="54">
        <f t="shared" si="10"/>
        <v>1761492</v>
      </c>
      <c r="R51" s="54">
        <f t="shared" si="10"/>
        <v>4997869</v>
      </c>
      <c r="S51" s="54">
        <f t="shared" si="10"/>
        <v>1945017</v>
      </c>
      <c r="T51" s="54">
        <f t="shared" si="10"/>
        <v>1308979</v>
      </c>
      <c r="U51" s="54">
        <f t="shared" si="10"/>
        <v>1933239</v>
      </c>
      <c r="V51" s="54">
        <f t="shared" si="10"/>
        <v>5187235</v>
      </c>
      <c r="W51" s="54">
        <f t="shared" si="10"/>
        <v>12187310</v>
      </c>
      <c r="X51" s="54">
        <f t="shared" si="10"/>
        <v>20788215</v>
      </c>
      <c r="Y51" s="54">
        <f t="shared" si="10"/>
        <v>-8600905</v>
      </c>
      <c r="Z51" s="184">
        <f>+IF(X51&lt;&gt;0,+(Y51/X51)*100,0)</f>
        <v>-41.37394672895196</v>
      </c>
      <c r="AA51" s="130">
        <f>SUM(AA57:AA61)</f>
        <v>20788215</v>
      </c>
    </row>
    <row r="52" spans="1:27" ht="13.5">
      <c r="A52" s="310" t="s">
        <v>205</v>
      </c>
      <c r="B52" s="142"/>
      <c r="C52" s="62">
        <v>3380730</v>
      </c>
      <c r="D52" s="156"/>
      <c r="E52" s="60">
        <v>3665112</v>
      </c>
      <c r="F52" s="60">
        <v>4663111</v>
      </c>
      <c r="G52" s="60"/>
      <c r="H52" s="60"/>
      <c r="I52" s="60"/>
      <c r="J52" s="60"/>
      <c r="K52" s="60"/>
      <c r="L52" s="60"/>
      <c r="M52" s="60">
        <v>379999</v>
      </c>
      <c r="N52" s="60">
        <v>379999</v>
      </c>
      <c r="O52" s="60">
        <v>1249921</v>
      </c>
      <c r="P52" s="60">
        <v>190335</v>
      </c>
      <c r="Q52" s="60">
        <v>562941</v>
      </c>
      <c r="R52" s="60">
        <v>2003197</v>
      </c>
      <c r="S52" s="60">
        <v>869459</v>
      </c>
      <c r="T52" s="60">
        <v>219878</v>
      </c>
      <c r="U52" s="60">
        <v>25746</v>
      </c>
      <c r="V52" s="60">
        <v>1115083</v>
      </c>
      <c r="W52" s="60">
        <v>3498279</v>
      </c>
      <c r="X52" s="60">
        <v>4663111</v>
      </c>
      <c r="Y52" s="60">
        <v>-1164832</v>
      </c>
      <c r="Z52" s="140">
        <v>-24.98</v>
      </c>
      <c r="AA52" s="155">
        <v>4663111</v>
      </c>
    </row>
    <row r="53" spans="1:27" ht="13.5">
      <c r="A53" s="310" t="s">
        <v>206</v>
      </c>
      <c r="B53" s="142"/>
      <c r="C53" s="62">
        <v>933712</v>
      </c>
      <c r="D53" s="156"/>
      <c r="E53" s="60">
        <v>1199125</v>
      </c>
      <c r="F53" s="60">
        <v>1199125</v>
      </c>
      <c r="G53" s="60"/>
      <c r="H53" s="60"/>
      <c r="I53" s="60"/>
      <c r="J53" s="60"/>
      <c r="K53" s="60"/>
      <c r="L53" s="60"/>
      <c r="M53" s="60">
        <v>98764</v>
      </c>
      <c r="N53" s="60">
        <v>98764</v>
      </c>
      <c r="O53" s="60">
        <v>51040</v>
      </c>
      <c r="P53" s="60">
        <v>40676</v>
      </c>
      <c r="Q53" s="60">
        <v>73474</v>
      </c>
      <c r="R53" s="60">
        <v>165190</v>
      </c>
      <c r="S53" s="60">
        <v>75702</v>
      </c>
      <c r="T53" s="60">
        <v>91395</v>
      </c>
      <c r="U53" s="60">
        <v>39348</v>
      </c>
      <c r="V53" s="60">
        <v>206445</v>
      </c>
      <c r="W53" s="60">
        <v>470399</v>
      </c>
      <c r="X53" s="60">
        <v>1199125</v>
      </c>
      <c r="Y53" s="60">
        <v>-728726</v>
      </c>
      <c r="Z53" s="140">
        <v>-60.77</v>
      </c>
      <c r="AA53" s="155">
        <v>1199125</v>
      </c>
    </row>
    <row r="54" spans="1:27" ht="13.5">
      <c r="A54" s="310" t="s">
        <v>207</v>
      </c>
      <c r="B54" s="142"/>
      <c r="C54" s="62">
        <v>913043</v>
      </c>
      <c r="D54" s="156"/>
      <c r="E54" s="60">
        <v>976004</v>
      </c>
      <c r="F54" s="60">
        <v>972504</v>
      </c>
      <c r="G54" s="60"/>
      <c r="H54" s="60"/>
      <c r="I54" s="60"/>
      <c r="J54" s="60"/>
      <c r="K54" s="60"/>
      <c r="L54" s="60"/>
      <c r="M54" s="60">
        <v>66036</v>
      </c>
      <c r="N54" s="60">
        <v>66036</v>
      </c>
      <c r="O54" s="60">
        <v>98180</v>
      </c>
      <c r="P54" s="60">
        <v>117239</v>
      </c>
      <c r="Q54" s="60">
        <v>107959</v>
      </c>
      <c r="R54" s="60">
        <v>323378</v>
      </c>
      <c r="S54" s="60">
        <v>39470</v>
      </c>
      <c r="T54" s="60">
        <v>63066</v>
      </c>
      <c r="U54" s="60">
        <v>81473</v>
      </c>
      <c r="V54" s="60">
        <v>184009</v>
      </c>
      <c r="W54" s="60">
        <v>573423</v>
      </c>
      <c r="X54" s="60">
        <v>972504</v>
      </c>
      <c r="Y54" s="60">
        <v>-399081</v>
      </c>
      <c r="Z54" s="140">
        <v>-41.04</v>
      </c>
      <c r="AA54" s="155">
        <v>972504</v>
      </c>
    </row>
    <row r="55" spans="1:27" ht="13.5">
      <c r="A55" s="310" t="s">
        <v>208</v>
      </c>
      <c r="B55" s="142"/>
      <c r="C55" s="62">
        <v>1476038</v>
      </c>
      <c r="D55" s="156"/>
      <c r="E55" s="60">
        <v>1459433</v>
      </c>
      <c r="F55" s="60">
        <v>1609434</v>
      </c>
      <c r="G55" s="60"/>
      <c r="H55" s="60"/>
      <c r="I55" s="60"/>
      <c r="J55" s="60"/>
      <c r="K55" s="60"/>
      <c r="L55" s="60"/>
      <c r="M55" s="60">
        <v>229129</v>
      </c>
      <c r="N55" s="60">
        <v>229129</v>
      </c>
      <c r="O55" s="60">
        <v>68306</v>
      </c>
      <c r="P55" s="60">
        <v>111876</v>
      </c>
      <c r="Q55" s="60">
        <v>142891</v>
      </c>
      <c r="R55" s="60">
        <v>323073</v>
      </c>
      <c r="S55" s="60">
        <v>199203</v>
      </c>
      <c r="T55" s="60">
        <v>127724</v>
      </c>
      <c r="U55" s="60">
        <v>328850</v>
      </c>
      <c r="V55" s="60">
        <v>655777</v>
      </c>
      <c r="W55" s="60">
        <v>1207979</v>
      </c>
      <c r="X55" s="60">
        <v>1609434</v>
      </c>
      <c r="Y55" s="60">
        <v>-401455</v>
      </c>
      <c r="Z55" s="140">
        <v>-24.94</v>
      </c>
      <c r="AA55" s="155">
        <v>1609434</v>
      </c>
    </row>
    <row r="56" spans="1:27" ht="13.5">
      <c r="A56" s="310" t="s">
        <v>209</v>
      </c>
      <c r="B56" s="142"/>
      <c r="C56" s="62">
        <v>4324111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11027634</v>
      </c>
      <c r="D57" s="294">
        <f t="shared" si="11"/>
        <v>0</v>
      </c>
      <c r="E57" s="295">
        <f t="shared" si="11"/>
        <v>7299674</v>
      </c>
      <c r="F57" s="295">
        <f t="shared" si="11"/>
        <v>8444174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773928</v>
      </c>
      <c r="N57" s="295">
        <f t="shared" si="11"/>
        <v>773928</v>
      </c>
      <c r="O57" s="295">
        <f t="shared" si="11"/>
        <v>1467447</v>
      </c>
      <c r="P57" s="295">
        <f t="shared" si="11"/>
        <v>460126</v>
      </c>
      <c r="Q57" s="295">
        <f t="shared" si="11"/>
        <v>887265</v>
      </c>
      <c r="R57" s="295">
        <f t="shared" si="11"/>
        <v>2814838</v>
      </c>
      <c r="S57" s="295">
        <f t="shared" si="11"/>
        <v>1183834</v>
      </c>
      <c r="T57" s="295">
        <f t="shared" si="11"/>
        <v>502063</v>
      </c>
      <c r="U57" s="295">
        <f t="shared" si="11"/>
        <v>475417</v>
      </c>
      <c r="V57" s="295">
        <f t="shared" si="11"/>
        <v>2161314</v>
      </c>
      <c r="W57" s="295">
        <f t="shared" si="11"/>
        <v>5750080</v>
      </c>
      <c r="X57" s="295">
        <f t="shared" si="11"/>
        <v>8444174</v>
      </c>
      <c r="Y57" s="295">
        <f t="shared" si="11"/>
        <v>-2694094</v>
      </c>
      <c r="Z57" s="296">
        <f>+IF(X57&lt;&gt;0,+(Y57/X57)*100,0)</f>
        <v>-31.904766528970153</v>
      </c>
      <c r="AA57" s="297">
        <f>SUM(AA52:AA56)</f>
        <v>8444174</v>
      </c>
    </row>
    <row r="58" spans="1:27" ht="13.5">
      <c r="A58" s="311" t="s">
        <v>211</v>
      </c>
      <c r="B58" s="136"/>
      <c r="C58" s="62">
        <v>635649</v>
      </c>
      <c r="D58" s="156"/>
      <c r="E58" s="60">
        <v>1612226</v>
      </c>
      <c r="F58" s="60">
        <v>1643388</v>
      </c>
      <c r="G58" s="60"/>
      <c r="H58" s="60"/>
      <c r="I58" s="60"/>
      <c r="J58" s="60"/>
      <c r="K58" s="60"/>
      <c r="L58" s="60"/>
      <c r="M58" s="60">
        <v>94868</v>
      </c>
      <c r="N58" s="60">
        <v>94868</v>
      </c>
      <c r="O58" s="60">
        <v>20881</v>
      </c>
      <c r="P58" s="60">
        <v>34069</v>
      </c>
      <c r="Q58" s="60">
        <v>55133</v>
      </c>
      <c r="R58" s="60">
        <v>110083</v>
      </c>
      <c r="S58" s="60">
        <v>40876</v>
      </c>
      <c r="T58" s="60">
        <v>105211</v>
      </c>
      <c r="U58" s="60">
        <v>52364</v>
      </c>
      <c r="V58" s="60">
        <v>198451</v>
      </c>
      <c r="W58" s="60">
        <v>403402</v>
      </c>
      <c r="X58" s="60">
        <v>1643388</v>
      </c>
      <c r="Y58" s="60">
        <v>-1239986</v>
      </c>
      <c r="Z58" s="140">
        <v>-75.45</v>
      </c>
      <c r="AA58" s="155">
        <v>1643388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5398041</v>
      </c>
      <c r="D61" s="156"/>
      <c r="E61" s="60">
        <v>11296485</v>
      </c>
      <c r="F61" s="60">
        <v>10700653</v>
      </c>
      <c r="G61" s="60"/>
      <c r="H61" s="60"/>
      <c r="I61" s="60"/>
      <c r="J61" s="60"/>
      <c r="K61" s="60"/>
      <c r="L61" s="60"/>
      <c r="M61" s="60">
        <v>1133410</v>
      </c>
      <c r="N61" s="60">
        <v>1133410</v>
      </c>
      <c r="O61" s="60">
        <v>564331</v>
      </c>
      <c r="P61" s="60">
        <v>689523</v>
      </c>
      <c r="Q61" s="60">
        <v>819094</v>
      </c>
      <c r="R61" s="60">
        <v>2072948</v>
      </c>
      <c r="S61" s="60">
        <v>720307</v>
      </c>
      <c r="T61" s="60">
        <v>701705</v>
      </c>
      <c r="U61" s="60">
        <v>1405458</v>
      </c>
      <c r="V61" s="60">
        <v>2827470</v>
      </c>
      <c r="W61" s="60">
        <v>6033828</v>
      </c>
      <c r="X61" s="60">
        <v>10700653</v>
      </c>
      <c r="Y61" s="60">
        <v>-4666825</v>
      </c>
      <c r="Z61" s="140">
        <v>-43.61</v>
      </c>
      <c r="AA61" s="155">
        <v>10700653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20208386</v>
      </c>
      <c r="F68" s="60"/>
      <c r="G68" s="60">
        <v>808258</v>
      </c>
      <c r="H68" s="60">
        <v>1173916</v>
      </c>
      <c r="I68" s="60">
        <v>1400091</v>
      </c>
      <c r="J68" s="60">
        <v>3382265</v>
      </c>
      <c r="K68" s="60">
        <v>1896379</v>
      </c>
      <c r="L68" s="60">
        <v>1665460</v>
      </c>
      <c r="M68" s="60">
        <v>2002208</v>
      </c>
      <c r="N68" s="60">
        <v>5564047</v>
      </c>
      <c r="O68" s="60">
        <v>2052656</v>
      </c>
      <c r="P68" s="60">
        <v>1183717</v>
      </c>
      <c r="Q68" s="60">
        <v>1761491</v>
      </c>
      <c r="R68" s="60">
        <v>4997864</v>
      </c>
      <c r="S68" s="60">
        <v>1945016</v>
      </c>
      <c r="T68" s="60">
        <v>1308980</v>
      </c>
      <c r="U68" s="60">
        <v>1933241</v>
      </c>
      <c r="V68" s="60">
        <v>5187237</v>
      </c>
      <c r="W68" s="60">
        <v>19131413</v>
      </c>
      <c r="X68" s="60"/>
      <c r="Y68" s="60">
        <v>19131413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20208386</v>
      </c>
      <c r="F69" s="220">
        <f t="shared" si="12"/>
        <v>0</v>
      </c>
      <c r="G69" s="220">
        <f t="shared" si="12"/>
        <v>808258</v>
      </c>
      <c r="H69" s="220">
        <f t="shared" si="12"/>
        <v>1173916</v>
      </c>
      <c r="I69" s="220">
        <f t="shared" si="12"/>
        <v>1400091</v>
      </c>
      <c r="J69" s="220">
        <f t="shared" si="12"/>
        <v>3382265</v>
      </c>
      <c r="K69" s="220">
        <f t="shared" si="12"/>
        <v>1896379</v>
      </c>
      <c r="L69" s="220">
        <f t="shared" si="12"/>
        <v>1665460</v>
      </c>
      <c r="M69" s="220">
        <f t="shared" si="12"/>
        <v>2002208</v>
      </c>
      <c r="N69" s="220">
        <f t="shared" si="12"/>
        <v>5564047</v>
      </c>
      <c r="O69" s="220">
        <f t="shared" si="12"/>
        <v>2052656</v>
      </c>
      <c r="P69" s="220">
        <f t="shared" si="12"/>
        <v>1183717</v>
      </c>
      <c r="Q69" s="220">
        <f t="shared" si="12"/>
        <v>1761491</v>
      </c>
      <c r="R69" s="220">
        <f t="shared" si="12"/>
        <v>4997864</v>
      </c>
      <c r="S69" s="220">
        <f t="shared" si="12"/>
        <v>1945016</v>
      </c>
      <c r="T69" s="220">
        <f t="shared" si="12"/>
        <v>1308980</v>
      </c>
      <c r="U69" s="220">
        <f t="shared" si="12"/>
        <v>1933241</v>
      </c>
      <c r="V69" s="220">
        <f t="shared" si="12"/>
        <v>5187237</v>
      </c>
      <c r="W69" s="220">
        <f t="shared" si="12"/>
        <v>19131413</v>
      </c>
      <c r="X69" s="220">
        <f t="shared" si="12"/>
        <v>0</v>
      </c>
      <c r="Y69" s="220">
        <f t="shared" si="12"/>
        <v>19131413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25232477</v>
      </c>
      <c r="D5" s="344">
        <f t="shared" si="0"/>
        <v>0</v>
      </c>
      <c r="E5" s="343">
        <f t="shared" si="0"/>
        <v>6345952</v>
      </c>
      <c r="F5" s="345">
        <f t="shared" si="0"/>
        <v>33620827</v>
      </c>
      <c r="G5" s="345">
        <f t="shared" si="0"/>
        <v>0</v>
      </c>
      <c r="H5" s="343">
        <f t="shared" si="0"/>
        <v>1920</v>
      </c>
      <c r="I5" s="343">
        <f t="shared" si="0"/>
        <v>24395</v>
      </c>
      <c r="J5" s="345">
        <f t="shared" si="0"/>
        <v>26315</v>
      </c>
      <c r="K5" s="345">
        <f t="shared" si="0"/>
        <v>901483</v>
      </c>
      <c r="L5" s="343">
        <f t="shared" si="0"/>
        <v>86977</v>
      </c>
      <c r="M5" s="343">
        <f t="shared" si="0"/>
        <v>305048</v>
      </c>
      <c r="N5" s="345">
        <f t="shared" si="0"/>
        <v>1293508</v>
      </c>
      <c r="O5" s="345">
        <f t="shared" si="0"/>
        <v>173768</v>
      </c>
      <c r="P5" s="343">
        <f t="shared" si="0"/>
        <v>245063</v>
      </c>
      <c r="Q5" s="343">
        <f t="shared" si="0"/>
        <v>3780372</v>
      </c>
      <c r="R5" s="345">
        <f t="shared" si="0"/>
        <v>4199203</v>
      </c>
      <c r="S5" s="345">
        <f t="shared" si="0"/>
        <v>840500</v>
      </c>
      <c r="T5" s="343">
        <f t="shared" si="0"/>
        <v>4255871</v>
      </c>
      <c r="U5" s="343">
        <f t="shared" si="0"/>
        <v>10394123</v>
      </c>
      <c r="V5" s="345">
        <f t="shared" si="0"/>
        <v>15490494</v>
      </c>
      <c r="W5" s="345">
        <f t="shared" si="0"/>
        <v>21009520</v>
      </c>
      <c r="X5" s="343">
        <f t="shared" si="0"/>
        <v>33620827</v>
      </c>
      <c r="Y5" s="345">
        <f t="shared" si="0"/>
        <v>-12611307</v>
      </c>
      <c r="Z5" s="346">
        <f>+IF(X5&lt;&gt;0,+(Y5/X5)*100,0)</f>
        <v>-37.510400919049374</v>
      </c>
      <c r="AA5" s="347">
        <f>+AA6+AA8+AA11+AA13+AA15</f>
        <v>33620827</v>
      </c>
    </row>
    <row r="6" spans="1:27" ht="13.5">
      <c r="A6" s="348" t="s">
        <v>205</v>
      </c>
      <c r="B6" s="142"/>
      <c r="C6" s="60">
        <f>+C7</f>
        <v>9138144</v>
      </c>
      <c r="D6" s="327">
        <f aca="true" t="shared" si="1" ref="D6:AA6">+D7</f>
        <v>0</v>
      </c>
      <c r="E6" s="60">
        <f t="shared" si="1"/>
        <v>1995952</v>
      </c>
      <c r="F6" s="59">
        <f t="shared" si="1"/>
        <v>16456277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777628</v>
      </c>
      <c r="L6" s="60">
        <f t="shared" si="1"/>
        <v>71002</v>
      </c>
      <c r="M6" s="60">
        <f t="shared" si="1"/>
        <v>210368</v>
      </c>
      <c r="N6" s="59">
        <f t="shared" si="1"/>
        <v>1058998</v>
      </c>
      <c r="O6" s="59">
        <f t="shared" si="1"/>
        <v>130161</v>
      </c>
      <c r="P6" s="60">
        <f t="shared" si="1"/>
        <v>222424</v>
      </c>
      <c r="Q6" s="60">
        <f t="shared" si="1"/>
        <v>96480</v>
      </c>
      <c r="R6" s="59">
        <f t="shared" si="1"/>
        <v>449065</v>
      </c>
      <c r="S6" s="59">
        <f t="shared" si="1"/>
        <v>0</v>
      </c>
      <c r="T6" s="60">
        <f t="shared" si="1"/>
        <v>17640</v>
      </c>
      <c r="U6" s="60">
        <f t="shared" si="1"/>
        <v>3304821</v>
      </c>
      <c r="V6" s="59">
        <f t="shared" si="1"/>
        <v>3322461</v>
      </c>
      <c r="W6" s="59">
        <f t="shared" si="1"/>
        <v>4830524</v>
      </c>
      <c r="X6" s="60">
        <f t="shared" si="1"/>
        <v>16456277</v>
      </c>
      <c r="Y6" s="59">
        <f t="shared" si="1"/>
        <v>-11625753</v>
      </c>
      <c r="Z6" s="61">
        <f>+IF(X6&lt;&gt;0,+(Y6/X6)*100,0)</f>
        <v>-70.64631325785291</v>
      </c>
      <c r="AA6" s="62">
        <f t="shared" si="1"/>
        <v>16456277</v>
      </c>
    </row>
    <row r="7" spans="1:27" ht="13.5">
      <c r="A7" s="291" t="s">
        <v>229</v>
      </c>
      <c r="B7" s="142"/>
      <c r="C7" s="60">
        <v>9138144</v>
      </c>
      <c r="D7" s="327"/>
      <c r="E7" s="60">
        <v>1995952</v>
      </c>
      <c r="F7" s="59">
        <v>16456277</v>
      </c>
      <c r="G7" s="59"/>
      <c r="H7" s="60"/>
      <c r="I7" s="60"/>
      <c r="J7" s="59"/>
      <c r="K7" s="59">
        <v>777628</v>
      </c>
      <c r="L7" s="60">
        <v>71002</v>
      </c>
      <c r="M7" s="60">
        <v>210368</v>
      </c>
      <c r="N7" s="59">
        <v>1058998</v>
      </c>
      <c r="O7" s="59">
        <v>130161</v>
      </c>
      <c r="P7" s="60">
        <v>222424</v>
      </c>
      <c r="Q7" s="60">
        <v>96480</v>
      </c>
      <c r="R7" s="59">
        <v>449065</v>
      </c>
      <c r="S7" s="59"/>
      <c r="T7" s="60">
        <v>17640</v>
      </c>
      <c r="U7" s="60">
        <v>3304821</v>
      </c>
      <c r="V7" s="59">
        <v>3322461</v>
      </c>
      <c r="W7" s="59">
        <v>4830524</v>
      </c>
      <c r="X7" s="60">
        <v>16456277</v>
      </c>
      <c r="Y7" s="59">
        <v>-11625753</v>
      </c>
      <c r="Z7" s="61">
        <v>-70.65</v>
      </c>
      <c r="AA7" s="62">
        <v>16456277</v>
      </c>
    </row>
    <row r="8" spans="1:27" ht="13.5">
      <c r="A8" s="348" t="s">
        <v>206</v>
      </c>
      <c r="B8" s="142"/>
      <c r="C8" s="60">
        <f aca="true" t="shared" si="2" ref="C8:Y8">SUM(C9:C10)</f>
        <v>4999700</v>
      </c>
      <c r="D8" s="327">
        <f t="shared" si="2"/>
        <v>0</v>
      </c>
      <c r="E8" s="60">
        <f t="shared" si="2"/>
        <v>4250000</v>
      </c>
      <c r="F8" s="59">
        <f t="shared" si="2"/>
        <v>8250000</v>
      </c>
      <c r="G8" s="59">
        <f t="shared" si="2"/>
        <v>0</v>
      </c>
      <c r="H8" s="60">
        <f t="shared" si="2"/>
        <v>1920</v>
      </c>
      <c r="I8" s="60">
        <f t="shared" si="2"/>
        <v>24395</v>
      </c>
      <c r="J8" s="59">
        <f t="shared" si="2"/>
        <v>26315</v>
      </c>
      <c r="K8" s="59">
        <f t="shared" si="2"/>
        <v>123855</v>
      </c>
      <c r="L8" s="60">
        <f t="shared" si="2"/>
        <v>15975</v>
      </c>
      <c r="M8" s="60">
        <f t="shared" si="2"/>
        <v>94680</v>
      </c>
      <c r="N8" s="59">
        <f t="shared" si="2"/>
        <v>234510</v>
      </c>
      <c r="O8" s="59">
        <f t="shared" si="2"/>
        <v>43607</v>
      </c>
      <c r="P8" s="60">
        <f t="shared" si="2"/>
        <v>22639</v>
      </c>
      <c r="Q8" s="60">
        <f t="shared" si="2"/>
        <v>3683892</v>
      </c>
      <c r="R8" s="59">
        <f t="shared" si="2"/>
        <v>3750138</v>
      </c>
      <c r="S8" s="59">
        <f t="shared" si="2"/>
        <v>840500</v>
      </c>
      <c r="T8" s="60">
        <f t="shared" si="2"/>
        <v>4238231</v>
      </c>
      <c r="U8" s="60">
        <f t="shared" si="2"/>
        <v>2516909</v>
      </c>
      <c r="V8" s="59">
        <f t="shared" si="2"/>
        <v>7595640</v>
      </c>
      <c r="W8" s="59">
        <f t="shared" si="2"/>
        <v>11606603</v>
      </c>
      <c r="X8" s="60">
        <f t="shared" si="2"/>
        <v>8250000</v>
      </c>
      <c r="Y8" s="59">
        <f t="shared" si="2"/>
        <v>3356603</v>
      </c>
      <c r="Z8" s="61">
        <f>+IF(X8&lt;&gt;0,+(Y8/X8)*100,0)</f>
        <v>40.68609696969697</v>
      </c>
      <c r="AA8" s="62">
        <f>SUM(AA9:AA10)</f>
        <v>8250000</v>
      </c>
    </row>
    <row r="9" spans="1:27" ht="13.5">
      <c r="A9" s="291" t="s">
        <v>230</v>
      </c>
      <c r="B9" s="142"/>
      <c r="C9" s="60">
        <v>4999700</v>
      </c>
      <c r="D9" s="327"/>
      <c r="E9" s="60">
        <v>4250000</v>
      </c>
      <c r="F9" s="59">
        <v>8250000</v>
      </c>
      <c r="G9" s="59"/>
      <c r="H9" s="60">
        <v>1920</v>
      </c>
      <c r="I9" s="60">
        <v>24395</v>
      </c>
      <c r="J9" s="59">
        <v>26315</v>
      </c>
      <c r="K9" s="59">
        <v>123855</v>
      </c>
      <c r="L9" s="60">
        <v>15975</v>
      </c>
      <c r="M9" s="60">
        <v>94680</v>
      </c>
      <c r="N9" s="59">
        <v>234510</v>
      </c>
      <c r="O9" s="59">
        <v>43607</v>
      </c>
      <c r="P9" s="60">
        <v>22639</v>
      </c>
      <c r="Q9" s="60">
        <v>3683892</v>
      </c>
      <c r="R9" s="59">
        <v>3750138</v>
      </c>
      <c r="S9" s="59">
        <v>840500</v>
      </c>
      <c r="T9" s="60">
        <v>4238231</v>
      </c>
      <c r="U9" s="60">
        <v>2516909</v>
      </c>
      <c r="V9" s="59">
        <v>7595640</v>
      </c>
      <c r="W9" s="59">
        <v>11606603</v>
      </c>
      <c r="X9" s="60">
        <v>8250000</v>
      </c>
      <c r="Y9" s="59">
        <v>3356603</v>
      </c>
      <c r="Z9" s="61">
        <v>40.69</v>
      </c>
      <c r="AA9" s="62">
        <v>8250000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3659232</v>
      </c>
      <c r="D11" s="350">
        <f aca="true" t="shared" si="3" ref="D11:AA11">+D12</f>
        <v>0</v>
      </c>
      <c r="E11" s="349">
        <f t="shared" si="3"/>
        <v>100000</v>
      </c>
      <c r="F11" s="351">
        <f t="shared" si="3"/>
        <v>3475000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1071207</v>
      </c>
      <c r="V11" s="351">
        <f t="shared" si="3"/>
        <v>1071207</v>
      </c>
      <c r="W11" s="351">
        <f t="shared" si="3"/>
        <v>1071207</v>
      </c>
      <c r="X11" s="349">
        <f t="shared" si="3"/>
        <v>3475000</v>
      </c>
      <c r="Y11" s="351">
        <f t="shared" si="3"/>
        <v>-2403793</v>
      </c>
      <c r="Z11" s="352">
        <f>+IF(X11&lt;&gt;0,+(Y11/X11)*100,0)</f>
        <v>-69.17389928057554</v>
      </c>
      <c r="AA11" s="353">
        <f t="shared" si="3"/>
        <v>3475000</v>
      </c>
    </row>
    <row r="12" spans="1:27" ht="13.5">
      <c r="A12" s="291" t="s">
        <v>232</v>
      </c>
      <c r="B12" s="136"/>
      <c r="C12" s="60">
        <v>3659232</v>
      </c>
      <c r="D12" s="327"/>
      <c r="E12" s="60">
        <v>100000</v>
      </c>
      <c r="F12" s="59">
        <v>3475000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>
        <v>1071207</v>
      </c>
      <c r="V12" s="59">
        <v>1071207</v>
      </c>
      <c r="W12" s="59">
        <v>1071207</v>
      </c>
      <c r="X12" s="60">
        <v>3475000</v>
      </c>
      <c r="Y12" s="59">
        <v>-2403793</v>
      </c>
      <c r="Z12" s="61">
        <v>-69.17</v>
      </c>
      <c r="AA12" s="62">
        <v>3475000</v>
      </c>
    </row>
    <row r="13" spans="1:27" ht="13.5">
      <c r="A13" s="348" t="s">
        <v>208</v>
      </c>
      <c r="B13" s="136"/>
      <c r="C13" s="275">
        <f>+C14</f>
        <v>2358774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4500000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3501186</v>
      </c>
      <c r="V13" s="329">
        <f t="shared" si="4"/>
        <v>3501186</v>
      </c>
      <c r="W13" s="329">
        <f t="shared" si="4"/>
        <v>3501186</v>
      </c>
      <c r="X13" s="275">
        <f t="shared" si="4"/>
        <v>4500000</v>
      </c>
      <c r="Y13" s="329">
        <f t="shared" si="4"/>
        <v>-998814</v>
      </c>
      <c r="Z13" s="322">
        <f>+IF(X13&lt;&gt;0,+(Y13/X13)*100,0)</f>
        <v>-22.195866666666667</v>
      </c>
      <c r="AA13" s="273">
        <f t="shared" si="4"/>
        <v>4500000</v>
      </c>
    </row>
    <row r="14" spans="1:27" ht="13.5">
      <c r="A14" s="291" t="s">
        <v>233</v>
      </c>
      <c r="B14" s="136"/>
      <c r="C14" s="60">
        <v>2358774</v>
      </c>
      <c r="D14" s="327"/>
      <c r="E14" s="60"/>
      <c r="F14" s="59">
        <v>4500000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3501186</v>
      </c>
      <c r="V14" s="59">
        <v>3501186</v>
      </c>
      <c r="W14" s="59">
        <v>3501186</v>
      </c>
      <c r="X14" s="60">
        <v>4500000</v>
      </c>
      <c r="Y14" s="59">
        <v>-998814</v>
      </c>
      <c r="Z14" s="61">
        <v>-22.2</v>
      </c>
      <c r="AA14" s="62">
        <v>4500000</v>
      </c>
    </row>
    <row r="15" spans="1:27" ht="13.5">
      <c r="A15" s="348" t="s">
        <v>209</v>
      </c>
      <c r="B15" s="136"/>
      <c r="C15" s="60">
        <f aca="true" t="shared" si="5" ref="C15:Y15">SUM(C16:C20)</f>
        <v>5076627</v>
      </c>
      <c r="D15" s="327">
        <f t="shared" si="5"/>
        <v>0</v>
      </c>
      <c r="E15" s="60">
        <f t="shared" si="5"/>
        <v>0</v>
      </c>
      <c r="F15" s="59">
        <f t="shared" si="5"/>
        <v>939550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939550</v>
      </c>
      <c r="Y15" s="59">
        <f t="shared" si="5"/>
        <v>-939550</v>
      </c>
      <c r="Z15" s="61">
        <f>+IF(X15&lt;&gt;0,+(Y15/X15)*100,0)</f>
        <v>-100</v>
      </c>
      <c r="AA15" s="62">
        <f>SUM(AA16:AA20)</f>
        <v>939550</v>
      </c>
    </row>
    <row r="16" spans="1:27" ht="13.5">
      <c r="A16" s="291" t="s">
        <v>234</v>
      </c>
      <c r="B16" s="300"/>
      <c r="C16" s="60">
        <v>2934660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2141967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939550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939550</v>
      </c>
      <c r="Y20" s="59">
        <v>-939550</v>
      </c>
      <c r="Z20" s="61">
        <v>-100</v>
      </c>
      <c r="AA20" s="62">
        <v>939550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49255</v>
      </c>
      <c r="D22" s="331">
        <f t="shared" si="6"/>
        <v>0</v>
      </c>
      <c r="E22" s="330">
        <f t="shared" si="6"/>
        <v>3100000</v>
      </c>
      <c r="F22" s="332">
        <f t="shared" si="6"/>
        <v>100000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76474</v>
      </c>
      <c r="U22" s="330">
        <f t="shared" si="6"/>
        <v>121730</v>
      </c>
      <c r="V22" s="332">
        <f t="shared" si="6"/>
        <v>198204</v>
      </c>
      <c r="W22" s="332">
        <f t="shared" si="6"/>
        <v>198204</v>
      </c>
      <c r="X22" s="330">
        <f t="shared" si="6"/>
        <v>100000</v>
      </c>
      <c r="Y22" s="332">
        <f t="shared" si="6"/>
        <v>98204</v>
      </c>
      <c r="Z22" s="323">
        <f>+IF(X22&lt;&gt;0,+(Y22/X22)*100,0)</f>
        <v>98.20400000000001</v>
      </c>
      <c r="AA22" s="337">
        <f>SUM(AA23:AA32)</f>
        <v>100000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76474</v>
      </c>
      <c r="U24" s="60">
        <v>121730</v>
      </c>
      <c r="V24" s="59">
        <v>198204</v>
      </c>
      <c r="W24" s="59">
        <v>198204</v>
      </c>
      <c r="X24" s="60">
        <v>100000</v>
      </c>
      <c r="Y24" s="59">
        <v>98204</v>
      </c>
      <c r="Z24" s="61">
        <v>98.2</v>
      </c>
      <c r="AA24" s="62">
        <v>100000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49255</v>
      </c>
      <c r="D32" s="327"/>
      <c r="E32" s="60">
        <v>3100000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250091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>
        <v>250091</v>
      </c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3684173</v>
      </c>
      <c r="D40" s="331">
        <f t="shared" si="9"/>
        <v>0</v>
      </c>
      <c r="E40" s="330">
        <f t="shared" si="9"/>
        <v>6362520</v>
      </c>
      <c r="F40" s="332">
        <f t="shared" si="9"/>
        <v>7714382</v>
      </c>
      <c r="G40" s="332">
        <f t="shared" si="9"/>
        <v>478390</v>
      </c>
      <c r="H40" s="330">
        <f t="shared" si="9"/>
        <v>52957</v>
      </c>
      <c r="I40" s="330">
        <f t="shared" si="9"/>
        <v>398217</v>
      </c>
      <c r="J40" s="332">
        <f t="shared" si="9"/>
        <v>929564</v>
      </c>
      <c r="K40" s="332">
        <f t="shared" si="9"/>
        <v>480373</v>
      </c>
      <c r="L40" s="330">
        <f t="shared" si="9"/>
        <v>567707</v>
      </c>
      <c r="M40" s="330">
        <f t="shared" si="9"/>
        <v>916351</v>
      </c>
      <c r="N40" s="332">
        <f t="shared" si="9"/>
        <v>1964431</v>
      </c>
      <c r="O40" s="332">
        <f t="shared" si="9"/>
        <v>129510</v>
      </c>
      <c r="P40" s="330">
        <f t="shared" si="9"/>
        <v>547906</v>
      </c>
      <c r="Q40" s="330">
        <f t="shared" si="9"/>
        <v>1108170</v>
      </c>
      <c r="R40" s="332">
        <f t="shared" si="9"/>
        <v>1785586</v>
      </c>
      <c r="S40" s="332">
        <f t="shared" si="9"/>
        <v>979289</v>
      </c>
      <c r="T40" s="330">
        <f t="shared" si="9"/>
        <v>-399854</v>
      </c>
      <c r="U40" s="330">
        <f t="shared" si="9"/>
        <v>1431719</v>
      </c>
      <c r="V40" s="332">
        <f t="shared" si="9"/>
        <v>2011154</v>
      </c>
      <c r="W40" s="332">
        <f t="shared" si="9"/>
        <v>6690735</v>
      </c>
      <c r="X40" s="330">
        <f t="shared" si="9"/>
        <v>7714382</v>
      </c>
      <c r="Y40" s="332">
        <f t="shared" si="9"/>
        <v>-1023647</v>
      </c>
      <c r="Z40" s="323">
        <f>+IF(X40&lt;&gt;0,+(Y40/X40)*100,0)</f>
        <v>-13.269332527219937</v>
      </c>
      <c r="AA40" s="337">
        <f>SUM(AA41:AA49)</f>
        <v>7714382</v>
      </c>
    </row>
    <row r="41" spans="1:27" ht="13.5">
      <c r="A41" s="348" t="s">
        <v>248</v>
      </c>
      <c r="B41" s="142"/>
      <c r="C41" s="349">
        <v>86623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975353</v>
      </c>
      <c r="D43" s="356"/>
      <c r="E43" s="305">
        <v>400000</v>
      </c>
      <c r="F43" s="357">
        <v>415000</v>
      </c>
      <c r="G43" s="357"/>
      <c r="H43" s="305"/>
      <c r="I43" s="305"/>
      <c r="J43" s="357"/>
      <c r="K43" s="357"/>
      <c r="L43" s="305"/>
      <c r="M43" s="305">
        <v>415000</v>
      </c>
      <c r="N43" s="357">
        <v>415000</v>
      </c>
      <c r="O43" s="357"/>
      <c r="P43" s="305"/>
      <c r="Q43" s="305"/>
      <c r="R43" s="357"/>
      <c r="S43" s="357"/>
      <c r="T43" s="305"/>
      <c r="U43" s="305"/>
      <c r="V43" s="357"/>
      <c r="W43" s="357">
        <v>415000</v>
      </c>
      <c r="X43" s="305">
        <v>415000</v>
      </c>
      <c r="Y43" s="357"/>
      <c r="Z43" s="358"/>
      <c r="AA43" s="303">
        <v>415000</v>
      </c>
    </row>
    <row r="44" spans="1:27" ht="13.5">
      <c r="A44" s="348" t="s">
        <v>251</v>
      </c>
      <c r="B44" s="136"/>
      <c r="C44" s="60">
        <v>604162</v>
      </c>
      <c r="D44" s="355"/>
      <c r="E44" s="54">
        <v>1462620</v>
      </c>
      <c r="F44" s="53">
        <v>1276369</v>
      </c>
      <c r="G44" s="53">
        <v>4432</v>
      </c>
      <c r="H44" s="54">
        <v>52957</v>
      </c>
      <c r="I44" s="54">
        <v>372647</v>
      </c>
      <c r="J44" s="53">
        <v>430036</v>
      </c>
      <c r="K44" s="53">
        <v>175996</v>
      </c>
      <c r="L44" s="54">
        <v>80634</v>
      </c>
      <c r="M44" s="54">
        <v>215835</v>
      </c>
      <c r="N44" s="53">
        <v>472465</v>
      </c>
      <c r="O44" s="53">
        <v>102835</v>
      </c>
      <c r="P44" s="54">
        <v>124363</v>
      </c>
      <c r="Q44" s="54">
        <v>161068</v>
      </c>
      <c r="R44" s="53">
        <v>388266</v>
      </c>
      <c r="S44" s="53">
        <v>21528</v>
      </c>
      <c r="T44" s="54">
        <v>129106</v>
      </c>
      <c r="U44" s="54">
        <v>65873</v>
      </c>
      <c r="V44" s="53">
        <v>216507</v>
      </c>
      <c r="W44" s="53">
        <v>1507274</v>
      </c>
      <c r="X44" s="54">
        <v>1276369</v>
      </c>
      <c r="Y44" s="53">
        <v>230905</v>
      </c>
      <c r="Z44" s="94">
        <v>18.09</v>
      </c>
      <c r="AA44" s="95">
        <v>1276369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42341</v>
      </c>
      <c r="D48" s="355"/>
      <c r="E48" s="54">
        <v>1250000</v>
      </c>
      <c r="F48" s="53">
        <v>1950000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438596</v>
      </c>
      <c r="R48" s="53">
        <v>438596</v>
      </c>
      <c r="S48" s="53"/>
      <c r="T48" s="54">
        <v>146100</v>
      </c>
      <c r="U48" s="54">
        <v>1295551</v>
      </c>
      <c r="V48" s="53">
        <v>1441651</v>
      </c>
      <c r="W48" s="53">
        <v>1880247</v>
      </c>
      <c r="X48" s="54">
        <v>1950000</v>
      </c>
      <c r="Y48" s="53">
        <v>-69753</v>
      </c>
      <c r="Z48" s="94">
        <v>-3.58</v>
      </c>
      <c r="AA48" s="95">
        <v>1950000</v>
      </c>
    </row>
    <row r="49" spans="1:27" ht="13.5">
      <c r="A49" s="348" t="s">
        <v>93</v>
      </c>
      <c r="B49" s="136"/>
      <c r="C49" s="54">
        <v>1975694</v>
      </c>
      <c r="D49" s="355"/>
      <c r="E49" s="54">
        <v>3249900</v>
      </c>
      <c r="F49" s="53">
        <v>4073013</v>
      </c>
      <c r="G49" s="53">
        <v>473958</v>
      </c>
      <c r="H49" s="54"/>
      <c r="I49" s="54">
        <v>25570</v>
      </c>
      <c r="J49" s="53">
        <v>499528</v>
      </c>
      <c r="K49" s="53">
        <v>304377</v>
      </c>
      <c r="L49" s="54">
        <v>487073</v>
      </c>
      <c r="M49" s="54">
        <v>285516</v>
      </c>
      <c r="N49" s="53">
        <v>1076966</v>
      </c>
      <c r="O49" s="53">
        <v>26675</v>
      </c>
      <c r="P49" s="54">
        <v>423543</v>
      </c>
      <c r="Q49" s="54">
        <v>508506</v>
      </c>
      <c r="R49" s="53">
        <v>958724</v>
      </c>
      <c r="S49" s="53">
        <v>957761</v>
      </c>
      <c r="T49" s="54">
        <v>-675060</v>
      </c>
      <c r="U49" s="54">
        <v>70295</v>
      </c>
      <c r="V49" s="53">
        <v>352996</v>
      </c>
      <c r="W49" s="53">
        <v>2888214</v>
      </c>
      <c r="X49" s="54">
        <v>4073013</v>
      </c>
      <c r="Y49" s="53">
        <v>-1184799</v>
      </c>
      <c r="Z49" s="94">
        <v>-29.09</v>
      </c>
      <c r="AA49" s="95">
        <v>4073013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29215996</v>
      </c>
      <c r="D60" s="333">
        <f t="shared" si="14"/>
        <v>0</v>
      </c>
      <c r="E60" s="219">
        <f t="shared" si="14"/>
        <v>15808472</v>
      </c>
      <c r="F60" s="264">
        <f t="shared" si="14"/>
        <v>41435209</v>
      </c>
      <c r="G60" s="264">
        <f t="shared" si="14"/>
        <v>478390</v>
      </c>
      <c r="H60" s="219">
        <f t="shared" si="14"/>
        <v>54877</v>
      </c>
      <c r="I60" s="219">
        <f t="shared" si="14"/>
        <v>422612</v>
      </c>
      <c r="J60" s="264">
        <f t="shared" si="14"/>
        <v>955879</v>
      </c>
      <c r="K60" s="264">
        <f t="shared" si="14"/>
        <v>1381856</v>
      </c>
      <c r="L60" s="219">
        <f t="shared" si="14"/>
        <v>654684</v>
      </c>
      <c r="M60" s="219">
        <f t="shared" si="14"/>
        <v>1221399</v>
      </c>
      <c r="N60" s="264">
        <f t="shared" si="14"/>
        <v>3257939</v>
      </c>
      <c r="O60" s="264">
        <f t="shared" si="14"/>
        <v>303278</v>
      </c>
      <c r="P60" s="219">
        <f t="shared" si="14"/>
        <v>792969</v>
      </c>
      <c r="Q60" s="219">
        <f t="shared" si="14"/>
        <v>4888542</v>
      </c>
      <c r="R60" s="264">
        <f t="shared" si="14"/>
        <v>5984789</v>
      </c>
      <c r="S60" s="264">
        <f t="shared" si="14"/>
        <v>1819789</v>
      </c>
      <c r="T60" s="219">
        <f t="shared" si="14"/>
        <v>3932491</v>
      </c>
      <c r="U60" s="219">
        <f t="shared" si="14"/>
        <v>11947572</v>
      </c>
      <c r="V60" s="264">
        <f t="shared" si="14"/>
        <v>17699852</v>
      </c>
      <c r="W60" s="264">
        <f t="shared" si="14"/>
        <v>27898459</v>
      </c>
      <c r="X60" s="219">
        <f t="shared" si="14"/>
        <v>41435209</v>
      </c>
      <c r="Y60" s="264">
        <f t="shared" si="14"/>
        <v>-13536750</v>
      </c>
      <c r="Z60" s="324">
        <f>+IF(X60&lt;&gt;0,+(Y60/X60)*100,0)</f>
        <v>-32.66967954716966</v>
      </c>
      <c r="AA60" s="232">
        <f>+AA57+AA54+AA51+AA40+AA37+AA34+AA22+AA5</f>
        <v>41435209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50260122</v>
      </c>
      <c r="D5" s="344">
        <f t="shared" si="0"/>
        <v>0</v>
      </c>
      <c r="E5" s="343">
        <f t="shared" si="0"/>
        <v>58019000</v>
      </c>
      <c r="F5" s="345">
        <f t="shared" si="0"/>
        <v>58493742</v>
      </c>
      <c r="G5" s="345">
        <f t="shared" si="0"/>
        <v>126134</v>
      </c>
      <c r="H5" s="343">
        <f t="shared" si="0"/>
        <v>2582649</v>
      </c>
      <c r="I5" s="343">
        <f t="shared" si="0"/>
        <v>2149642</v>
      </c>
      <c r="J5" s="345">
        <f t="shared" si="0"/>
        <v>4858425</v>
      </c>
      <c r="K5" s="345">
        <f t="shared" si="0"/>
        <v>4979801</v>
      </c>
      <c r="L5" s="343">
        <f t="shared" si="0"/>
        <v>4994173</v>
      </c>
      <c r="M5" s="343">
        <f t="shared" si="0"/>
        <v>7328435</v>
      </c>
      <c r="N5" s="345">
        <f t="shared" si="0"/>
        <v>17302409</v>
      </c>
      <c r="O5" s="345">
        <f t="shared" si="0"/>
        <v>2879685</v>
      </c>
      <c r="P5" s="343">
        <f t="shared" si="0"/>
        <v>5822420</v>
      </c>
      <c r="Q5" s="343">
        <f t="shared" si="0"/>
        <v>4182681</v>
      </c>
      <c r="R5" s="345">
        <f t="shared" si="0"/>
        <v>12884786</v>
      </c>
      <c r="S5" s="345">
        <f t="shared" si="0"/>
        <v>5788395</v>
      </c>
      <c r="T5" s="343">
        <f t="shared" si="0"/>
        <v>2704783</v>
      </c>
      <c r="U5" s="343">
        <f t="shared" si="0"/>
        <v>11004566</v>
      </c>
      <c r="V5" s="345">
        <f t="shared" si="0"/>
        <v>19497744</v>
      </c>
      <c r="W5" s="345">
        <f t="shared" si="0"/>
        <v>54543364</v>
      </c>
      <c r="X5" s="343">
        <f t="shared" si="0"/>
        <v>58493742</v>
      </c>
      <c r="Y5" s="345">
        <f t="shared" si="0"/>
        <v>-3950378</v>
      </c>
      <c r="Z5" s="346">
        <f>+IF(X5&lt;&gt;0,+(Y5/X5)*100,0)</f>
        <v>-6.753505357889396</v>
      </c>
      <c r="AA5" s="347">
        <f>+AA6+AA8+AA11+AA13+AA15</f>
        <v>58493742</v>
      </c>
    </row>
    <row r="6" spans="1:27" ht="13.5">
      <c r="A6" s="348" t="s">
        <v>205</v>
      </c>
      <c r="B6" s="142"/>
      <c r="C6" s="60">
        <f>+C7</f>
        <v>8324824</v>
      </c>
      <c r="D6" s="327">
        <f aca="true" t="shared" si="1" ref="D6:AA6">+D7</f>
        <v>0</v>
      </c>
      <c r="E6" s="60">
        <f t="shared" si="1"/>
        <v>9877000</v>
      </c>
      <c r="F6" s="59">
        <f t="shared" si="1"/>
        <v>10371564</v>
      </c>
      <c r="G6" s="59">
        <f t="shared" si="1"/>
        <v>112956</v>
      </c>
      <c r="H6" s="60">
        <f t="shared" si="1"/>
        <v>98057</v>
      </c>
      <c r="I6" s="60">
        <f t="shared" si="1"/>
        <v>0</v>
      </c>
      <c r="J6" s="59">
        <f t="shared" si="1"/>
        <v>211013</v>
      </c>
      <c r="K6" s="59">
        <f t="shared" si="1"/>
        <v>1580</v>
      </c>
      <c r="L6" s="60">
        <f t="shared" si="1"/>
        <v>0</v>
      </c>
      <c r="M6" s="60">
        <f t="shared" si="1"/>
        <v>149999</v>
      </c>
      <c r="N6" s="59">
        <f t="shared" si="1"/>
        <v>151579</v>
      </c>
      <c r="O6" s="59">
        <f t="shared" si="1"/>
        <v>1375306</v>
      </c>
      <c r="P6" s="60">
        <f t="shared" si="1"/>
        <v>2091067</v>
      </c>
      <c r="Q6" s="60">
        <f t="shared" si="1"/>
        <v>3775660</v>
      </c>
      <c r="R6" s="59">
        <f t="shared" si="1"/>
        <v>7242033</v>
      </c>
      <c r="S6" s="59">
        <f t="shared" si="1"/>
        <v>564107</v>
      </c>
      <c r="T6" s="60">
        <f t="shared" si="1"/>
        <v>574389</v>
      </c>
      <c r="U6" s="60">
        <f t="shared" si="1"/>
        <v>644708</v>
      </c>
      <c r="V6" s="59">
        <f t="shared" si="1"/>
        <v>1783204</v>
      </c>
      <c r="W6" s="59">
        <f t="shared" si="1"/>
        <v>9387829</v>
      </c>
      <c r="X6" s="60">
        <f t="shared" si="1"/>
        <v>10371564</v>
      </c>
      <c r="Y6" s="59">
        <f t="shared" si="1"/>
        <v>-983735</v>
      </c>
      <c r="Z6" s="61">
        <f>+IF(X6&lt;&gt;0,+(Y6/X6)*100,0)</f>
        <v>-9.484924356635123</v>
      </c>
      <c r="AA6" s="62">
        <f t="shared" si="1"/>
        <v>10371564</v>
      </c>
    </row>
    <row r="7" spans="1:27" ht="13.5">
      <c r="A7" s="291" t="s">
        <v>229</v>
      </c>
      <c r="B7" s="142"/>
      <c r="C7" s="60">
        <v>8324824</v>
      </c>
      <c r="D7" s="327"/>
      <c r="E7" s="60">
        <v>9877000</v>
      </c>
      <c r="F7" s="59">
        <v>10371564</v>
      </c>
      <c r="G7" s="59">
        <v>112956</v>
      </c>
      <c r="H7" s="60">
        <v>98057</v>
      </c>
      <c r="I7" s="60"/>
      <c r="J7" s="59">
        <v>211013</v>
      </c>
      <c r="K7" s="59">
        <v>1580</v>
      </c>
      <c r="L7" s="60"/>
      <c r="M7" s="60">
        <v>149999</v>
      </c>
      <c r="N7" s="59">
        <v>151579</v>
      </c>
      <c r="O7" s="59">
        <v>1375306</v>
      </c>
      <c r="P7" s="60">
        <v>2091067</v>
      </c>
      <c r="Q7" s="60">
        <v>3775660</v>
      </c>
      <c r="R7" s="59">
        <v>7242033</v>
      </c>
      <c r="S7" s="59">
        <v>564107</v>
      </c>
      <c r="T7" s="60">
        <v>574389</v>
      </c>
      <c r="U7" s="60">
        <v>644708</v>
      </c>
      <c r="V7" s="59">
        <v>1783204</v>
      </c>
      <c r="W7" s="59">
        <v>9387829</v>
      </c>
      <c r="X7" s="60">
        <v>10371564</v>
      </c>
      <c r="Y7" s="59">
        <v>-983735</v>
      </c>
      <c r="Z7" s="61">
        <v>-9.48</v>
      </c>
      <c r="AA7" s="62">
        <v>10371564</v>
      </c>
    </row>
    <row r="8" spans="1:27" ht="13.5">
      <c r="A8" s="348" t="s">
        <v>206</v>
      </c>
      <c r="B8" s="142"/>
      <c r="C8" s="60">
        <f aca="true" t="shared" si="2" ref="C8:Y8">SUM(C9:C10)</f>
        <v>5185544</v>
      </c>
      <c r="D8" s="327">
        <f t="shared" si="2"/>
        <v>0</v>
      </c>
      <c r="E8" s="60">
        <f t="shared" si="2"/>
        <v>4450000</v>
      </c>
      <c r="F8" s="59">
        <f t="shared" si="2"/>
        <v>4344500</v>
      </c>
      <c r="G8" s="59">
        <f t="shared" si="2"/>
        <v>11098</v>
      </c>
      <c r="H8" s="60">
        <f t="shared" si="2"/>
        <v>326427</v>
      </c>
      <c r="I8" s="60">
        <f t="shared" si="2"/>
        <v>398316</v>
      </c>
      <c r="J8" s="59">
        <f t="shared" si="2"/>
        <v>735841</v>
      </c>
      <c r="K8" s="59">
        <f t="shared" si="2"/>
        <v>189253</v>
      </c>
      <c r="L8" s="60">
        <f t="shared" si="2"/>
        <v>1229197</v>
      </c>
      <c r="M8" s="60">
        <f t="shared" si="2"/>
        <v>83683</v>
      </c>
      <c r="N8" s="59">
        <f t="shared" si="2"/>
        <v>1502133</v>
      </c>
      <c r="O8" s="59">
        <f t="shared" si="2"/>
        <v>1491561</v>
      </c>
      <c r="P8" s="60">
        <f t="shared" si="2"/>
        <v>258326</v>
      </c>
      <c r="Q8" s="60">
        <f t="shared" si="2"/>
        <v>102684</v>
      </c>
      <c r="R8" s="59">
        <f t="shared" si="2"/>
        <v>1852571</v>
      </c>
      <c r="S8" s="59">
        <f t="shared" si="2"/>
        <v>78680</v>
      </c>
      <c r="T8" s="60">
        <f t="shared" si="2"/>
        <v>105130</v>
      </c>
      <c r="U8" s="60">
        <f t="shared" si="2"/>
        <v>57997</v>
      </c>
      <c r="V8" s="59">
        <f t="shared" si="2"/>
        <v>241807</v>
      </c>
      <c r="W8" s="59">
        <f t="shared" si="2"/>
        <v>4332352</v>
      </c>
      <c r="X8" s="60">
        <f t="shared" si="2"/>
        <v>4344500</v>
      </c>
      <c r="Y8" s="59">
        <f t="shared" si="2"/>
        <v>-12148</v>
      </c>
      <c r="Z8" s="61">
        <f>+IF(X8&lt;&gt;0,+(Y8/X8)*100,0)</f>
        <v>-0.27961790769939</v>
      </c>
      <c r="AA8" s="62">
        <f>SUM(AA9:AA10)</f>
        <v>4344500</v>
      </c>
    </row>
    <row r="9" spans="1:27" ht="13.5">
      <c r="A9" s="291" t="s">
        <v>230</v>
      </c>
      <c r="B9" s="142"/>
      <c r="C9" s="60">
        <v>5185544</v>
      </c>
      <c r="D9" s="327"/>
      <c r="E9" s="60">
        <v>4450000</v>
      </c>
      <c r="F9" s="59">
        <v>4344500</v>
      </c>
      <c r="G9" s="59">
        <v>11098</v>
      </c>
      <c r="H9" s="60">
        <v>326427</v>
      </c>
      <c r="I9" s="60">
        <v>398316</v>
      </c>
      <c r="J9" s="59">
        <v>735841</v>
      </c>
      <c r="K9" s="59">
        <v>189253</v>
      </c>
      <c r="L9" s="60">
        <v>1229197</v>
      </c>
      <c r="M9" s="60">
        <v>83683</v>
      </c>
      <c r="N9" s="59">
        <v>1502133</v>
      </c>
      <c r="O9" s="59">
        <v>1491561</v>
      </c>
      <c r="P9" s="60">
        <v>258326</v>
      </c>
      <c r="Q9" s="60">
        <v>102684</v>
      </c>
      <c r="R9" s="59">
        <v>1852571</v>
      </c>
      <c r="S9" s="59">
        <v>78680</v>
      </c>
      <c r="T9" s="60">
        <v>105130</v>
      </c>
      <c r="U9" s="60">
        <v>57997</v>
      </c>
      <c r="V9" s="59">
        <v>241807</v>
      </c>
      <c r="W9" s="59">
        <v>4332352</v>
      </c>
      <c r="X9" s="60">
        <v>4344500</v>
      </c>
      <c r="Y9" s="59">
        <v>-12148</v>
      </c>
      <c r="Z9" s="61">
        <v>-0.28</v>
      </c>
      <c r="AA9" s="62">
        <v>4344500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2612856</v>
      </c>
      <c r="D11" s="350">
        <f aca="true" t="shared" si="3" ref="D11:AA11">+D12</f>
        <v>0</v>
      </c>
      <c r="E11" s="349">
        <f t="shared" si="3"/>
        <v>2738492</v>
      </c>
      <c r="F11" s="351">
        <f t="shared" si="3"/>
        <v>2824170</v>
      </c>
      <c r="G11" s="351">
        <f t="shared" si="3"/>
        <v>0</v>
      </c>
      <c r="H11" s="349">
        <f t="shared" si="3"/>
        <v>0</v>
      </c>
      <c r="I11" s="349">
        <f t="shared" si="3"/>
        <v>450</v>
      </c>
      <c r="J11" s="351">
        <f t="shared" si="3"/>
        <v>450</v>
      </c>
      <c r="K11" s="351">
        <f t="shared" si="3"/>
        <v>330097</v>
      </c>
      <c r="L11" s="349">
        <f t="shared" si="3"/>
        <v>678776</v>
      </c>
      <c r="M11" s="349">
        <f t="shared" si="3"/>
        <v>266997</v>
      </c>
      <c r="N11" s="351">
        <f t="shared" si="3"/>
        <v>1275870</v>
      </c>
      <c r="O11" s="351">
        <f t="shared" si="3"/>
        <v>0</v>
      </c>
      <c r="P11" s="349">
        <f t="shared" si="3"/>
        <v>634067</v>
      </c>
      <c r="Q11" s="349">
        <f t="shared" si="3"/>
        <v>300277</v>
      </c>
      <c r="R11" s="351">
        <f t="shared" si="3"/>
        <v>934344</v>
      </c>
      <c r="S11" s="351">
        <f t="shared" si="3"/>
        <v>1260</v>
      </c>
      <c r="T11" s="349">
        <f t="shared" si="3"/>
        <v>92787</v>
      </c>
      <c r="U11" s="349">
        <f t="shared" si="3"/>
        <v>342845</v>
      </c>
      <c r="V11" s="351">
        <f t="shared" si="3"/>
        <v>436892</v>
      </c>
      <c r="W11" s="351">
        <f t="shared" si="3"/>
        <v>2647556</v>
      </c>
      <c r="X11" s="349">
        <f t="shared" si="3"/>
        <v>2824170</v>
      </c>
      <c r="Y11" s="351">
        <f t="shared" si="3"/>
        <v>-176614</v>
      </c>
      <c r="Z11" s="352">
        <f>+IF(X11&lt;&gt;0,+(Y11/X11)*100,0)</f>
        <v>-6.253660367470797</v>
      </c>
      <c r="AA11" s="353">
        <f t="shared" si="3"/>
        <v>2824170</v>
      </c>
    </row>
    <row r="12" spans="1:27" ht="13.5">
      <c r="A12" s="291" t="s">
        <v>232</v>
      </c>
      <c r="B12" s="136"/>
      <c r="C12" s="60">
        <v>2612856</v>
      </c>
      <c r="D12" s="327"/>
      <c r="E12" s="60">
        <v>2738492</v>
      </c>
      <c r="F12" s="59">
        <v>2824170</v>
      </c>
      <c r="G12" s="59"/>
      <c r="H12" s="60"/>
      <c r="I12" s="60">
        <v>450</v>
      </c>
      <c r="J12" s="59">
        <v>450</v>
      </c>
      <c r="K12" s="59">
        <v>330097</v>
      </c>
      <c r="L12" s="60">
        <v>678776</v>
      </c>
      <c r="M12" s="60">
        <v>266997</v>
      </c>
      <c r="N12" s="59">
        <v>1275870</v>
      </c>
      <c r="O12" s="59"/>
      <c r="P12" s="60">
        <v>634067</v>
      </c>
      <c r="Q12" s="60">
        <v>300277</v>
      </c>
      <c r="R12" s="59">
        <v>934344</v>
      </c>
      <c r="S12" s="59">
        <v>1260</v>
      </c>
      <c r="T12" s="60">
        <v>92787</v>
      </c>
      <c r="U12" s="60">
        <v>342845</v>
      </c>
      <c r="V12" s="59">
        <v>436892</v>
      </c>
      <c r="W12" s="59">
        <v>2647556</v>
      </c>
      <c r="X12" s="60">
        <v>2824170</v>
      </c>
      <c r="Y12" s="59">
        <v>-176614</v>
      </c>
      <c r="Z12" s="61">
        <v>-6.25</v>
      </c>
      <c r="AA12" s="62">
        <v>2824170</v>
      </c>
    </row>
    <row r="13" spans="1:27" ht="13.5">
      <c r="A13" s="348" t="s">
        <v>208</v>
      </c>
      <c r="B13" s="136"/>
      <c r="C13" s="275">
        <f>+C14</f>
        <v>34136898</v>
      </c>
      <c r="D13" s="328">
        <f aca="true" t="shared" si="4" ref="D13:AA13">+D14</f>
        <v>0</v>
      </c>
      <c r="E13" s="275">
        <f t="shared" si="4"/>
        <v>40953508</v>
      </c>
      <c r="F13" s="329">
        <f t="shared" si="4"/>
        <v>40953508</v>
      </c>
      <c r="G13" s="329">
        <f t="shared" si="4"/>
        <v>2080</v>
      </c>
      <c r="H13" s="275">
        <f t="shared" si="4"/>
        <v>2158165</v>
      </c>
      <c r="I13" s="275">
        <f t="shared" si="4"/>
        <v>1750876</v>
      </c>
      <c r="J13" s="329">
        <f t="shared" si="4"/>
        <v>3911121</v>
      </c>
      <c r="K13" s="329">
        <f t="shared" si="4"/>
        <v>4458871</v>
      </c>
      <c r="L13" s="275">
        <f t="shared" si="4"/>
        <v>3086200</v>
      </c>
      <c r="M13" s="275">
        <f t="shared" si="4"/>
        <v>6827756</v>
      </c>
      <c r="N13" s="329">
        <f t="shared" si="4"/>
        <v>14372827</v>
      </c>
      <c r="O13" s="329">
        <f t="shared" si="4"/>
        <v>12818</v>
      </c>
      <c r="P13" s="275">
        <f t="shared" si="4"/>
        <v>2838960</v>
      </c>
      <c r="Q13" s="275">
        <f t="shared" si="4"/>
        <v>4060</v>
      </c>
      <c r="R13" s="329">
        <f t="shared" si="4"/>
        <v>2855838</v>
      </c>
      <c r="S13" s="329">
        <f t="shared" si="4"/>
        <v>5144348</v>
      </c>
      <c r="T13" s="275">
        <f t="shared" si="4"/>
        <v>1932477</v>
      </c>
      <c r="U13" s="275">
        <f t="shared" si="4"/>
        <v>9959016</v>
      </c>
      <c r="V13" s="329">
        <f t="shared" si="4"/>
        <v>17035841</v>
      </c>
      <c r="W13" s="329">
        <f t="shared" si="4"/>
        <v>38175627</v>
      </c>
      <c r="X13" s="275">
        <f t="shared" si="4"/>
        <v>40953508</v>
      </c>
      <c r="Y13" s="329">
        <f t="shared" si="4"/>
        <v>-2777881</v>
      </c>
      <c r="Z13" s="322">
        <f>+IF(X13&lt;&gt;0,+(Y13/X13)*100,0)</f>
        <v>-6.783011115921986</v>
      </c>
      <c r="AA13" s="273">
        <f t="shared" si="4"/>
        <v>40953508</v>
      </c>
    </row>
    <row r="14" spans="1:27" ht="13.5">
      <c r="A14" s="291" t="s">
        <v>233</v>
      </c>
      <c r="B14" s="136"/>
      <c r="C14" s="60">
        <v>34136898</v>
      </c>
      <c r="D14" s="327"/>
      <c r="E14" s="60">
        <v>40953508</v>
      </c>
      <c r="F14" s="59">
        <v>40953508</v>
      </c>
      <c r="G14" s="59">
        <v>2080</v>
      </c>
      <c r="H14" s="60">
        <v>2158165</v>
      </c>
      <c r="I14" s="60">
        <v>1750876</v>
      </c>
      <c r="J14" s="59">
        <v>3911121</v>
      </c>
      <c r="K14" s="59">
        <v>4458871</v>
      </c>
      <c r="L14" s="60">
        <v>3086200</v>
      </c>
      <c r="M14" s="60">
        <v>6827756</v>
      </c>
      <c r="N14" s="59">
        <v>14372827</v>
      </c>
      <c r="O14" s="59">
        <v>12818</v>
      </c>
      <c r="P14" s="60">
        <v>2838960</v>
      </c>
      <c r="Q14" s="60">
        <v>4060</v>
      </c>
      <c r="R14" s="59">
        <v>2855838</v>
      </c>
      <c r="S14" s="59">
        <v>5144348</v>
      </c>
      <c r="T14" s="60">
        <v>1932477</v>
      </c>
      <c r="U14" s="60">
        <v>9959016</v>
      </c>
      <c r="V14" s="59">
        <v>17035841</v>
      </c>
      <c r="W14" s="59">
        <v>38175627</v>
      </c>
      <c r="X14" s="60">
        <v>40953508</v>
      </c>
      <c r="Y14" s="59">
        <v>-2777881</v>
      </c>
      <c r="Z14" s="61">
        <v>-6.78</v>
      </c>
      <c r="AA14" s="62">
        <v>40953508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988686</v>
      </c>
      <c r="D22" s="331">
        <f t="shared" si="6"/>
        <v>0</v>
      </c>
      <c r="E22" s="330">
        <f t="shared" si="6"/>
        <v>944000</v>
      </c>
      <c r="F22" s="332">
        <f t="shared" si="6"/>
        <v>798645</v>
      </c>
      <c r="G22" s="332">
        <f t="shared" si="6"/>
        <v>4200</v>
      </c>
      <c r="H22" s="330">
        <f t="shared" si="6"/>
        <v>0</v>
      </c>
      <c r="I22" s="330">
        <f t="shared" si="6"/>
        <v>450</v>
      </c>
      <c r="J22" s="332">
        <f t="shared" si="6"/>
        <v>4650</v>
      </c>
      <c r="K22" s="332">
        <f t="shared" si="6"/>
        <v>186825</v>
      </c>
      <c r="L22" s="330">
        <f t="shared" si="6"/>
        <v>800</v>
      </c>
      <c r="M22" s="330">
        <f t="shared" si="6"/>
        <v>1260</v>
      </c>
      <c r="N22" s="332">
        <f t="shared" si="6"/>
        <v>188885</v>
      </c>
      <c r="O22" s="332">
        <f t="shared" si="6"/>
        <v>0</v>
      </c>
      <c r="P22" s="330">
        <f t="shared" si="6"/>
        <v>0</v>
      </c>
      <c r="Q22" s="330">
        <f t="shared" si="6"/>
        <v>202215</v>
      </c>
      <c r="R22" s="332">
        <f t="shared" si="6"/>
        <v>202215</v>
      </c>
      <c r="S22" s="332">
        <f t="shared" si="6"/>
        <v>132790</v>
      </c>
      <c r="T22" s="330">
        <f t="shared" si="6"/>
        <v>232971</v>
      </c>
      <c r="U22" s="330">
        <f t="shared" si="6"/>
        <v>0</v>
      </c>
      <c r="V22" s="332">
        <f t="shared" si="6"/>
        <v>365761</v>
      </c>
      <c r="W22" s="332">
        <f t="shared" si="6"/>
        <v>761511</v>
      </c>
      <c r="X22" s="330">
        <f t="shared" si="6"/>
        <v>798645</v>
      </c>
      <c r="Y22" s="332">
        <f t="shared" si="6"/>
        <v>-37134</v>
      </c>
      <c r="Z22" s="323">
        <f>+IF(X22&lt;&gt;0,+(Y22/X22)*100,0)</f>
        <v>-4.649625302856713</v>
      </c>
      <c r="AA22" s="337">
        <f>SUM(AA23:AA32)</f>
        <v>798645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988686</v>
      </c>
      <c r="D24" s="327"/>
      <c r="E24" s="60">
        <v>600000</v>
      </c>
      <c r="F24" s="59">
        <v>600000</v>
      </c>
      <c r="G24" s="59"/>
      <c r="H24" s="60"/>
      <c r="I24" s="60"/>
      <c r="J24" s="59"/>
      <c r="K24" s="59"/>
      <c r="L24" s="60">
        <v>800</v>
      </c>
      <c r="M24" s="60"/>
      <c r="N24" s="59">
        <v>800</v>
      </c>
      <c r="O24" s="59"/>
      <c r="P24" s="60"/>
      <c r="Q24" s="60">
        <v>202215</v>
      </c>
      <c r="R24" s="59">
        <v>202215</v>
      </c>
      <c r="S24" s="59">
        <v>132790</v>
      </c>
      <c r="T24" s="60">
        <v>232971</v>
      </c>
      <c r="U24" s="60"/>
      <c r="V24" s="59">
        <v>365761</v>
      </c>
      <c r="W24" s="59">
        <v>568776</v>
      </c>
      <c r="X24" s="60">
        <v>600000</v>
      </c>
      <c r="Y24" s="59">
        <v>-31224</v>
      </c>
      <c r="Z24" s="61">
        <v>-5.2</v>
      </c>
      <c r="AA24" s="62">
        <v>600000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344000</v>
      </c>
      <c r="F32" s="59">
        <v>198645</v>
      </c>
      <c r="G32" s="59">
        <v>4200</v>
      </c>
      <c r="H32" s="60"/>
      <c r="I32" s="60">
        <v>450</v>
      </c>
      <c r="J32" s="59">
        <v>4650</v>
      </c>
      <c r="K32" s="59">
        <v>186825</v>
      </c>
      <c r="L32" s="60"/>
      <c r="M32" s="60">
        <v>1260</v>
      </c>
      <c r="N32" s="59">
        <v>188085</v>
      </c>
      <c r="O32" s="59"/>
      <c r="P32" s="60"/>
      <c r="Q32" s="60"/>
      <c r="R32" s="59"/>
      <c r="S32" s="59"/>
      <c r="T32" s="60"/>
      <c r="U32" s="60"/>
      <c r="V32" s="59"/>
      <c r="W32" s="59">
        <v>192735</v>
      </c>
      <c r="X32" s="60">
        <v>198645</v>
      </c>
      <c r="Y32" s="59">
        <v>-5910</v>
      </c>
      <c r="Z32" s="61">
        <v>-2.98</v>
      </c>
      <c r="AA32" s="62">
        <v>198645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4988229</v>
      </c>
      <c r="D40" s="331">
        <f t="shared" si="9"/>
        <v>0</v>
      </c>
      <c r="E40" s="330">
        <f t="shared" si="9"/>
        <v>6302500</v>
      </c>
      <c r="F40" s="332">
        <f t="shared" si="9"/>
        <v>6768112</v>
      </c>
      <c r="G40" s="332">
        <f t="shared" si="9"/>
        <v>0</v>
      </c>
      <c r="H40" s="330">
        <f t="shared" si="9"/>
        <v>4716</v>
      </c>
      <c r="I40" s="330">
        <f t="shared" si="9"/>
        <v>1720715</v>
      </c>
      <c r="J40" s="332">
        <f t="shared" si="9"/>
        <v>1725431</v>
      </c>
      <c r="K40" s="332">
        <f t="shared" si="9"/>
        <v>1334927</v>
      </c>
      <c r="L40" s="330">
        <f t="shared" si="9"/>
        <v>544310</v>
      </c>
      <c r="M40" s="330">
        <f t="shared" si="9"/>
        <v>1704890</v>
      </c>
      <c r="N40" s="332">
        <f t="shared" si="9"/>
        <v>3584127</v>
      </c>
      <c r="O40" s="332">
        <f t="shared" si="9"/>
        <v>0</v>
      </c>
      <c r="P40" s="330">
        <f t="shared" si="9"/>
        <v>755862</v>
      </c>
      <c r="Q40" s="330">
        <f t="shared" si="9"/>
        <v>610</v>
      </c>
      <c r="R40" s="332">
        <f t="shared" si="9"/>
        <v>756472</v>
      </c>
      <c r="S40" s="332">
        <f t="shared" si="9"/>
        <v>45014</v>
      </c>
      <c r="T40" s="330">
        <f t="shared" si="9"/>
        <v>252600</v>
      </c>
      <c r="U40" s="330">
        <f t="shared" si="9"/>
        <v>89567</v>
      </c>
      <c r="V40" s="332">
        <f t="shared" si="9"/>
        <v>387181</v>
      </c>
      <c r="W40" s="332">
        <f t="shared" si="9"/>
        <v>6453211</v>
      </c>
      <c r="X40" s="330">
        <f t="shared" si="9"/>
        <v>6768112</v>
      </c>
      <c r="Y40" s="332">
        <f t="shared" si="9"/>
        <v>-314901</v>
      </c>
      <c r="Z40" s="323">
        <f>+IF(X40&lt;&gt;0,+(Y40/X40)*100,0)</f>
        <v>-4.65271555789857</v>
      </c>
      <c r="AA40" s="337">
        <f>SUM(AA41:AA49)</f>
        <v>6768112</v>
      </c>
    </row>
    <row r="41" spans="1:27" ht="13.5">
      <c r="A41" s="348" t="s">
        <v>248</v>
      </c>
      <c r="B41" s="142"/>
      <c r="C41" s="349">
        <v>1061946</v>
      </c>
      <c r="D41" s="350"/>
      <c r="E41" s="349">
        <v>5252500</v>
      </c>
      <c r="F41" s="351">
        <v>5346512</v>
      </c>
      <c r="G41" s="351"/>
      <c r="H41" s="349"/>
      <c r="I41" s="349">
        <v>1708534</v>
      </c>
      <c r="J41" s="351">
        <v>1708534</v>
      </c>
      <c r="K41" s="351">
        <v>1243104</v>
      </c>
      <c r="L41" s="349">
        <v>524982</v>
      </c>
      <c r="M41" s="349">
        <v>1704890</v>
      </c>
      <c r="N41" s="351">
        <v>3472976</v>
      </c>
      <c r="O41" s="351"/>
      <c r="P41" s="349"/>
      <c r="Q41" s="349"/>
      <c r="R41" s="351"/>
      <c r="S41" s="351"/>
      <c r="T41" s="349">
        <v>209700</v>
      </c>
      <c r="U41" s="349"/>
      <c r="V41" s="351">
        <v>209700</v>
      </c>
      <c r="W41" s="351">
        <v>5391210</v>
      </c>
      <c r="X41" s="349">
        <v>5346512</v>
      </c>
      <c r="Y41" s="351">
        <v>44698</v>
      </c>
      <c r="Z41" s="352">
        <v>0.84</v>
      </c>
      <c r="AA41" s="353">
        <v>5346512</v>
      </c>
    </row>
    <row r="42" spans="1:27" ht="13.5">
      <c r="A42" s="348" t="s">
        <v>249</v>
      </c>
      <c r="B42" s="136"/>
      <c r="C42" s="60">
        <f aca="true" t="shared" si="10" ref="C42:Y42">+C62</f>
        <v>1917718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1315178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51539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180487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461361</v>
      </c>
      <c r="D49" s="355"/>
      <c r="E49" s="54">
        <v>1050000</v>
      </c>
      <c r="F49" s="53">
        <v>1421600</v>
      </c>
      <c r="G49" s="53"/>
      <c r="H49" s="54">
        <v>4716</v>
      </c>
      <c r="I49" s="54">
        <v>12181</v>
      </c>
      <c r="J49" s="53">
        <v>16897</v>
      </c>
      <c r="K49" s="53">
        <v>91823</v>
      </c>
      <c r="L49" s="54">
        <v>19328</v>
      </c>
      <c r="M49" s="54"/>
      <c r="N49" s="53">
        <v>111151</v>
      </c>
      <c r="O49" s="53"/>
      <c r="P49" s="54">
        <v>755862</v>
      </c>
      <c r="Q49" s="54">
        <v>610</v>
      </c>
      <c r="R49" s="53">
        <v>756472</v>
      </c>
      <c r="S49" s="53">
        <v>45014</v>
      </c>
      <c r="T49" s="54">
        <v>42900</v>
      </c>
      <c r="U49" s="54">
        <v>89567</v>
      </c>
      <c r="V49" s="53">
        <v>177481</v>
      </c>
      <c r="W49" s="53">
        <v>1062001</v>
      </c>
      <c r="X49" s="54">
        <v>1421600</v>
      </c>
      <c r="Y49" s="53">
        <v>-359599</v>
      </c>
      <c r="Z49" s="94">
        <v>-25.3</v>
      </c>
      <c r="AA49" s="95">
        <v>1421600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56237037</v>
      </c>
      <c r="D60" s="333">
        <f t="shared" si="14"/>
        <v>0</v>
      </c>
      <c r="E60" s="219">
        <f t="shared" si="14"/>
        <v>65265500</v>
      </c>
      <c r="F60" s="264">
        <f t="shared" si="14"/>
        <v>66060499</v>
      </c>
      <c r="G60" s="264">
        <f t="shared" si="14"/>
        <v>130334</v>
      </c>
      <c r="H60" s="219">
        <f t="shared" si="14"/>
        <v>2587365</v>
      </c>
      <c r="I60" s="219">
        <f t="shared" si="14"/>
        <v>3870807</v>
      </c>
      <c r="J60" s="264">
        <f t="shared" si="14"/>
        <v>6588506</v>
      </c>
      <c r="K60" s="264">
        <f t="shared" si="14"/>
        <v>6501553</v>
      </c>
      <c r="L60" s="219">
        <f t="shared" si="14"/>
        <v>5539283</v>
      </c>
      <c r="M60" s="219">
        <f t="shared" si="14"/>
        <v>9034585</v>
      </c>
      <c r="N60" s="264">
        <f t="shared" si="14"/>
        <v>21075421</v>
      </c>
      <c r="O60" s="264">
        <f t="shared" si="14"/>
        <v>2879685</v>
      </c>
      <c r="P60" s="219">
        <f t="shared" si="14"/>
        <v>6578282</v>
      </c>
      <c r="Q60" s="219">
        <f t="shared" si="14"/>
        <v>4385506</v>
      </c>
      <c r="R60" s="264">
        <f t="shared" si="14"/>
        <v>13843473</v>
      </c>
      <c r="S60" s="264">
        <f t="shared" si="14"/>
        <v>5966199</v>
      </c>
      <c r="T60" s="219">
        <f t="shared" si="14"/>
        <v>3190354</v>
      </c>
      <c r="U60" s="219">
        <f t="shared" si="14"/>
        <v>11094133</v>
      </c>
      <c r="V60" s="264">
        <f t="shared" si="14"/>
        <v>20250686</v>
      </c>
      <c r="W60" s="264">
        <f t="shared" si="14"/>
        <v>61758086</v>
      </c>
      <c r="X60" s="219">
        <f t="shared" si="14"/>
        <v>66060499</v>
      </c>
      <c r="Y60" s="264">
        <f t="shared" si="14"/>
        <v>-4302413</v>
      </c>
      <c r="Z60" s="324">
        <f>+IF(X60&lt;&gt;0,+(Y60/X60)*100,0)</f>
        <v>-6.512837573328049</v>
      </c>
      <c r="AA60" s="232">
        <f>+AA57+AA54+AA51+AA40+AA37+AA34+AA22+AA5</f>
        <v>66060499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1917718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>
        <v>1917718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2015-08-05T09:50:49Z</dcterms:created>
  <dcterms:modified xsi:type="dcterms:W3CDTF">2015-08-05T09:53:56Z</dcterms:modified>
  <cp:category/>
  <cp:version/>
  <cp:contentType/>
  <cp:contentStatus/>
</cp:coreProperties>
</file>