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<sst xmlns="http://schemas.openxmlformats.org/spreadsheetml/2006/main" count="857" uniqueCount="303">
  <si>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Breede Valley(WC025)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</si>
  <si>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</si>
  <si>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</si>
  <si>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</si>
  <si>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</si>
  <si>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</si>
  <si>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</si>
  <si>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</si>
  <si>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</si>
  <si>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</si>
  <si>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</si>
  <si>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</si>
  <si>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</si>
  <si>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</si>
  <si>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</si>
  <si>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</si>
  <si>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</si>
  <si>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</si>
  <si>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</si>
  <si>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</si>
  <si>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</si>
  <si>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</si>
  <si>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</si>
  <si>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</si>
  <si>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</si>
  <si>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</si>
  <si>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</si>
  <si>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</si>
  <si>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</si>
  <si>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</si>
  <si>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</si>
  <si>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</si>
  <si>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</si>
  <si>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</si>
  <si>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</si>
  <si>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</si>
  <si>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</si>
  <si>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</si>
  <si>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</si>
  <si>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</si>
  <si>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</si>
  <si>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</si>
  <si>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</si>
  <si>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</si>
  <si>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</si>
  <si>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</si>
  <si>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</si>
  <si>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</si>
  <si>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</si>
  <si>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</si>
  <si>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</si>
  <si>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</si>
  <si>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</si>
  <si>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</si>
  <si>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</si>
  <si>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</si>
  <si>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</si>
  <si>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</si>
  <si>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</si>
  <si>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</si>
  <si>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</si>
  <si>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</si>
  <si>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</si>
  <si>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</si>
  <si>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</si>
  <si>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</si>
  <si>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</si>
  <si>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</si>
  <si>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</si>
  <si>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</si>
  <si>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Breede Valley(WC025)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</si>
  <si>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</si>
  <si>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</si>
  <si>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</si>
  <si>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</si>
  <si>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</si>
  <si>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</si>
  <si>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</si>
  <si>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</si>
  <si>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</si>
  <si>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</si>
  <si>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</si>
  <si>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</si>
  <si>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</si>
  <si>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</si>
  <si>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</si>
  <si>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</si>
  <si>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</si>
  <si>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</si>
  <si>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</si>
  <si>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</si>
  <si>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</si>
  <si>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</si>
  <si>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</si>
  <si>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</si>
  <si>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</si>
  <si>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</si>
  <si>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</si>
  <si>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</si>
  <si>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</si>
  <si>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Breede Valley(WC025)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</si>
  <si>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</si>
  <si>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</si>
  <si>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</si>
  <si>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</si>
  <si>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</si>
  <si>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</si>
  <si>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</si>
  <si>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</si>
  <si>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</si>
  <si>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</si>
  <si>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</si>
  <si>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</si>
  <si>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</si>
  <si>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</si>
  <si>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</si>
  <si>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</si>
  <si>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</si>
  <si>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</si>
  <si>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</si>
  <si>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</si>
  <si>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</si>
  <si>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</si>
  <si>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</si>
  <si>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</si>
  <si>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</si>
  <si>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</si>
  <si>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</si>
  <si>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</si>
  <si>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Breede Valley(WC025)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</si>
  <si>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</si>
  <si>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</si>
  <si>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</si>
  <si>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</si>
  <si>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</si>
  <si>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</si>
  <si>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</si>
  <si>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</si>
  <si>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</si>
  <si>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</si>
  <si>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Breede Valley(WC025)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</si>
  <si>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</si>
  <si>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</si>
  <si>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</si>
  <si>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</si>
  <si>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</si>
  <si>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</si>
  <si>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</si>
  <si>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</si>
  <si>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</si>
  <si>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</si>
  <si>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</si>
  <si>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</si>
  <si>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</si>
  <si>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</si>
  <si>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</si>
  <si>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</si>
  <si>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</si>
  <si>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</si>
  <si>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</si>
  <si>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</si>
  <si>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</si>
  <si>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</si>
  <si>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</si>
  <si>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</si>
  <si>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</si>
  <si>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</si>
  <si>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</si>
  <si>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</si>
  <si>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</si>
  <si>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</si>
  <si>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</si>
  <si>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</si>
  <si>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</si>
  <si>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Breede Valley(WC025)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</si>
  <si>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</si>
  <si>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</si>
  <si>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</si>
  <si>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</si>
  <si>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</si>
  <si>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</si>
  <si>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</si>
  <si>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</si>
  <si>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</si>
  <si>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</si>
  <si>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</si>
  <si>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</si>
  <si>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</si>
  <si>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</si>
  <si>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</si>
  <si>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</si>
  <si>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</si>
  <si>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</si>
  <si>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</si>
  <si>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</si>
  <si>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</si>
  <si>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</si>
  <si>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</si>
  <si>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</si>
  <si>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</si>
  <si>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</si>
  <si>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</si>
  <si>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Breede Valley(WC025)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</si>
  <si>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</si>
  <si>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</si>
  <si>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</si>
  <si>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</si>
  <si>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</si>
  <si>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</si>
  <si>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</si>
  <si>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</si>
  <si>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</si>
  <si>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</si>
  <si>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</si>
  <si>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</si>
  <si>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</si>
  <si>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</si>
  <si>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</si>
  <si>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</si>
  <si>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</si>
  <si>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</si>
  <si>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</si>
  <si>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</si>
  <si>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</si>
  <si>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</si>
  <si>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</si>
  <si>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</si>
  <si>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Breede Valley(WC025)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</si>
  <si>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</si>
  <si>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</si>
  <si>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</si>
  <si>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</si>
  <si>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</si>
  <si>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</si>
  <si>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</si>
  <si>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</si>
  <si>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</si>
  <si>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</si>
  <si>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</si>
  <si>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</si>
  <si>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</si>
  <si>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</si>
  <si>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</si>
  <si>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</si>
  <si>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</si>
  <si>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</si>
  <si>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</si>
  <si>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</si>
  <si>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</si>
  <si>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</si>
  <si>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</si>
  <si>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</si>
  <si>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</si>
  <si>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</si>
  <si>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</si>
  <si>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</si>
  <si>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</si>
  <si>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</si>
  <si>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</si>
  <si>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</si>
  <si>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</si>
  <si>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</si>
  <si>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</si>
  <si>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Breede Valley(WC025)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</si>
  <si>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</si>
  <si>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</si>
  <si>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Breede Valley(WC025)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</si>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</sst>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88603925</v>
      </c>
      <c r="C5" s="19">
        <v>0</v>
      </c>
      <c r="D5" s="59">
        <v>93731123</v>
      </c>
      <c r="E5" s="60">
        <v>93731123</v>
      </c>
      <c r="F5" s="60">
        <v>6878141</v>
      </c>
      <c r="G5" s="60">
        <v>8742253</v>
      </c>
      <c r="H5" s="60">
        <v>7897165</v>
      </c>
      <c r="I5" s="60">
        <v>23517559</v>
      </c>
      <c r="J5" s="60">
        <v>7727411</v>
      </c>
      <c r="K5" s="60">
        <v>7996461</v>
      </c>
      <c r="L5" s="60">
        <v>-225996</v>
      </c>
      <c r="M5" s="60">
        <v>15497876</v>
      </c>
      <c r="N5" s="60">
        <v>16207281</v>
      </c>
      <c r="O5" s="60">
        <v>7970713</v>
      </c>
      <c r="P5" s="60">
        <v>7934088</v>
      </c>
      <c r="Q5" s="60">
        <v>32112082</v>
      </c>
      <c r="R5" s="60">
        <v>7990831</v>
      </c>
      <c r="S5" s="60">
        <v>7979182</v>
      </c>
      <c r="T5" s="60">
        <v>7894393</v>
      </c>
      <c r="U5" s="60">
        <v>23864406</v>
      </c>
      <c r="V5" s="60">
        <v>94991923</v>
      </c>
      <c r="W5" s="60">
        <v>93731123</v>
      </c>
      <c r="X5" s="60">
        <v>1260800</v>
      </c>
      <c r="Y5" s="61">
        <v>1.35</v>
      </c>
      <c r="Z5" s="62">
        <v>93731123</v>
      </c>
    </row>
    <row r="6" spans="1:26" ht="13.5">
      <c r="A6" s="58" t="s">
        <v>32</v>
      </c>
      <c r="B6" s="19">
        <v>403769113</v>
      </c>
      <c r="C6" s="19">
        <v>0</v>
      </c>
      <c r="D6" s="59">
        <v>428684590</v>
      </c>
      <c r="E6" s="60">
        <v>428681590</v>
      </c>
      <c r="F6" s="60">
        <v>12184359</v>
      </c>
      <c r="G6" s="60">
        <v>35690686</v>
      </c>
      <c r="H6" s="60">
        <v>36081777</v>
      </c>
      <c r="I6" s="60">
        <v>83956822</v>
      </c>
      <c r="J6" s="60">
        <v>35000481</v>
      </c>
      <c r="K6" s="60">
        <v>36802485</v>
      </c>
      <c r="L6" s="60">
        <v>28540520</v>
      </c>
      <c r="M6" s="60">
        <v>100343486</v>
      </c>
      <c r="N6" s="60">
        <v>43146856</v>
      </c>
      <c r="O6" s="60">
        <v>37350942</v>
      </c>
      <c r="P6" s="60">
        <v>39088147</v>
      </c>
      <c r="Q6" s="60">
        <v>119585945</v>
      </c>
      <c r="R6" s="60">
        <v>37195249</v>
      </c>
      <c r="S6" s="60">
        <v>35939286</v>
      </c>
      <c r="T6" s="60">
        <v>31244522</v>
      </c>
      <c r="U6" s="60">
        <v>104379057</v>
      </c>
      <c r="V6" s="60">
        <v>408265310</v>
      </c>
      <c r="W6" s="60">
        <v>428684590</v>
      </c>
      <c r="X6" s="60">
        <v>-20419280</v>
      </c>
      <c r="Y6" s="61">
        <v>-4.76</v>
      </c>
      <c r="Z6" s="62">
        <v>428681590</v>
      </c>
    </row>
    <row r="7" spans="1:26" ht="13.5">
      <c r="A7" s="58" t="s">
        <v>33</v>
      </c>
      <c r="B7" s="19">
        <v>9427895</v>
      </c>
      <c r="C7" s="19">
        <v>0</v>
      </c>
      <c r="D7" s="59">
        <v>7200000</v>
      </c>
      <c r="E7" s="60">
        <v>7200000</v>
      </c>
      <c r="F7" s="60">
        <v>850126</v>
      </c>
      <c r="G7" s="60">
        <v>991557</v>
      </c>
      <c r="H7" s="60">
        <v>891755</v>
      </c>
      <c r="I7" s="60">
        <v>2733438</v>
      </c>
      <c r="J7" s="60">
        <v>745543</v>
      </c>
      <c r="K7" s="60">
        <v>688129</v>
      </c>
      <c r="L7" s="60">
        <v>0</v>
      </c>
      <c r="M7" s="60">
        <v>1433672</v>
      </c>
      <c r="N7" s="60">
        <v>1267534</v>
      </c>
      <c r="O7" s="60">
        <v>872654</v>
      </c>
      <c r="P7" s="60">
        <v>946773</v>
      </c>
      <c r="Q7" s="60">
        <v>3086961</v>
      </c>
      <c r="R7" s="60">
        <v>548369</v>
      </c>
      <c r="S7" s="60">
        <v>962811</v>
      </c>
      <c r="T7" s="60">
        <v>818657</v>
      </c>
      <c r="U7" s="60">
        <v>2329837</v>
      </c>
      <c r="V7" s="60">
        <v>9583908</v>
      </c>
      <c r="W7" s="60">
        <v>7200000</v>
      </c>
      <c r="X7" s="60">
        <v>2383908</v>
      </c>
      <c r="Y7" s="61">
        <v>33.11</v>
      </c>
      <c r="Z7" s="62">
        <v>7200000</v>
      </c>
    </row>
    <row r="8" spans="1:26" ht="13.5">
      <c r="A8" s="58" t="s">
        <v>34</v>
      </c>
      <c r="B8" s="19">
        <v>117722200</v>
      </c>
      <c r="C8" s="19">
        <v>0</v>
      </c>
      <c r="D8" s="59">
        <v>127075569</v>
      </c>
      <c r="E8" s="60">
        <v>148677475</v>
      </c>
      <c r="F8" s="60">
        <v>30833000</v>
      </c>
      <c r="G8" s="60">
        <v>5980405</v>
      </c>
      <c r="H8" s="60">
        <v>929294</v>
      </c>
      <c r="I8" s="60">
        <v>37742699</v>
      </c>
      <c r="J8" s="60">
        <v>7601859</v>
      </c>
      <c r="K8" s="60">
        <v>6349340</v>
      </c>
      <c r="L8" s="60">
        <v>24743000</v>
      </c>
      <c r="M8" s="60">
        <v>38694199</v>
      </c>
      <c r="N8" s="60">
        <v>2425890</v>
      </c>
      <c r="O8" s="60">
        <v>10011348</v>
      </c>
      <c r="P8" s="60">
        <v>41217645</v>
      </c>
      <c r="Q8" s="60">
        <v>53654883</v>
      </c>
      <c r="R8" s="60">
        <v>-2250420</v>
      </c>
      <c r="S8" s="60">
        <v>185815</v>
      </c>
      <c r="T8" s="60">
        <v>10870941</v>
      </c>
      <c r="U8" s="60">
        <v>8806336</v>
      </c>
      <c r="V8" s="60">
        <v>138898117</v>
      </c>
      <c r="W8" s="60">
        <v>127075569</v>
      </c>
      <c r="X8" s="60">
        <v>11822548</v>
      </c>
      <c r="Y8" s="61">
        <v>9.3</v>
      </c>
      <c r="Z8" s="62">
        <v>148677475</v>
      </c>
    </row>
    <row r="9" spans="1:26" ht="13.5">
      <c r="A9" s="58" t="s">
        <v>35</v>
      </c>
      <c r="B9" s="19">
        <v>103860059</v>
      </c>
      <c r="C9" s="19">
        <v>0</v>
      </c>
      <c r="D9" s="59">
        <v>48692050</v>
      </c>
      <c r="E9" s="60">
        <v>86790159</v>
      </c>
      <c r="F9" s="60">
        <v>2617404</v>
      </c>
      <c r="G9" s="60">
        <v>3588611</v>
      </c>
      <c r="H9" s="60">
        <v>3012344</v>
      </c>
      <c r="I9" s="60">
        <v>9218359</v>
      </c>
      <c r="J9" s="60">
        <v>4916023</v>
      </c>
      <c r="K9" s="60">
        <v>3918820</v>
      </c>
      <c r="L9" s="60">
        <v>2764691</v>
      </c>
      <c r="M9" s="60">
        <v>11599534</v>
      </c>
      <c r="N9" s="60">
        <v>5830493</v>
      </c>
      <c r="O9" s="60">
        <v>2866666</v>
      </c>
      <c r="P9" s="60">
        <v>3604419</v>
      </c>
      <c r="Q9" s="60">
        <v>12301578</v>
      </c>
      <c r="R9" s="60">
        <v>3362771</v>
      </c>
      <c r="S9" s="60">
        <v>3514703</v>
      </c>
      <c r="T9" s="60">
        <v>6333916</v>
      </c>
      <c r="U9" s="60">
        <v>13211390</v>
      </c>
      <c r="V9" s="60">
        <v>46330861</v>
      </c>
      <c r="W9" s="60">
        <v>48692050</v>
      </c>
      <c r="X9" s="60">
        <v>-2361189</v>
      </c>
      <c r="Y9" s="61">
        <v>-4.85</v>
      </c>
      <c r="Z9" s="62">
        <v>86790159</v>
      </c>
    </row>
    <row r="10" spans="1:26" ht="25.5">
      <c r="A10" s="63" t="s">
        <v>278</v>
      </c>
      <c r="B10" s="64">
        <f>SUM(B5:B9)</f>
        <v>723383192</v>
      </c>
      <c r="C10" s="64">
        <f>SUM(C5:C9)</f>
        <v>0</v>
      </c>
      <c r="D10" s="65">
        <f aca="true" t="shared" si="0" ref="D10:Z10">SUM(D5:D9)</f>
        <v>705383332</v>
      </c>
      <c r="E10" s="66">
        <f t="shared" si="0"/>
        <v>765080347</v>
      </c>
      <c r="F10" s="66">
        <f t="shared" si="0"/>
        <v>53363030</v>
      </c>
      <c r="G10" s="66">
        <f t="shared" si="0"/>
        <v>54993512</v>
      </c>
      <c r="H10" s="66">
        <f t="shared" si="0"/>
        <v>48812335</v>
      </c>
      <c r="I10" s="66">
        <f t="shared" si="0"/>
        <v>157168877</v>
      </c>
      <c r="J10" s="66">
        <f t="shared" si="0"/>
        <v>55991317</v>
      </c>
      <c r="K10" s="66">
        <f t="shared" si="0"/>
        <v>55755235</v>
      </c>
      <c r="L10" s="66">
        <f t="shared" si="0"/>
        <v>55822215</v>
      </c>
      <c r="M10" s="66">
        <f t="shared" si="0"/>
        <v>167568767</v>
      </c>
      <c r="N10" s="66">
        <f t="shared" si="0"/>
        <v>68878054</v>
      </c>
      <c r="O10" s="66">
        <f t="shared" si="0"/>
        <v>59072323</v>
      </c>
      <c r="P10" s="66">
        <f t="shared" si="0"/>
        <v>92791072</v>
      </c>
      <c r="Q10" s="66">
        <f t="shared" si="0"/>
        <v>220741449</v>
      </c>
      <c r="R10" s="66">
        <f t="shared" si="0"/>
        <v>46846800</v>
      </c>
      <c r="S10" s="66">
        <f t="shared" si="0"/>
        <v>48581797</v>
      </c>
      <c r="T10" s="66">
        <f t="shared" si="0"/>
        <v>57162429</v>
      </c>
      <c r="U10" s="66">
        <f t="shared" si="0"/>
        <v>152591026</v>
      </c>
      <c r="V10" s="66">
        <f t="shared" si="0"/>
        <v>698070119</v>
      </c>
      <c r="W10" s="66">
        <f t="shared" si="0"/>
        <v>705383332</v>
      </c>
      <c r="X10" s="66">
        <f t="shared" si="0"/>
        <v>-7313213</v>
      </c>
      <c r="Y10" s="67">
        <f>+IF(W10&lt;&gt;0,(X10/W10)*100,0)</f>
        <v>-1.0367714501084921</v>
      </c>
      <c r="Z10" s="68">
        <f t="shared" si="0"/>
        <v>765080347</v>
      </c>
    </row>
    <row r="11" spans="1:26" ht="13.5">
      <c r="A11" s="58" t="s">
        <v>37</v>
      </c>
      <c r="B11" s="19">
        <v>198841513</v>
      </c>
      <c r="C11" s="19">
        <v>0</v>
      </c>
      <c r="D11" s="59">
        <v>234580613</v>
      </c>
      <c r="E11" s="60">
        <v>221272560</v>
      </c>
      <c r="F11" s="60">
        <v>14757768</v>
      </c>
      <c r="G11" s="60">
        <v>17078831</v>
      </c>
      <c r="H11" s="60">
        <v>17101024</v>
      </c>
      <c r="I11" s="60">
        <v>48937623</v>
      </c>
      <c r="J11" s="60">
        <v>16890432</v>
      </c>
      <c r="K11" s="60">
        <v>17641487</v>
      </c>
      <c r="L11" s="60">
        <v>17719667</v>
      </c>
      <c r="M11" s="60">
        <v>52251586</v>
      </c>
      <c r="N11" s="60">
        <v>17426447</v>
      </c>
      <c r="O11" s="60">
        <v>17021084</v>
      </c>
      <c r="P11" s="60">
        <v>17186906</v>
      </c>
      <c r="Q11" s="60">
        <v>51634437</v>
      </c>
      <c r="R11" s="60">
        <v>17518651</v>
      </c>
      <c r="S11" s="60">
        <v>17255175</v>
      </c>
      <c r="T11" s="60">
        <v>17697019</v>
      </c>
      <c r="U11" s="60">
        <v>52470845</v>
      </c>
      <c r="V11" s="60">
        <v>205294491</v>
      </c>
      <c r="W11" s="60">
        <v>234580613</v>
      </c>
      <c r="X11" s="60">
        <v>-29286122</v>
      </c>
      <c r="Y11" s="61">
        <v>-12.48</v>
      </c>
      <c r="Z11" s="62">
        <v>221272560</v>
      </c>
    </row>
    <row r="12" spans="1:26" ht="13.5">
      <c r="A12" s="58" t="s">
        <v>38</v>
      </c>
      <c r="B12" s="19">
        <v>13693297</v>
      </c>
      <c r="C12" s="19">
        <v>0</v>
      </c>
      <c r="D12" s="59">
        <v>14521570</v>
      </c>
      <c r="E12" s="60">
        <v>14536760</v>
      </c>
      <c r="F12" s="60">
        <v>1141291</v>
      </c>
      <c r="G12" s="60">
        <v>1142232</v>
      </c>
      <c r="H12" s="60">
        <v>1142232</v>
      </c>
      <c r="I12" s="60">
        <v>3425755</v>
      </c>
      <c r="J12" s="60">
        <v>1142232</v>
      </c>
      <c r="K12" s="60">
        <v>1142232</v>
      </c>
      <c r="L12" s="60">
        <v>1147218</v>
      </c>
      <c r="M12" s="60">
        <v>3431682</v>
      </c>
      <c r="N12" s="60">
        <v>1147218</v>
      </c>
      <c r="O12" s="60">
        <v>1147218</v>
      </c>
      <c r="P12" s="60">
        <v>1147218</v>
      </c>
      <c r="Q12" s="60">
        <v>3441654</v>
      </c>
      <c r="R12" s="60">
        <v>1789167</v>
      </c>
      <c r="S12" s="60">
        <v>1211033</v>
      </c>
      <c r="T12" s="60">
        <v>1211033</v>
      </c>
      <c r="U12" s="60">
        <v>4211233</v>
      </c>
      <c r="V12" s="60">
        <v>14510324</v>
      </c>
      <c r="W12" s="60">
        <v>14521570</v>
      </c>
      <c r="X12" s="60">
        <v>-11246</v>
      </c>
      <c r="Y12" s="61">
        <v>-0.08</v>
      </c>
      <c r="Z12" s="62">
        <v>14536760</v>
      </c>
    </row>
    <row r="13" spans="1:26" ht="13.5">
      <c r="A13" s="58" t="s">
        <v>279</v>
      </c>
      <c r="B13" s="19">
        <v>68660089</v>
      </c>
      <c r="C13" s="19">
        <v>0</v>
      </c>
      <c r="D13" s="59">
        <v>69304386</v>
      </c>
      <c r="E13" s="60">
        <v>69304444</v>
      </c>
      <c r="F13" s="60">
        <v>0</v>
      </c>
      <c r="G13" s="60">
        <v>0</v>
      </c>
      <c r="H13" s="60">
        <v>17647173</v>
      </c>
      <c r="I13" s="60">
        <v>17647173</v>
      </c>
      <c r="J13" s="60">
        <v>5922244</v>
      </c>
      <c r="K13" s="60">
        <v>5742551</v>
      </c>
      <c r="L13" s="60">
        <v>5904119</v>
      </c>
      <c r="M13" s="60">
        <v>17568914</v>
      </c>
      <c r="N13" s="60">
        <v>5945959</v>
      </c>
      <c r="O13" s="60">
        <v>5320378</v>
      </c>
      <c r="P13" s="60">
        <v>5815176</v>
      </c>
      <c r="Q13" s="60">
        <v>17081513</v>
      </c>
      <c r="R13" s="60">
        <v>5626458</v>
      </c>
      <c r="S13" s="60">
        <v>5915399</v>
      </c>
      <c r="T13" s="60">
        <v>-2225423</v>
      </c>
      <c r="U13" s="60">
        <v>9316434</v>
      </c>
      <c r="V13" s="60">
        <v>61614034</v>
      </c>
      <c r="W13" s="60">
        <v>69304386</v>
      </c>
      <c r="X13" s="60">
        <v>-7690352</v>
      </c>
      <c r="Y13" s="61">
        <v>-11.1</v>
      </c>
      <c r="Z13" s="62">
        <v>69304444</v>
      </c>
    </row>
    <row r="14" spans="1:26" ht="13.5">
      <c r="A14" s="58" t="s">
        <v>40</v>
      </c>
      <c r="B14" s="19">
        <v>28637978</v>
      </c>
      <c r="C14" s="19">
        <v>0</v>
      </c>
      <c r="D14" s="59">
        <v>25867272</v>
      </c>
      <c r="E14" s="60">
        <v>25867287</v>
      </c>
      <c r="F14" s="60">
        <v>31260</v>
      </c>
      <c r="G14" s="60">
        <v>4543659</v>
      </c>
      <c r="H14" s="60">
        <v>2282788</v>
      </c>
      <c r="I14" s="60">
        <v>6857707</v>
      </c>
      <c r="J14" s="60">
        <v>2159154</v>
      </c>
      <c r="K14" s="60">
        <v>2159154</v>
      </c>
      <c r="L14" s="60">
        <v>2159154</v>
      </c>
      <c r="M14" s="60">
        <v>6477462</v>
      </c>
      <c r="N14" s="60">
        <v>2159154</v>
      </c>
      <c r="O14" s="60">
        <v>2159154</v>
      </c>
      <c r="P14" s="60">
        <v>2148761</v>
      </c>
      <c r="Q14" s="60">
        <v>6467069</v>
      </c>
      <c r="R14" s="60">
        <v>2057058</v>
      </c>
      <c r="S14" s="60">
        <v>2057057</v>
      </c>
      <c r="T14" s="60">
        <v>2057591</v>
      </c>
      <c r="U14" s="60">
        <v>6171706</v>
      </c>
      <c r="V14" s="60">
        <v>25973944</v>
      </c>
      <c r="W14" s="60">
        <v>25867271</v>
      </c>
      <c r="X14" s="60">
        <v>106673</v>
      </c>
      <c r="Y14" s="61">
        <v>0.41</v>
      </c>
      <c r="Z14" s="62">
        <v>25867287</v>
      </c>
    </row>
    <row r="15" spans="1:26" ht="13.5">
      <c r="A15" s="58" t="s">
        <v>41</v>
      </c>
      <c r="B15" s="19">
        <v>254291644</v>
      </c>
      <c r="C15" s="19">
        <v>0</v>
      </c>
      <c r="D15" s="59">
        <v>287300580</v>
      </c>
      <c r="E15" s="60">
        <v>287481814</v>
      </c>
      <c r="F15" s="60">
        <v>1849409</v>
      </c>
      <c r="G15" s="60">
        <v>31407626</v>
      </c>
      <c r="H15" s="60">
        <v>30086264</v>
      </c>
      <c r="I15" s="60">
        <v>63343299</v>
      </c>
      <c r="J15" s="60">
        <v>20139001</v>
      </c>
      <c r="K15" s="60">
        <v>22286737</v>
      </c>
      <c r="L15" s="60">
        <v>19645728</v>
      </c>
      <c r="M15" s="60">
        <v>62071466</v>
      </c>
      <c r="N15" s="60">
        <v>19004419</v>
      </c>
      <c r="O15" s="60">
        <v>20359745</v>
      </c>
      <c r="P15" s="60">
        <v>20579635</v>
      </c>
      <c r="Q15" s="60">
        <v>59943799</v>
      </c>
      <c r="R15" s="60">
        <v>22478399</v>
      </c>
      <c r="S15" s="60">
        <v>21828921</v>
      </c>
      <c r="T15" s="60">
        <v>28830392</v>
      </c>
      <c r="U15" s="60">
        <v>73137712</v>
      </c>
      <c r="V15" s="60">
        <v>258496276</v>
      </c>
      <c r="W15" s="60">
        <v>287300580</v>
      </c>
      <c r="X15" s="60">
        <v>-28804304</v>
      </c>
      <c r="Y15" s="61">
        <v>-10.03</v>
      </c>
      <c r="Z15" s="62">
        <v>287481814</v>
      </c>
    </row>
    <row r="16" spans="1:26" ht="13.5">
      <c r="A16" s="69" t="s">
        <v>42</v>
      </c>
      <c r="B16" s="19">
        <v>131600</v>
      </c>
      <c r="C16" s="19">
        <v>0</v>
      </c>
      <c r="D16" s="59">
        <v>200000</v>
      </c>
      <c r="E16" s="60">
        <v>200000</v>
      </c>
      <c r="F16" s="60">
        <v>1800</v>
      </c>
      <c r="G16" s="60">
        <v>1800</v>
      </c>
      <c r="H16" s="60">
        <v>1800</v>
      </c>
      <c r="I16" s="60">
        <v>5400</v>
      </c>
      <c r="J16" s="60">
        <v>1800</v>
      </c>
      <c r="K16" s="60">
        <v>1800</v>
      </c>
      <c r="L16" s="60">
        <v>1800</v>
      </c>
      <c r="M16" s="60">
        <v>5400</v>
      </c>
      <c r="N16" s="60">
        <v>1800</v>
      </c>
      <c r="O16" s="60">
        <v>151800</v>
      </c>
      <c r="P16" s="60">
        <v>1800</v>
      </c>
      <c r="Q16" s="60">
        <v>155400</v>
      </c>
      <c r="R16" s="60">
        <v>1800</v>
      </c>
      <c r="S16" s="60">
        <v>23600</v>
      </c>
      <c r="T16" s="60">
        <v>3000</v>
      </c>
      <c r="U16" s="60">
        <v>28400</v>
      </c>
      <c r="V16" s="60">
        <v>194600</v>
      </c>
      <c r="W16" s="60">
        <v>200000</v>
      </c>
      <c r="X16" s="60">
        <v>-5400</v>
      </c>
      <c r="Y16" s="61">
        <v>-2.7</v>
      </c>
      <c r="Z16" s="62">
        <v>200000</v>
      </c>
    </row>
    <row r="17" spans="1:26" ht="13.5">
      <c r="A17" s="58" t="s">
        <v>43</v>
      </c>
      <c r="B17" s="19">
        <v>182559453</v>
      </c>
      <c r="C17" s="19">
        <v>0</v>
      </c>
      <c r="D17" s="59">
        <v>122029234</v>
      </c>
      <c r="E17" s="60">
        <v>172870925</v>
      </c>
      <c r="F17" s="60">
        <v>6729228</v>
      </c>
      <c r="G17" s="60">
        <v>5322678</v>
      </c>
      <c r="H17" s="60">
        <v>18029251</v>
      </c>
      <c r="I17" s="60">
        <v>30081157</v>
      </c>
      <c r="J17" s="60">
        <v>27382358</v>
      </c>
      <c r="K17" s="60">
        <v>7613755</v>
      </c>
      <c r="L17" s="60">
        <v>8672406</v>
      </c>
      <c r="M17" s="60">
        <v>43668519</v>
      </c>
      <c r="N17" s="60">
        <v>8357907</v>
      </c>
      <c r="O17" s="60">
        <v>16574547</v>
      </c>
      <c r="P17" s="60">
        <v>7088314</v>
      </c>
      <c r="Q17" s="60">
        <v>32020768</v>
      </c>
      <c r="R17" s="60">
        <v>6374319</v>
      </c>
      <c r="S17" s="60">
        <v>24082326</v>
      </c>
      <c r="T17" s="60">
        <v>12557891</v>
      </c>
      <c r="U17" s="60">
        <v>43014536</v>
      </c>
      <c r="V17" s="60">
        <v>148784980</v>
      </c>
      <c r="W17" s="60">
        <v>122029234</v>
      </c>
      <c r="X17" s="60">
        <v>26755746</v>
      </c>
      <c r="Y17" s="61">
        <v>21.93</v>
      </c>
      <c r="Z17" s="62">
        <v>172870925</v>
      </c>
    </row>
    <row r="18" spans="1:26" ht="13.5">
      <c r="A18" s="70" t="s">
        <v>44</v>
      </c>
      <c r="B18" s="71">
        <f>SUM(B11:B17)</f>
        <v>746815574</v>
      </c>
      <c r="C18" s="71">
        <f>SUM(C11:C17)</f>
        <v>0</v>
      </c>
      <c r="D18" s="72">
        <f aca="true" t="shared" si="1" ref="D18:Z18">SUM(D11:D17)</f>
        <v>753803655</v>
      </c>
      <c r="E18" s="73">
        <f t="shared" si="1"/>
        <v>791533790</v>
      </c>
      <c r="F18" s="73">
        <f t="shared" si="1"/>
        <v>24510756</v>
      </c>
      <c r="G18" s="73">
        <f t="shared" si="1"/>
        <v>59496826</v>
      </c>
      <c r="H18" s="73">
        <f t="shared" si="1"/>
        <v>86290532</v>
      </c>
      <c r="I18" s="73">
        <f t="shared" si="1"/>
        <v>170298114</v>
      </c>
      <c r="J18" s="73">
        <f t="shared" si="1"/>
        <v>73637221</v>
      </c>
      <c r="K18" s="73">
        <f t="shared" si="1"/>
        <v>56587716</v>
      </c>
      <c r="L18" s="73">
        <f t="shared" si="1"/>
        <v>55250092</v>
      </c>
      <c r="M18" s="73">
        <f t="shared" si="1"/>
        <v>185475029</v>
      </c>
      <c r="N18" s="73">
        <f t="shared" si="1"/>
        <v>54042904</v>
      </c>
      <c r="O18" s="73">
        <f t="shared" si="1"/>
        <v>62733926</v>
      </c>
      <c r="P18" s="73">
        <f t="shared" si="1"/>
        <v>53967810</v>
      </c>
      <c r="Q18" s="73">
        <f t="shared" si="1"/>
        <v>170744640</v>
      </c>
      <c r="R18" s="73">
        <f t="shared" si="1"/>
        <v>55845852</v>
      </c>
      <c r="S18" s="73">
        <f t="shared" si="1"/>
        <v>72373511</v>
      </c>
      <c r="T18" s="73">
        <f t="shared" si="1"/>
        <v>60131503</v>
      </c>
      <c r="U18" s="73">
        <f t="shared" si="1"/>
        <v>188350866</v>
      </c>
      <c r="V18" s="73">
        <f t="shared" si="1"/>
        <v>714868649</v>
      </c>
      <c r="W18" s="73">
        <f t="shared" si="1"/>
        <v>753803654</v>
      </c>
      <c r="X18" s="73">
        <f t="shared" si="1"/>
        <v>-38935005</v>
      </c>
      <c r="Y18" s="67">
        <f>+IF(W18&lt;&gt;0,(X18/W18)*100,0)</f>
        <v>-5.165138798862866</v>
      </c>
      <c r="Z18" s="74">
        <f t="shared" si="1"/>
        <v>791533790</v>
      </c>
    </row>
    <row r="19" spans="1:26" ht="13.5">
      <c r="A19" s="70" t="s">
        <v>45</v>
      </c>
      <c r="B19" s="75">
        <f>+B10-B18</f>
        <v>-23432382</v>
      </c>
      <c r="C19" s="75">
        <f>+C10-C18</f>
        <v>0</v>
      </c>
      <c r="D19" s="76">
        <f aca="true" t="shared" si="2" ref="D19:Z19">+D10-D18</f>
        <v>-48420323</v>
      </c>
      <c r="E19" s="77">
        <f t="shared" si="2"/>
        <v>-26453443</v>
      </c>
      <c r="F19" s="77">
        <f t="shared" si="2"/>
        <v>28852274</v>
      </c>
      <c r="G19" s="77">
        <f t="shared" si="2"/>
        <v>-4503314</v>
      </c>
      <c r="H19" s="77">
        <f t="shared" si="2"/>
        <v>-37478197</v>
      </c>
      <c r="I19" s="77">
        <f t="shared" si="2"/>
        <v>-13129237</v>
      </c>
      <c r="J19" s="77">
        <f t="shared" si="2"/>
        <v>-17645904</v>
      </c>
      <c r="K19" s="77">
        <f t="shared" si="2"/>
        <v>-832481</v>
      </c>
      <c r="L19" s="77">
        <f t="shared" si="2"/>
        <v>572123</v>
      </c>
      <c r="M19" s="77">
        <f t="shared" si="2"/>
        <v>-17906262</v>
      </c>
      <c r="N19" s="77">
        <f t="shared" si="2"/>
        <v>14835150</v>
      </c>
      <c r="O19" s="77">
        <f t="shared" si="2"/>
        <v>-3661603</v>
      </c>
      <c r="P19" s="77">
        <f t="shared" si="2"/>
        <v>38823262</v>
      </c>
      <c r="Q19" s="77">
        <f t="shared" si="2"/>
        <v>49996809</v>
      </c>
      <c r="R19" s="77">
        <f t="shared" si="2"/>
        <v>-8999052</v>
      </c>
      <c r="S19" s="77">
        <f t="shared" si="2"/>
        <v>-23791714</v>
      </c>
      <c r="T19" s="77">
        <f t="shared" si="2"/>
        <v>-2969074</v>
      </c>
      <c r="U19" s="77">
        <f t="shared" si="2"/>
        <v>-35759840</v>
      </c>
      <c r="V19" s="77">
        <f t="shared" si="2"/>
        <v>-16798530</v>
      </c>
      <c r="W19" s="77">
        <f>IF(E10=E18,0,W10-W18)</f>
        <v>-48420322</v>
      </c>
      <c r="X19" s="77">
        <f t="shared" si="2"/>
        <v>31621792</v>
      </c>
      <c r="Y19" s="78">
        <f>+IF(W19&lt;&gt;0,(X19/W19)*100,0)</f>
        <v>-65.30686020634063</v>
      </c>
      <c r="Z19" s="79">
        <f t="shared" si="2"/>
        <v>-26453443</v>
      </c>
    </row>
    <row r="20" spans="1:26" ht="13.5">
      <c r="A20" s="58" t="s">
        <v>46</v>
      </c>
      <c r="B20" s="19">
        <v>89985518</v>
      </c>
      <c r="C20" s="19">
        <v>0</v>
      </c>
      <c r="D20" s="59">
        <v>50376744</v>
      </c>
      <c r="E20" s="60">
        <v>60263450</v>
      </c>
      <c r="F20" s="60">
        <v>0</v>
      </c>
      <c r="G20" s="60">
        <v>934000</v>
      </c>
      <c r="H20" s="60">
        <v>-934000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145000</v>
      </c>
      <c r="O20" s="60">
        <v>0</v>
      </c>
      <c r="P20" s="60">
        <v>50000</v>
      </c>
      <c r="Q20" s="60">
        <v>195000</v>
      </c>
      <c r="R20" s="60">
        <v>0</v>
      </c>
      <c r="S20" s="60">
        <v>42000</v>
      </c>
      <c r="T20" s="60">
        <v>0</v>
      </c>
      <c r="U20" s="60">
        <v>42000</v>
      </c>
      <c r="V20" s="60">
        <v>237000</v>
      </c>
      <c r="W20" s="60">
        <v>50376744</v>
      </c>
      <c r="X20" s="60">
        <v>-50139744</v>
      </c>
      <c r="Y20" s="61">
        <v>-99.53</v>
      </c>
      <c r="Z20" s="62">
        <v>60263450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66553136</v>
      </c>
      <c r="C22" s="86">
        <f>SUM(C19:C21)</f>
        <v>0</v>
      </c>
      <c r="D22" s="87">
        <f aca="true" t="shared" si="3" ref="D22:Z22">SUM(D19:D21)</f>
        <v>1956421</v>
      </c>
      <c r="E22" s="88">
        <f t="shared" si="3"/>
        <v>33810007</v>
      </c>
      <c r="F22" s="88">
        <f t="shared" si="3"/>
        <v>28852274</v>
      </c>
      <c r="G22" s="88">
        <f t="shared" si="3"/>
        <v>-3569314</v>
      </c>
      <c r="H22" s="88">
        <f t="shared" si="3"/>
        <v>-38412197</v>
      </c>
      <c r="I22" s="88">
        <f t="shared" si="3"/>
        <v>-13129237</v>
      </c>
      <c r="J22" s="88">
        <f t="shared" si="3"/>
        <v>-17645904</v>
      </c>
      <c r="K22" s="88">
        <f t="shared" si="3"/>
        <v>-832481</v>
      </c>
      <c r="L22" s="88">
        <f t="shared" si="3"/>
        <v>572123</v>
      </c>
      <c r="M22" s="88">
        <f t="shared" si="3"/>
        <v>-17906262</v>
      </c>
      <c r="N22" s="88">
        <f t="shared" si="3"/>
        <v>14980150</v>
      </c>
      <c r="O22" s="88">
        <f t="shared" si="3"/>
        <v>-3661603</v>
      </c>
      <c r="P22" s="88">
        <f t="shared" si="3"/>
        <v>38873262</v>
      </c>
      <c r="Q22" s="88">
        <f t="shared" si="3"/>
        <v>50191809</v>
      </c>
      <c r="R22" s="88">
        <f t="shared" si="3"/>
        <v>-8999052</v>
      </c>
      <c r="S22" s="88">
        <f t="shared" si="3"/>
        <v>-23749714</v>
      </c>
      <c r="T22" s="88">
        <f t="shared" si="3"/>
        <v>-2969074</v>
      </c>
      <c r="U22" s="88">
        <f t="shared" si="3"/>
        <v>-35717840</v>
      </c>
      <c r="V22" s="88">
        <f t="shared" si="3"/>
        <v>-16561530</v>
      </c>
      <c r="W22" s="88">
        <f t="shared" si="3"/>
        <v>1956422</v>
      </c>
      <c r="X22" s="88">
        <f t="shared" si="3"/>
        <v>-18517952</v>
      </c>
      <c r="Y22" s="89">
        <f>+IF(W22&lt;&gt;0,(X22/W22)*100,0)</f>
        <v>-946.521353777457</v>
      </c>
      <c r="Z22" s="90">
        <f t="shared" si="3"/>
        <v>33810007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66553136</v>
      </c>
      <c r="C24" s="75">
        <f>SUM(C22:C23)</f>
        <v>0</v>
      </c>
      <c r="D24" s="76">
        <f aca="true" t="shared" si="4" ref="D24:Z24">SUM(D22:D23)</f>
        <v>1956421</v>
      </c>
      <c r="E24" s="77">
        <f t="shared" si="4"/>
        <v>33810007</v>
      </c>
      <c r="F24" s="77">
        <f t="shared" si="4"/>
        <v>28852274</v>
      </c>
      <c r="G24" s="77">
        <f t="shared" si="4"/>
        <v>-3569314</v>
      </c>
      <c r="H24" s="77">
        <f t="shared" si="4"/>
        <v>-38412197</v>
      </c>
      <c r="I24" s="77">
        <f t="shared" si="4"/>
        <v>-13129237</v>
      </c>
      <c r="J24" s="77">
        <f t="shared" si="4"/>
        <v>-17645904</v>
      </c>
      <c r="K24" s="77">
        <f t="shared" si="4"/>
        <v>-832481</v>
      </c>
      <c r="L24" s="77">
        <f t="shared" si="4"/>
        <v>572123</v>
      </c>
      <c r="M24" s="77">
        <f t="shared" si="4"/>
        <v>-17906262</v>
      </c>
      <c r="N24" s="77">
        <f t="shared" si="4"/>
        <v>14980150</v>
      </c>
      <c r="O24" s="77">
        <f t="shared" si="4"/>
        <v>-3661603</v>
      </c>
      <c r="P24" s="77">
        <f t="shared" si="4"/>
        <v>38873262</v>
      </c>
      <c r="Q24" s="77">
        <f t="shared" si="4"/>
        <v>50191809</v>
      </c>
      <c r="R24" s="77">
        <f t="shared" si="4"/>
        <v>-8999052</v>
      </c>
      <c r="S24" s="77">
        <f t="shared" si="4"/>
        <v>-23749714</v>
      </c>
      <c r="T24" s="77">
        <f t="shared" si="4"/>
        <v>-2969074</v>
      </c>
      <c r="U24" s="77">
        <f t="shared" si="4"/>
        <v>-35717840</v>
      </c>
      <c r="V24" s="77">
        <f t="shared" si="4"/>
        <v>-16561530</v>
      </c>
      <c r="W24" s="77">
        <f t="shared" si="4"/>
        <v>1956422</v>
      </c>
      <c r="X24" s="77">
        <f t="shared" si="4"/>
        <v>-18517952</v>
      </c>
      <c r="Y24" s="78">
        <f>+IF(W24&lt;&gt;0,(X24/W24)*100,0)</f>
        <v>-946.521353777457</v>
      </c>
      <c r="Z24" s="79">
        <f t="shared" si="4"/>
        <v>33810007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127824965</v>
      </c>
      <c r="C27" s="22">
        <v>0</v>
      </c>
      <c r="D27" s="99">
        <v>82006090</v>
      </c>
      <c r="E27" s="100">
        <v>97646145</v>
      </c>
      <c r="F27" s="100">
        <v>9639701</v>
      </c>
      <c r="G27" s="100">
        <v>4058163</v>
      </c>
      <c r="H27" s="100">
        <v>6102906</v>
      </c>
      <c r="I27" s="100">
        <v>19800770</v>
      </c>
      <c r="J27" s="100">
        <v>8057119</v>
      </c>
      <c r="K27" s="100">
        <v>9450656</v>
      </c>
      <c r="L27" s="100">
        <v>1378495</v>
      </c>
      <c r="M27" s="100">
        <v>18886270</v>
      </c>
      <c r="N27" s="100">
        <v>863189</v>
      </c>
      <c r="O27" s="100">
        <v>3262573</v>
      </c>
      <c r="P27" s="100">
        <v>2795360</v>
      </c>
      <c r="Q27" s="100">
        <v>6921122</v>
      </c>
      <c r="R27" s="100">
        <v>2797989</v>
      </c>
      <c r="S27" s="100">
        <v>9054910</v>
      </c>
      <c r="T27" s="100">
        <v>16094503</v>
      </c>
      <c r="U27" s="100">
        <v>27947402</v>
      </c>
      <c r="V27" s="100">
        <v>73555564</v>
      </c>
      <c r="W27" s="100">
        <v>97646145</v>
      </c>
      <c r="X27" s="100">
        <v>-24090581</v>
      </c>
      <c r="Y27" s="101">
        <v>-24.67</v>
      </c>
      <c r="Z27" s="102">
        <v>97646145</v>
      </c>
    </row>
    <row r="28" spans="1:26" ht="13.5">
      <c r="A28" s="103" t="s">
        <v>46</v>
      </c>
      <c r="B28" s="19">
        <v>76126805</v>
      </c>
      <c r="C28" s="19">
        <v>0</v>
      </c>
      <c r="D28" s="59">
        <v>50376744</v>
      </c>
      <c r="E28" s="60">
        <v>60263450</v>
      </c>
      <c r="F28" s="60">
        <v>9634354</v>
      </c>
      <c r="G28" s="60">
        <v>3783047</v>
      </c>
      <c r="H28" s="60">
        <v>5765096</v>
      </c>
      <c r="I28" s="60">
        <v>19182497</v>
      </c>
      <c r="J28" s="60">
        <v>5784147</v>
      </c>
      <c r="K28" s="60">
        <v>8378548</v>
      </c>
      <c r="L28" s="60">
        <v>659390</v>
      </c>
      <c r="M28" s="60">
        <v>14822085</v>
      </c>
      <c r="N28" s="60">
        <v>404678</v>
      </c>
      <c r="O28" s="60">
        <v>2392990</v>
      </c>
      <c r="P28" s="60">
        <v>1786339</v>
      </c>
      <c r="Q28" s="60">
        <v>4584007</v>
      </c>
      <c r="R28" s="60">
        <v>1017676</v>
      </c>
      <c r="S28" s="60">
        <v>5791014</v>
      </c>
      <c r="T28" s="60">
        <v>12631575</v>
      </c>
      <c r="U28" s="60">
        <v>19440265</v>
      </c>
      <c r="V28" s="60">
        <v>58028854</v>
      </c>
      <c r="W28" s="60">
        <v>60263450</v>
      </c>
      <c r="X28" s="60">
        <v>-2234596</v>
      </c>
      <c r="Y28" s="61">
        <v>-3.71</v>
      </c>
      <c r="Z28" s="62">
        <v>60263450</v>
      </c>
    </row>
    <row r="29" spans="1:26" ht="13.5">
      <c r="A29" s="58" t="s">
        <v>283</v>
      </c>
      <c r="B29" s="19">
        <v>13858713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50000</v>
      </c>
      <c r="Q29" s="60">
        <v>50000</v>
      </c>
      <c r="R29" s="60">
        <v>0</v>
      </c>
      <c r="S29" s="60">
        <v>0</v>
      </c>
      <c r="T29" s="60">
        <v>0</v>
      </c>
      <c r="U29" s="60">
        <v>0</v>
      </c>
      <c r="V29" s="60">
        <v>50000</v>
      </c>
      <c r="W29" s="60"/>
      <c r="X29" s="60">
        <v>50000</v>
      </c>
      <c r="Y29" s="61">
        <v>0</v>
      </c>
      <c r="Z29" s="62">
        <v>0</v>
      </c>
    </row>
    <row r="30" spans="1:26" ht="13.5">
      <c r="A30" s="58" t="s">
        <v>52</v>
      </c>
      <c r="B30" s="19">
        <v>24422035</v>
      </c>
      <c r="C30" s="19">
        <v>0</v>
      </c>
      <c r="D30" s="59">
        <v>15428946</v>
      </c>
      <c r="E30" s="60">
        <v>18998813</v>
      </c>
      <c r="F30" s="60">
        <v>0</v>
      </c>
      <c r="G30" s="60">
        <v>117651</v>
      </c>
      <c r="H30" s="60">
        <v>0</v>
      </c>
      <c r="I30" s="60">
        <v>117651</v>
      </c>
      <c r="J30" s="60">
        <v>176710</v>
      </c>
      <c r="K30" s="60">
        <v>307079</v>
      </c>
      <c r="L30" s="60">
        <v>150067</v>
      </c>
      <c r="M30" s="60">
        <v>633856</v>
      </c>
      <c r="N30" s="60">
        <v>8803</v>
      </c>
      <c r="O30" s="60">
        <v>127612</v>
      </c>
      <c r="P30" s="60">
        <v>19746</v>
      </c>
      <c r="Q30" s="60">
        <v>156161</v>
      </c>
      <c r="R30" s="60">
        <v>99065</v>
      </c>
      <c r="S30" s="60">
        <v>64057</v>
      </c>
      <c r="T30" s="60">
        <v>567961</v>
      </c>
      <c r="U30" s="60">
        <v>731083</v>
      </c>
      <c r="V30" s="60">
        <v>1638751</v>
      </c>
      <c r="W30" s="60">
        <v>18998813</v>
      </c>
      <c r="X30" s="60">
        <v>-17360062</v>
      </c>
      <c r="Y30" s="61">
        <v>-91.37</v>
      </c>
      <c r="Z30" s="62">
        <v>18998813</v>
      </c>
    </row>
    <row r="31" spans="1:26" ht="13.5">
      <c r="A31" s="58" t="s">
        <v>53</v>
      </c>
      <c r="B31" s="19">
        <v>13417413</v>
      </c>
      <c r="C31" s="19">
        <v>0</v>
      </c>
      <c r="D31" s="59">
        <v>16200400</v>
      </c>
      <c r="E31" s="60">
        <v>18383882</v>
      </c>
      <c r="F31" s="60">
        <v>5347</v>
      </c>
      <c r="G31" s="60">
        <v>157465</v>
      </c>
      <c r="H31" s="60">
        <v>337810</v>
      </c>
      <c r="I31" s="60">
        <v>500622</v>
      </c>
      <c r="J31" s="60">
        <v>2096262</v>
      </c>
      <c r="K31" s="60">
        <v>765029</v>
      </c>
      <c r="L31" s="60">
        <v>569038</v>
      </c>
      <c r="M31" s="60">
        <v>3430329</v>
      </c>
      <c r="N31" s="60">
        <v>449708</v>
      </c>
      <c r="O31" s="60">
        <v>741971</v>
      </c>
      <c r="P31" s="60">
        <v>939275</v>
      </c>
      <c r="Q31" s="60">
        <v>2130954</v>
      </c>
      <c r="R31" s="60">
        <v>1681248</v>
      </c>
      <c r="S31" s="60">
        <v>3199839</v>
      </c>
      <c r="T31" s="60">
        <v>2894967</v>
      </c>
      <c r="U31" s="60">
        <v>7776054</v>
      </c>
      <c r="V31" s="60">
        <v>13837959</v>
      </c>
      <c r="W31" s="60">
        <v>18383882</v>
      </c>
      <c r="X31" s="60">
        <v>-4545923</v>
      </c>
      <c r="Y31" s="61">
        <v>-24.73</v>
      </c>
      <c r="Z31" s="62">
        <v>18383882</v>
      </c>
    </row>
    <row r="32" spans="1:26" ht="13.5">
      <c r="A32" s="70" t="s">
        <v>54</v>
      </c>
      <c r="B32" s="22">
        <f>SUM(B28:B31)</f>
        <v>127824966</v>
      </c>
      <c r="C32" s="22">
        <f>SUM(C28:C31)</f>
        <v>0</v>
      </c>
      <c r="D32" s="99">
        <f aca="true" t="shared" si="5" ref="D32:Z32">SUM(D28:D31)</f>
        <v>82006090</v>
      </c>
      <c r="E32" s="100">
        <f t="shared" si="5"/>
        <v>97646145</v>
      </c>
      <c r="F32" s="100">
        <f t="shared" si="5"/>
        <v>9639701</v>
      </c>
      <c r="G32" s="100">
        <f t="shared" si="5"/>
        <v>4058163</v>
      </c>
      <c r="H32" s="100">
        <f t="shared" si="5"/>
        <v>6102906</v>
      </c>
      <c r="I32" s="100">
        <f t="shared" si="5"/>
        <v>19800770</v>
      </c>
      <c r="J32" s="100">
        <f t="shared" si="5"/>
        <v>8057119</v>
      </c>
      <c r="K32" s="100">
        <f t="shared" si="5"/>
        <v>9450656</v>
      </c>
      <c r="L32" s="100">
        <f t="shared" si="5"/>
        <v>1378495</v>
      </c>
      <c r="M32" s="100">
        <f t="shared" si="5"/>
        <v>18886270</v>
      </c>
      <c r="N32" s="100">
        <f t="shared" si="5"/>
        <v>863189</v>
      </c>
      <c r="O32" s="100">
        <f t="shared" si="5"/>
        <v>3262573</v>
      </c>
      <c r="P32" s="100">
        <f t="shared" si="5"/>
        <v>2795360</v>
      </c>
      <c r="Q32" s="100">
        <f t="shared" si="5"/>
        <v>6921122</v>
      </c>
      <c r="R32" s="100">
        <f t="shared" si="5"/>
        <v>2797989</v>
      </c>
      <c r="S32" s="100">
        <f t="shared" si="5"/>
        <v>9054910</v>
      </c>
      <c r="T32" s="100">
        <f t="shared" si="5"/>
        <v>16094503</v>
      </c>
      <c r="U32" s="100">
        <f t="shared" si="5"/>
        <v>27947402</v>
      </c>
      <c r="V32" s="100">
        <f t="shared" si="5"/>
        <v>73555564</v>
      </c>
      <c r="W32" s="100">
        <f t="shared" si="5"/>
        <v>97646145</v>
      </c>
      <c r="X32" s="100">
        <f t="shared" si="5"/>
        <v>-24090581</v>
      </c>
      <c r="Y32" s="101">
        <f>+IF(W32&lt;&gt;0,(X32/W32)*100,0)</f>
        <v>-24.67130781251016</v>
      </c>
      <c r="Z32" s="102">
        <f t="shared" si="5"/>
        <v>97646145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294722807</v>
      </c>
      <c r="C35" s="19">
        <v>0</v>
      </c>
      <c r="D35" s="59">
        <v>200460181</v>
      </c>
      <c r="E35" s="60">
        <v>252789843</v>
      </c>
      <c r="F35" s="60">
        <v>272324522</v>
      </c>
      <c r="G35" s="60">
        <v>287670606</v>
      </c>
      <c r="H35" s="60">
        <v>239868727</v>
      </c>
      <c r="I35" s="60">
        <v>239868727</v>
      </c>
      <c r="J35" s="60">
        <v>221614309</v>
      </c>
      <c r="K35" s="60">
        <v>244231256</v>
      </c>
      <c r="L35" s="60">
        <v>253466596</v>
      </c>
      <c r="M35" s="60">
        <v>253466596</v>
      </c>
      <c r="N35" s="60">
        <v>276285818</v>
      </c>
      <c r="O35" s="60">
        <v>281117016</v>
      </c>
      <c r="P35" s="60">
        <v>302622257</v>
      </c>
      <c r="Q35" s="60">
        <v>302622257</v>
      </c>
      <c r="R35" s="60">
        <v>300770682</v>
      </c>
      <c r="S35" s="60">
        <v>276499539</v>
      </c>
      <c r="T35" s="60">
        <v>246416838</v>
      </c>
      <c r="U35" s="60">
        <v>246416838</v>
      </c>
      <c r="V35" s="60">
        <v>246416838</v>
      </c>
      <c r="W35" s="60">
        <v>252789843</v>
      </c>
      <c r="X35" s="60">
        <v>-6373005</v>
      </c>
      <c r="Y35" s="61">
        <v>-2.52</v>
      </c>
      <c r="Z35" s="62">
        <v>252789843</v>
      </c>
    </row>
    <row r="36" spans="1:26" ht="13.5">
      <c r="A36" s="58" t="s">
        <v>57</v>
      </c>
      <c r="B36" s="19">
        <v>1930499151</v>
      </c>
      <c r="C36" s="19">
        <v>0</v>
      </c>
      <c r="D36" s="59">
        <v>1939214912</v>
      </c>
      <c r="E36" s="60">
        <v>1949460212</v>
      </c>
      <c r="F36" s="60">
        <v>1908783343</v>
      </c>
      <c r="G36" s="60">
        <v>1943974587</v>
      </c>
      <c r="H36" s="60">
        <v>1935583889</v>
      </c>
      <c r="I36" s="60">
        <v>1935583889</v>
      </c>
      <c r="J36" s="60">
        <v>1934966284</v>
      </c>
      <c r="K36" s="60">
        <v>1940858976</v>
      </c>
      <c r="L36" s="60">
        <v>1937813272</v>
      </c>
      <c r="M36" s="60">
        <v>1937813272</v>
      </c>
      <c r="N36" s="60">
        <v>1932357819</v>
      </c>
      <c r="O36" s="60">
        <v>1930435520</v>
      </c>
      <c r="P36" s="60">
        <v>1927780289</v>
      </c>
      <c r="Q36" s="60">
        <v>1927780289</v>
      </c>
      <c r="R36" s="60">
        <v>1925233982</v>
      </c>
      <c r="S36" s="60">
        <v>1931009603</v>
      </c>
      <c r="T36" s="60">
        <v>1940207648</v>
      </c>
      <c r="U36" s="60">
        <v>1940207648</v>
      </c>
      <c r="V36" s="60">
        <v>1940207648</v>
      </c>
      <c r="W36" s="60">
        <v>1949460212</v>
      </c>
      <c r="X36" s="60">
        <v>-9252564</v>
      </c>
      <c r="Y36" s="61">
        <v>-0.47</v>
      </c>
      <c r="Z36" s="62">
        <v>1949460212</v>
      </c>
    </row>
    <row r="37" spans="1:26" ht="13.5">
      <c r="A37" s="58" t="s">
        <v>58</v>
      </c>
      <c r="B37" s="19">
        <v>192357575</v>
      </c>
      <c r="C37" s="19">
        <v>0</v>
      </c>
      <c r="D37" s="59">
        <v>129720100</v>
      </c>
      <c r="E37" s="60">
        <v>128916100</v>
      </c>
      <c r="F37" s="60">
        <v>174252236</v>
      </c>
      <c r="G37" s="60">
        <v>200713805</v>
      </c>
      <c r="H37" s="60">
        <v>167956103</v>
      </c>
      <c r="I37" s="60">
        <v>167956103</v>
      </c>
      <c r="J37" s="60">
        <v>154785922</v>
      </c>
      <c r="K37" s="60">
        <v>157199311</v>
      </c>
      <c r="L37" s="60">
        <v>170269541</v>
      </c>
      <c r="M37" s="60">
        <v>170269541</v>
      </c>
      <c r="N37" s="60">
        <v>167929272</v>
      </c>
      <c r="O37" s="60">
        <v>167854120</v>
      </c>
      <c r="P37" s="60">
        <v>191861636</v>
      </c>
      <c r="Q37" s="60">
        <v>191861636</v>
      </c>
      <c r="R37" s="60">
        <v>183527812</v>
      </c>
      <c r="S37" s="60">
        <v>159538921</v>
      </c>
      <c r="T37" s="60">
        <v>132082126</v>
      </c>
      <c r="U37" s="60">
        <v>132082126</v>
      </c>
      <c r="V37" s="60">
        <v>132082126</v>
      </c>
      <c r="W37" s="60">
        <v>128916100</v>
      </c>
      <c r="X37" s="60">
        <v>3166026</v>
      </c>
      <c r="Y37" s="61">
        <v>2.46</v>
      </c>
      <c r="Z37" s="62">
        <v>128916100</v>
      </c>
    </row>
    <row r="38" spans="1:26" ht="13.5">
      <c r="A38" s="58" t="s">
        <v>59</v>
      </c>
      <c r="B38" s="19">
        <v>407772106</v>
      </c>
      <c r="C38" s="19">
        <v>0</v>
      </c>
      <c r="D38" s="59">
        <v>382499595</v>
      </c>
      <c r="E38" s="60">
        <v>392934888</v>
      </c>
      <c r="F38" s="60">
        <v>390918782</v>
      </c>
      <c r="G38" s="60">
        <v>413158036</v>
      </c>
      <c r="H38" s="60">
        <v>403115939</v>
      </c>
      <c r="I38" s="60">
        <v>403115939</v>
      </c>
      <c r="J38" s="60">
        <v>405127361</v>
      </c>
      <c r="K38" s="60">
        <v>407072081</v>
      </c>
      <c r="L38" s="60">
        <v>408785808</v>
      </c>
      <c r="M38" s="60">
        <v>408785808</v>
      </c>
      <c r="N38" s="60">
        <v>410935058</v>
      </c>
      <c r="O38" s="60">
        <v>412842270</v>
      </c>
      <c r="P38" s="60">
        <v>402028223</v>
      </c>
      <c r="Q38" s="60">
        <v>402028223</v>
      </c>
      <c r="R38" s="60">
        <v>404113353</v>
      </c>
      <c r="S38" s="60">
        <v>406043461</v>
      </c>
      <c r="T38" s="60">
        <v>407946569</v>
      </c>
      <c r="U38" s="60">
        <v>407946569</v>
      </c>
      <c r="V38" s="60">
        <v>407946569</v>
      </c>
      <c r="W38" s="60">
        <v>392934888</v>
      </c>
      <c r="X38" s="60">
        <v>15011681</v>
      </c>
      <c r="Y38" s="61">
        <v>3.82</v>
      </c>
      <c r="Z38" s="62">
        <v>392934888</v>
      </c>
    </row>
    <row r="39" spans="1:26" ht="13.5">
      <c r="A39" s="58" t="s">
        <v>60</v>
      </c>
      <c r="B39" s="19">
        <v>1625092277</v>
      </c>
      <c r="C39" s="19">
        <v>0</v>
      </c>
      <c r="D39" s="59">
        <v>1627455398</v>
      </c>
      <c r="E39" s="60">
        <v>1680399067</v>
      </c>
      <c r="F39" s="60">
        <v>1615936847</v>
      </c>
      <c r="G39" s="60">
        <v>1617773352</v>
      </c>
      <c r="H39" s="60">
        <v>1604380574</v>
      </c>
      <c r="I39" s="60">
        <v>1604380574</v>
      </c>
      <c r="J39" s="60">
        <v>1596667310</v>
      </c>
      <c r="K39" s="60">
        <v>1620818840</v>
      </c>
      <c r="L39" s="60">
        <v>1612224519</v>
      </c>
      <c r="M39" s="60">
        <v>1612224519</v>
      </c>
      <c r="N39" s="60">
        <v>1629779307</v>
      </c>
      <c r="O39" s="60">
        <v>1630856146</v>
      </c>
      <c r="P39" s="60">
        <v>1636512687</v>
      </c>
      <c r="Q39" s="60">
        <v>1636512687</v>
      </c>
      <c r="R39" s="60">
        <v>1638363499</v>
      </c>
      <c r="S39" s="60">
        <v>1641926760</v>
      </c>
      <c r="T39" s="60">
        <v>1646595791</v>
      </c>
      <c r="U39" s="60">
        <v>1646595791</v>
      </c>
      <c r="V39" s="60">
        <v>1646595791</v>
      </c>
      <c r="W39" s="60">
        <v>1680399067</v>
      </c>
      <c r="X39" s="60">
        <v>-33803276</v>
      </c>
      <c r="Y39" s="61">
        <v>-2.01</v>
      </c>
      <c r="Z39" s="62">
        <v>1680399067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161627109</v>
      </c>
      <c r="C42" s="19">
        <v>0</v>
      </c>
      <c r="D42" s="59">
        <v>66142903</v>
      </c>
      <c r="E42" s="60">
        <v>81309424</v>
      </c>
      <c r="F42" s="60">
        <v>32074596</v>
      </c>
      <c r="G42" s="60">
        <v>6742826</v>
      </c>
      <c r="H42" s="60">
        <v>-27959185</v>
      </c>
      <c r="I42" s="60">
        <v>10858237</v>
      </c>
      <c r="J42" s="60">
        <v>-27682</v>
      </c>
      <c r="K42" s="60">
        <v>27534747</v>
      </c>
      <c r="L42" s="60">
        <v>24532557</v>
      </c>
      <c r="M42" s="60">
        <v>52039622</v>
      </c>
      <c r="N42" s="60">
        <v>10027012</v>
      </c>
      <c r="O42" s="60">
        <v>3235678</v>
      </c>
      <c r="P42" s="60">
        <v>39154516</v>
      </c>
      <c r="Q42" s="60">
        <v>52417206</v>
      </c>
      <c r="R42" s="60">
        <v>-6048028</v>
      </c>
      <c r="S42" s="60">
        <v>-17079490</v>
      </c>
      <c r="T42" s="60">
        <v>-9100436</v>
      </c>
      <c r="U42" s="60">
        <v>-32227954</v>
      </c>
      <c r="V42" s="60">
        <v>83087111</v>
      </c>
      <c r="W42" s="60">
        <v>81309424</v>
      </c>
      <c r="X42" s="60">
        <v>1777687</v>
      </c>
      <c r="Y42" s="61">
        <v>2.19</v>
      </c>
      <c r="Z42" s="62">
        <v>81309424</v>
      </c>
    </row>
    <row r="43" spans="1:26" ht="13.5">
      <c r="A43" s="58" t="s">
        <v>63</v>
      </c>
      <c r="B43" s="19">
        <v>-173152280</v>
      </c>
      <c r="C43" s="19">
        <v>0</v>
      </c>
      <c r="D43" s="59">
        <v>-81606090</v>
      </c>
      <c r="E43" s="60">
        <v>-97346145</v>
      </c>
      <c r="F43" s="60">
        <v>-9594579</v>
      </c>
      <c r="G43" s="60">
        <v>-4057544</v>
      </c>
      <c r="H43" s="60">
        <v>-6087200</v>
      </c>
      <c r="I43" s="60">
        <v>-19739323</v>
      </c>
      <c r="J43" s="60">
        <v>-8050099</v>
      </c>
      <c r="K43" s="60">
        <v>-9445977</v>
      </c>
      <c r="L43" s="60">
        <v>-1380838</v>
      </c>
      <c r="M43" s="60">
        <v>-18876914</v>
      </c>
      <c r="N43" s="60">
        <v>-851869</v>
      </c>
      <c r="O43" s="60">
        <v>-3247595</v>
      </c>
      <c r="P43" s="60">
        <v>-2783822</v>
      </c>
      <c r="Q43" s="60">
        <v>-6883286</v>
      </c>
      <c r="R43" s="60">
        <v>-2803368</v>
      </c>
      <c r="S43" s="60">
        <v>-9040586</v>
      </c>
      <c r="T43" s="60">
        <v>-16105300</v>
      </c>
      <c r="U43" s="60">
        <v>-27949254</v>
      </c>
      <c r="V43" s="60">
        <v>-73448777</v>
      </c>
      <c r="W43" s="60">
        <v>-97346145</v>
      </c>
      <c r="X43" s="60">
        <v>23897368</v>
      </c>
      <c r="Y43" s="61">
        <v>-24.55</v>
      </c>
      <c r="Z43" s="62">
        <v>-97346145</v>
      </c>
    </row>
    <row r="44" spans="1:26" ht="13.5">
      <c r="A44" s="58" t="s">
        <v>64</v>
      </c>
      <c r="B44" s="19">
        <v>-28289920</v>
      </c>
      <c r="C44" s="19">
        <v>0</v>
      </c>
      <c r="D44" s="59">
        <v>-26218195</v>
      </c>
      <c r="E44" s="60">
        <v>-26218195</v>
      </c>
      <c r="F44" s="60">
        <v>38226</v>
      </c>
      <c r="G44" s="60">
        <v>15293</v>
      </c>
      <c r="H44" s="60">
        <v>-12869640</v>
      </c>
      <c r="I44" s="60">
        <v>-12816121</v>
      </c>
      <c r="J44" s="60">
        <v>41519</v>
      </c>
      <c r="K44" s="60">
        <v>22193</v>
      </c>
      <c r="L44" s="60">
        <v>32667</v>
      </c>
      <c r="M44" s="60">
        <v>96379</v>
      </c>
      <c r="N44" s="60">
        <v>33945</v>
      </c>
      <c r="O44" s="60">
        <v>5992</v>
      </c>
      <c r="P44" s="60">
        <v>-13559209</v>
      </c>
      <c r="Q44" s="60">
        <v>-13519272</v>
      </c>
      <c r="R44" s="60">
        <v>51974</v>
      </c>
      <c r="S44" s="60">
        <v>34307</v>
      </c>
      <c r="T44" s="60">
        <v>57089</v>
      </c>
      <c r="U44" s="60">
        <v>143370</v>
      </c>
      <c r="V44" s="60">
        <v>-26095644</v>
      </c>
      <c r="W44" s="60">
        <v>-26218195</v>
      </c>
      <c r="X44" s="60">
        <v>122551</v>
      </c>
      <c r="Y44" s="61">
        <v>-0.47</v>
      </c>
      <c r="Z44" s="62">
        <v>-26218195</v>
      </c>
    </row>
    <row r="45" spans="1:26" ht="13.5">
      <c r="A45" s="70" t="s">
        <v>65</v>
      </c>
      <c r="B45" s="22">
        <v>82173774</v>
      </c>
      <c r="C45" s="22">
        <v>0</v>
      </c>
      <c r="D45" s="99">
        <v>70264731</v>
      </c>
      <c r="E45" s="100">
        <v>124918858</v>
      </c>
      <c r="F45" s="100">
        <v>167505168</v>
      </c>
      <c r="G45" s="100">
        <v>170205743</v>
      </c>
      <c r="H45" s="100">
        <v>123289718</v>
      </c>
      <c r="I45" s="100">
        <v>123289718</v>
      </c>
      <c r="J45" s="100">
        <v>115253456</v>
      </c>
      <c r="K45" s="100">
        <v>133364419</v>
      </c>
      <c r="L45" s="100">
        <v>156548805</v>
      </c>
      <c r="M45" s="100">
        <v>156548805</v>
      </c>
      <c r="N45" s="100">
        <v>165757893</v>
      </c>
      <c r="O45" s="100">
        <v>165751968</v>
      </c>
      <c r="P45" s="100">
        <v>188563453</v>
      </c>
      <c r="Q45" s="100">
        <v>165757893</v>
      </c>
      <c r="R45" s="100">
        <v>179764031</v>
      </c>
      <c r="S45" s="100">
        <v>153678262</v>
      </c>
      <c r="T45" s="100">
        <v>128529615</v>
      </c>
      <c r="U45" s="100">
        <v>128529615</v>
      </c>
      <c r="V45" s="100">
        <v>128529615</v>
      </c>
      <c r="W45" s="100">
        <v>124918858</v>
      </c>
      <c r="X45" s="100">
        <v>3610757</v>
      </c>
      <c r="Y45" s="101">
        <v>2.89</v>
      </c>
      <c r="Z45" s="102">
        <v>124918858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56927055</v>
      </c>
      <c r="C49" s="52">
        <v>0</v>
      </c>
      <c r="D49" s="129">
        <v>2801400</v>
      </c>
      <c r="E49" s="54">
        <v>2979985</v>
      </c>
      <c r="F49" s="54">
        <v>0</v>
      </c>
      <c r="G49" s="54">
        <v>0</v>
      </c>
      <c r="H49" s="54">
        <v>0</v>
      </c>
      <c r="I49" s="54">
        <v>2310471</v>
      </c>
      <c r="J49" s="54">
        <v>0</v>
      </c>
      <c r="K49" s="54">
        <v>0</v>
      </c>
      <c r="L49" s="54">
        <v>0</v>
      </c>
      <c r="M49" s="54">
        <v>2004177</v>
      </c>
      <c r="N49" s="54">
        <v>0</v>
      </c>
      <c r="O49" s="54">
        <v>0</v>
      </c>
      <c r="P49" s="54">
        <v>0</v>
      </c>
      <c r="Q49" s="54">
        <v>1869343</v>
      </c>
      <c r="R49" s="54">
        <v>0</v>
      </c>
      <c r="S49" s="54">
        <v>0</v>
      </c>
      <c r="T49" s="54">
        <v>0</v>
      </c>
      <c r="U49" s="54">
        <v>10860624</v>
      </c>
      <c r="V49" s="54">
        <v>23746854</v>
      </c>
      <c r="W49" s="54">
        <v>103499909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51865890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51865890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96.5018243047293</v>
      </c>
      <c r="C58" s="5">
        <f>IF(C67=0,0,+(C76/C67)*100)</f>
        <v>0</v>
      </c>
      <c r="D58" s="6">
        <f aca="true" t="shared" si="6" ref="D58:Z58">IF(D67=0,0,+(D76/D67)*100)</f>
        <v>99.08018655046122</v>
      </c>
      <c r="E58" s="7">
        <f t="shared" si="6"/>
        <v>99.0801841476226</v>
      </c>
      <c r="F58" s="7">
        <f t="shared" si="6"/>
        <v>212.19713810068475</v>
      </c>
      <c r="G58" s="7">
        <f t="shared" si="6"/>
        <v>97.20869423145028</v>
      </c>
      <c r="H58" s="7">
        <f t="shared" si="6"/>
        <v>97.4607433184883</v>
      </c>
      <c r="I58" s="7">
        <f t="shared" si="6"/>
        <v>117.76139186366417</v>
      </c>
      <c r="J58" s="7">
        <f t="shared" si="6"/>
        <v>107.04552850662736</v>
      </c>
      <c r="K58" s="7">
        <f t="shared" si="6"/>
        <v>93.65366983030282</v>
      </c>
      <c r="L58" s="7">
        <f t="shared" si="6"/>
        <v>155.54100891773365</v>
      </c>
      <c r="M58" s="7">
        <f t="shared" si="6"/>
        <v>113.7436144316247</v>
      </c>
      <c r="N58" s="7">
        <f t="shared" si="6"/>
        <v>73.32876687966876</v>
      </c>
      <c r="O58" s="7">
        <f t="shared" si="6"/>
        <v>88.2587642561418</v>
      </c>
      <c r="P58" s="7">
        <f t="shared" si="6"/>
        <v>100.4315806612871</v>
      </c>
      <c r="Q58" s="7">
        <f t="shared" si="6"/>
        <v>86.19570839045534</v>
      </c>
      <c r="R58" s="7">
        <f t="shared" si="6"/>
        <v>92.21563824575416</v>
      </c>
      <c r="S58" s="7">
        <f t="shared" si="6"/>
        <v>95.59855634549169</v>
      </c>
      <c r="T58" s="7">
        <f t="shared" si="6"/>
        <v>109.4848039821184</v>
      </c>
      <c r="U58" s="7">
        <f t="shared" si="6"/>
        <v>98.64708263994632</v>
      </c>
      <c r="V58" s="7">
        <f t="shared" si="6"/>
        <v>102.45211324398169</v>
      </c>
      <c r="W58" s="7">
        <f t="shared" si="6"/>
        <v>99.07961705685436</v>
      </c>
      <c r="X58" s="7">
        <f t="shared" si="6"/>
        <v>0</v>
      </c>
      <c r="Y58" s="7">
        <f t="shared" si="6"/>
        <v>0</v>
      </c>
      <c r="Z58" s="8">
        <f t="shared" si="6"/>
        <v>99.0801841476226</v>
      </c>
    </row>
    <row r="59" spans="1:26" ht="13.5">
      <c r="A59" s="37" t="s">
        <v>31</v>
      </c>
      <c r="B59" s="9">
        <f aca="true" t="shared" si="7" ref="B59:Z66">IF(B68=0,0,+(B77/B68)*100)</f>
        <v>87.12563560473932</v>
      </c>
      <c r="C59" s="9">
        <f t="shared" si="7"/>
        <v>0</v>
      </c>
      <c r="D59" s="2">
        <f t="shared" si="7"/>
        <v>96.99999849370887</v>
      </c>
      <c r="E59" s="10">
        <f t="shared" si="7"/>
        <v>96.9999995696311</v>
      </c>
      <c r="F59" s="10">
        <f t="shared" si="7"/>
        <v>82.55474234293182</v>
      </c>
      <c r="G59" s="10">
        <f t="shared" si="7"/>
        <v>75.84325982584068</v>
      </c>
      <c r="H59" s="10">
        <f t="shared" si="7"/>
        <v>88.5019753572477</v>
      </c>
      <c r="I59" s="10">
        <f t="shared" si="7"/>
        <v>82.05384560267821</v>
      </c>
      <c r="J59" s="10">
        <f t="shared" si="7"/>
        <v>79.27628627761898</v>
      </c>
      <c r="K59" s="10">
        <f t="shared" si="7"/>
        <v>70.45531720705483</v>
      </c>
      <c r="L59" s="10">
        <f t="shared" si="7"/>
        <v>-2062.718086996782</v>
      </c>
      <c r="M59" s="10">
        <f t="shared" si="7"/>
        <v>117.71540063668004</v>
      </c>
      <c r="N59" s="10">
        <f t="shared" si="7"/>
        <v>38.488953266119616</v>
      </c>
      <c r="O59" s="10">
        <f t="shared" si="7"/>
        <v>69.62973819432165</v>
      </c>
      <c r="P59" s="10">
        <f t="shared" si="7"/>
        <v>80.26388054752779</v>
      </c>
      <c r="Q59" s="10">
        <f t="shared" si="7"/>
        <v>56.50323721077437</v>
      </c>
      <c r="R59" s="10">
        <f t="shared" si="7"/>
        <v>70.21554057285908</v>
      </c>
      <c r="S59" s="10">
        <f t="shared" si="7"/>
        <v>68.07040509003383</v>
      </c>
      <c r="T59" s="10">
        <f t="shared" si="7"/>
        <v>68.19060167558716</v>
      </c>
      <c r="U59" s="10">
        <f t="shared" si="7"/>
        <v>68.82823385762134</v>
      </c>
      <c r="V59" s="10">
        <f t="shared" si="7"/>
        <v>75.86283962195738</v>
      </c>
      <c r="W59" s="10">
        <f t="shared" si="7"/>
        <v>96.9999995696311</v>
      </c>
      <c r="X59" s="10">
        <f t="shared" si="7"/>
        <v>0</v>
      </c>
      <c r="Y59" s="10">
        <f t="shared" si="7"/>
        <v>0</v>
      </c>
      <c r="Z59" s="11">
        <f t="shared" si="7"/>
        <v>96.9999995696311</v>
      </c>
    </row>
    <row r="60" spans="1:26" ht="13.5">
      <c r="A60" s="38" t="s">
        <v>32</v>
      </c>
      <c r="B60" s="12">
        <f t="shared" si="7"/>
        <v>98.51755352074194</v>
      </c>
      <c r="C60" s="12">
        <f t="shared" si="7"/>
        <v>0</v>
      </c>
      <c r="D60" s="3">
        <f t="shared" si="7"/>
        <v>99.52578328043002</v>
      </c>
      <c r="E60" s="13">
        <f t="shared" si="7"/>
        <v>99.52578322759324</v>
      </c>
      <c r="F60" s="13">
        <f t="shared" si="7"/>
        <v>286.4544125792748</v>
      </c>
      <c r="G60" s="13">
        <f t="shared" si="7"/>
        <v>102.39580993203661</v>
      </c>
      <c r="H60" s="13">
        <f t="shared" si="7"/>
        <v>99.3909113733506</v>
      </c>
      <c r="I60" s="13">
        <f t="shared" si="7"/>
        <v>127.81618627727475</v>
      </c>
      <c r="J60" s="13">
        <f t="shared" si="7"/>
        <v>113.1788017427532</v>
      </c>
      <c r="K60" s="13">
        <f t="shared" si="7"/>
        <v>98.59826313359002</v>
      </c>
      <c r="L60" s="13">
        <f t="shared" si="7"/>
        <v>132.20172933079004</v>
      </c>
      <c r="M60" s="13">
        <f t="shared" si="7"/>
        <v>113.24182717750108</v>
      </c>
      <c r="N60" s="13">
        <f t="shared" si="7"/>
        <v>86.18204765603316</v>
      </c>
      <c r="O60" s="13">
        <f t="shared" si="7"/>
        <v>92.12042898409362</v>
      </c>
      <c r="P60" s="13">
        <f t="shared" si="7"/>
        <v>104.49299374564877</v>
      </c>
      <c r="Q60" s="13">
        <f t="shared" si="7"/>
        <v>94.02197473959001</v>
      </c>
      <c r="R60" s="13">
        <f t="shared" si="7"/>
        <v>96.84259137504363</v>
      </c>
      <c r="S60" s="13">
        <f t="shared" si="7"/>
        <v>101.62234441719293</v>
      </c>
      <c r="T60" s="13">
        <f t="shared" si="7"/>
        <v>119.92757322387587</v>
      </c>
      <c r="U60" s="13">
        <f t="shared" si="7"/>
        <v>105.39852357547166</v>
      </c>
      <c r="V60" s="13">
        <f t="shared" si="7"/>
        <v>108.60395094552608</v>
      </c>
      <c r="W60" s="13">
        <f t="shared" si="7"/>
        <v>99.52508673101592</v>
      </c>
      <c r="X60" s="13">
        <f t="shared" si="7"/>
        <v>0</v>
      </c>
      <c r="Y60" s="13">
        <f t="shared" si="7"/>
        <v>0</v>
      </c>
      <c r="Z60" s="14">
        <f t="shared" si="7"/>
        <v>99.52578322759324</v>
      </c>
    </row>
    <row r="61" spans="1:26" ht="13.5">
      <c r="A61" s="39" t="s">
        <v>103</v>
      </c>
      <c r="B61" s="12">
        <f t="shared" si="7"/>
        <v>93.36623569268195</v>
      </c>
      <c r="C61" s="12">
        <f t="shared" si="7"/>
        <v>0</v>
      </c>
      <c r="D61" s="3">
        <f t="shared" si="7"/>
        <v>94.94272733866748</v>
      </c>
      <c r="E61" s="13">
        <f t="shared" si="7"/>
        <v>94.94206304777693</v>
      </c>
      <c r="F61" s="13">
        <f t="shared" si="7"/>
        <v>389.5130886821159</v>
      </c>
      <c r="G61" s="13">
        <f t="shared" si="7"/>
        <v>97.84731066629313</v>
      </c>
      <c r="H61" s="13">
        <f t="shared" si="7"/>
        <v>95.18173414089324</v>
      </c>
      <c r="I61" s="13">
        <f t="shared" si="7"/>
        <v>127.76796288857521</v>
      </c>
      <c r="J61" s="13">
        <f t="shared" si="7"/>
        <v>112.65486896716727</v>
      </c>
      <c r="K61" s="13">
        <f t="shared" si="7"/>
        <v>102.88124055075112</v>
      </c>
      <c r="L61" s="13">
        <f t="shared" si="7"/>
        <v>111.6368083452984</v>
      </c>
      <c r="M61" s="13">
        <f t="shared" si="7"/>
        <v>109.02098531889183</v>
      </c>
      <c r="N61" s="13">
        <f t="shared" si="7"/>
        <v>101.53243878693155</v>
      </c>
      <c r="O61" s="13">
        <f t="shared" si="7"/>
        <v>99.39876063370042</v>
      </c>
      <c r="P61" s="13">
        <f t="shared" si="7"/>
        <v>108.47929234837991</v>
      </c>
      <c r="Q61" s="13">
        <f t="shared" si="7"/>
        <v>103.14273036298292</v>
      </c>
      <c r="R61" s="13">
        <f t="shared" si="7"/>
        <v>92.85811271658663</v>
      </c>
      <c r="S61" s="13">
        <f t="shared" si="7"/>
        <v>103.81312181664835</v>
      </c>
      <c r="T61" s="13">
        <f t="shared" si="7"/>
        <v>102.42699656231014</v>
      </c>
      <c r="U61" s="13">
        <f t="shared" si="7"/>
        <v>99.66019523070536</v>
      </c>
      <c r="V61" s="13">
        <f t="shared" si="7"/>
        <v>109.02691648932132</v>
      </c>
      <c r="W61" s="13">
        <f t="shared" si="7"/>
        <v>94.94206304777693</v>
      </c>
      <c r="X61" s="13">
        <f t="shared" si="7"/>
        <v>0</v>
      </c>
      <c r="Y61" s="13">
        <f t="shared" si="7"/>
        <v>0</v>
      </c>
      <c r="Z61" s="14">
        <f t="shared" si="7"/>
        <v>94.94206304777693</v>
      </c>
    </row>
    <row r="62" spans="1:26" ht="13.5">
      <c r="A62" s="39" t="s">
        <v>104</v>
      </c>
      <c r="B62" s="12">
        <f t="shared" si="7"/>
        <v>98.27568142368533</v>
      </c>
      <c r="C62" s="12">
        <f t="shared" si="7"/>
        <v>0</v>
      </c>
      <c r="D62" s="3">
        <f t="shared" si="7"/>
        <v>91.99523686896886</v>
      </c>
      <c r="E62" s="13">
        <f t="shared" si="7"/>
        <v>91.99458003446345</v>
      </c>
      <c r="F62" s="13">
        <f t="shared" si="7"/>
        <v>-1053.8243165462948</v>
      </c>
      <c r="G62" s="13">
        <f t="shared" si="7"/>
        <v>79.29518644259728</v>
      </c>
      <c r="H62" s="13">
        <f t="shared" si="7"/>
        <v>94.89114891292193</v>
      </c>
      <c r="I62" s="13">
        <f t="shared" si="7"/>
        <v>139.89289589501675</v>
      </c>
      <c r="J62" s="13">
        <f t="shared" si="7"/>
        <v>82.46909343958757</v>
      </c>
      <c r="K62" s="13">
        <f t="shared" si="7"/>
        <v>68.04328387227287</v>
      </c>
      <c r="L62" s="13">
        <f t="shared" si="7"/>
        <v>97.88199630257957</v>
      </c>
      <c r="M62" s="13">
        <f t="shared" si="7"/>
        <v>82.43876486724308</v>
      </c>
      <c r="N62" s="13">
        <f t="shared" si="7"/>
        <v>77.98467116513969</v>
      </c>
      <c r="O62" s="13">
        <f t="shared" si="7"/>
        <v>64.06019771037712</v>
      </c>
      <c r="P62" s="13">
        <f t="shared" si="7"/>
        <v>86.85768533418816</v>
      </c>
      <c r="Q62" s="13">
        <f t="shared" si="7"/>
        <v>76.93964143927488</v>
      </c>
      <c r="R62" s="13">
        <f t="shared" si="7"/>
        <v>114.26892910440371</v>
      </c>
      <c r="S62" s="13">
        <f t="shared" si="7"/>
        <v>88.96153302292022</v>
      </c>
      <c r="T62" s="13">
        <f t="shared" si="7"/>
        <v>119.77713517812983</v>
      </c>
      <c r="U62" s="13">
        <f t="shared" si="7"/>
        <v>106.52164679042058</v>
      </c>
      <c r="V62" s="13">
        <f t="shared" si="7"/>
        <v>93.98720390591345</v>
      </c>
      <c r="W62" s="13">
        <f t="shared" si="7"/>
        <v>91.99458003446345</v>
      </c>
      <c r="X62" s="13">
        <f t="shared" si="7"/>
        <v>0</v>
      </c>
      <c r="Y62" s="13">
        <f t="shared" si="7"/>
        <v>0</v>
      </c>
      <c r="Z62" s="14">
        <f t="shared" si="7"/>
        <v>91.99458003446345</v>
      </c>
    </row>
    <row r="63" spans="1:26" ht="13.5">
      <c r="A63" s="39" t="s">
        <v>105</v>
      </c>
      <c r="B63" s="12">
        <f t="shared" si="7"/>
        <v>90.21193506964312</v>
      </c>
      <c r="C63" s="12">
        <f t="shared" si="7"/>
        <v>0</v>
      </c>
      <c r="D63" s="3">
        <f t="shared" si="7"/>
        <v>95.31989243386644</v>
      </c>
      <c r="E63" s="13">
        <f t="shared" si="7"/>
        <v>95.31923256850706</v>
      </c>
      <c r="F63" s="13">
        <f t="shared" si="7"/>
        <v>72.15231965180233</v>
      </c>
      <c r="G63" s="13">
        <f t="shared" si="7"/>
        <v>110.17807697746737</v>
      </c>
      <c r="H63" s="13">
        <f t="shared" si="7"/>
        <v>90.5410317946889</v>
      </c>
      <c r="I63" s="13">
        <f t="shared" si="7"/>
        <v>88.72187354541184</v>
      </c>
      <c r="J63" s="13">
        <f t="shared" si="7"/>
        <v>107.6671845894307</v>
      </c>
      <c r="K63" s="13">
        <f t="shared" si="7"/>
        <v>79.48728590056308</v>
      </c>
      <c r="L63" s="13">
        <f t="shared" si="7"/>
        <v>266.25392183739984</v>
      </c>
      <c r="M63" s="13">
        <f t="shared" si="7"/>
        <v>118.53878192160316</v>
      </c>
      <c r="N63" s="13">
        <f t="shared" si="7"/>
        <v>47.26226296356995</v>
      </c>
      <c r="O63" s="13">
        <f t="shared" si="7"/>
        <v>76.8313540622615</v>
      </c>
      <c r="P63" s="13">
        <f t="shared" si="7"/>
        <v>85.83608090385198</v>
      </c>
      <c r="Q63" s="13">
        <f t="shared" si="7"/>
        <v>65.56994440147179</v>
      </c>
      <c r="R63" s="13">
        <f t="shared" si="7"/>
        <v>73.77497809611516</v>
      </c>
      <c r="S63" s="13">
        <f t="shared" si="7"/>
        <v>78.50089182667087</v>
      </c>
      <c r="T63" s="13">
        <f t="shared" si="7"/>
        <v>181.312968644641</v>
      </c>
      <c r="U63" s="13">
        <f t="shared" si="7"/>
        <v>94.02732035334137</v>
      </c>
      <c r="V63" s="13">
        <f t="shared" si="7"/>
        <v>87.52300364687105</v>
      </c>
      <c r="W63" s="13">
        <f t="shared" si="7"/>
        <v>95.31923256850706</v>
      </c>
      <c r="X63" s="13">
        <f t="shared" si="7"/>
        <v>0</v>
      </c>
      <c r="Y63" s="13">
        <f t="shared" si="7"/>
        <v>0</v>
      </c>
      <c r="Z63" s="14">
        <f t="shared" si="7"/>
        <v>95.31923256850706</v>
      </c>
    </row>
    <row r="64" spans="1:26" ht="13.5">
      <c r="A64" s="39" t="s">
        <v>106</v>
      </c>
      <c r="B64" s="12">
        <f t="shared" si="7"/>
        <v>87.60634266484362</v>
      </c>
      <c r="C64" s="12">
        <f t="shared" si="7"/>
        <v>0</v>
      </c>
      <c r="D64" s="3">
        <f t="shared" si="7"/>
        <v>92.14537624666112</v>
      </c>
      <c r="E64" s="13">
        <f t="shared" si="7"/>
        <v>92.14473770881868</v>
      </c>
      <c r="F64" s="13">
        <f t="shared" si="7"/>
        <v>70.18953166361675</v>
      </c>
      <c r="G64" s="13">
        <f t="shared" si="7"/>
        <v>86.12536005997711</v>
      </c>
      <c r="H64" s="13">
        <f t="shared" si="7"/>
        <v>91.5701991523923</v>
      </c>
      <c r="I64" s="13">
        <f t="shared" si="7"/>
        <v>82.24179827688604</v>
      </c>
      <c r="J64" s="13">
        <f t="shared" si="7"/>
        <v>89.69051189225172</v>
      </c>
      <c r="K64" s="13">
        <f t="shared" si="7"/>
        <v>68.55314378206305</v>
      </c>
      <c r="L64" s="13">
        <f t="shared" si="7"/>
        <v>900.2974855999724</v>
      </c>
      <c r="M64" s="13">
        <f t="shared" si="7"/>
        <v>114.08981862578031</v>
      </c>
      <c r="N64" s="13">
        <f t="shared" si="7"/>
        <v>36.65304240474529</v>
      </c>
      <c r="O64" s="13">
        <f t="shared" si="7"/>
        <v>63.855492942262714</v>
      </c>
      <c r="P64" s="13">
        <f t="shared" si="7"/>
        <v>73.19385544794173</v>
      </c>
      <c r="Q64" s="13">
        <f t="shared" si="7"/>
        <v>52.74421329778731</v>
      </c>
      <c r="R64" s="13">
        <f t="shared" si="7"/>
        <v>65.82210724721082</v>
      </c>
      <c r="S64" s="13">
        <f t="shared" si="7"/>
        <v>64.19708015158398</v>
      </c>
      <c r="T64" s="13">
        <f t="shared" si="7"/>
        <v>176.7687434002112</v>
      </c>
      <c r="U64" s="13">
        <f t="shared" si="7"/>
        <v>82.18938811635387</v>
      </c>
      <c r="V64" s="13">
        <f t="shared" si="7"/>
        <v>76.78750126762962</v>
      </c>
      <c r="W64" s="13">
        <f t="shared" si="7"/>
        <v>92.14473770881868</v>
      </c>
      <c r="X64" s="13">
        <f t="shared" si="7"/>
        <v>0</v>
      </c>
      <c r="Y64" s="13">
        <f t="shared" si="7"/>
        <v>0</v>
      </c>
      <c r="Z64" s="14">
        <f t="shared" si="7"/>
        <v>92.14473770881868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99.9999634580255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100.00043948703075</v>
      </c>
      <c r="I66" s="16">
        <f t="shared" si="7"/>
        <v>100.00017025043839</v>
      </c>
      <c r="J66" s="16">
        <f t="shared" si="7"/>
        <v>100</v>
      </c>
      <c r="K66" s="16">
        <f t="shared" si="7"/>
        <v>99.9996017507039</v>
      </c>
      <c r="L66" s="16">
        <f t="shared" si="7"/>
        <v>100</v>
      </c>
      <c r="M66" s="16">
        <f t="shared" si="7"/>
        <v>99.99986679064018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99.99965959532693</v>
      </c>
      <c r="T66" s="16">
        <f t="shared" si="7"/>
        <v>99.99964289030304</v>
      </c>
      <c r="U66" s="16">
        <f t="shared" si="7"/>
        <v>99.99976718684886</v>
      </c>
      <c r="V66" s="16">
        <f t="shared" si="7"/>
        <v>99.99993303321051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494330517</v>
      </c>
      <c r="C67" s="24"/>
      <c r="D67" s="25">
        <v>524149870</v>
      </c>
      <c r="E67" s="26">
        <v>524146870</v>
      </c>
      <c r="F67" s="26">
        <v>19187747</v>
      </c>
      <c r="G67" s="26">
        <v>44557820</v>
      </c>
      <c r="H67" s="26">
        <v>44147644</v>
      </c>
      <c r="I67" s="26">
        <v>107893211</v>
      </c>
      <c r="J67" s="26">
        <v>42912565</v>
      </c>
      <c r="K67" s="26">
        <v>44966507</v>
      </c>
      <c r="L67" s="26">
        <v>28489974</v>
      </c>
      <c r="M67" s="26">
        <v>116369046</v>
      </c>
      <c r="N67" s="26">
        <v>59547303</v>
      </c>
      <c r="O67" s="26">
        <v>45485834</v>
      </c>
      <c r="P67" s="26">
        <v>47229410</v>
      </c>
      <c r="Q67" s="26">
        <v>152262547</v>
      </c>
      <c r="R67" s="26">
        <v>45404172</v>
      </c>
      <c r="S67" s="26">
        <v>44144357</v>
      </c>
      <c r="T67" s="26">
        <v>39361562</v>
      </c>
      <c r="U67" s="26">
        <v>128910091</v>
      </c>
      <c r="V67" s="26">
        <v>505434895</v>
      </c>
      <c r="W67" s="26">
        <v>524149870</v>
      </c>
      <c r="X67" s="26"/>
      <c r="Y67" s="25"/>
      <c r="Z67" s="27">
        <v>524146870</v>
      </c>
    </row>
    <row r="68" spans="1:26" ht="13.5" hidden="1">
      <c r="A68" s="37" t="s">
        <v>31</v>
      </c>
      <c r="B68" s="19">
        <v>87824825</v>
      </c>
      <c r="C68" s="19"/>
      <c r="D68" s="20">
        <v>92943520</v>
      </c>
      <c r="E68" s="21">
        <v>92943520</v>
      </c>
      <c r="F68" s="21">
        <v>6822324</v>
      </c>
      <c r="G68" s="21">
        <v>8688366</v>
      </c>
      <c r="H68" s="21">
        <v>7838329</v>
      </c>
      <c r="I68" s="21">
        <v>23349019</v>
      </c>
      <c r="J68" s="21">
        <v>7668640</v>
      </c>
      <c r="K68" s="21">
        <v>7912923</v>
      </c>
      <c r="L68" s="21">
        <v>-306701</v>
      </c>
      <c r="M68" s="21">
        <v>15274862</v>
      </c>
      <c r="N68" s="21">
        <v>16127165</v>
      </c>
      <c r="O68" s="21">
        <v>7894252</v>
      </c>
      <c r="P68" s="21">
        <v>7865756</v>
      </c>
      <c r="Q68" s="21">
        <v>31887173</v>
      </c>
      <c r="R68" s="21">
        <v>7923659</v>
      </c>
      <c r="S68" s="21">
        <v>7911303</v>
      </c>
      <c r="T68" s="21">
        <v>7837014</v>
      </c>
      <c r="U68" s="21">
        <v>23671976</v>
      </c>
      <c r="V68" s="21">
        <v>94183030</v>
      </c>
      <c r="W68" s="21">
        <v>92943520</v>
      </c>
      <c r="X68" s="21"/>
      <c r="Y68" s="20"/>
      <c r="Z68" s="23">
        <v>92943520</v>
      </c>
    </row>
    <row r="69" spans="1:26" ht="13.5" hidden="1">
      <c r="A69" s="38" t="s">
        <v>32</v>
      </c>
      <c r="B69" s="19">
        <v>403769113</v>
      </c>
      <c r="C69" s="19"/>
      <c r="D69" s="20">
        <v>428684590</v>
      </c>
      <c r="E69" s="21">
        <v>428681590</v>
      </c>
      <c r="F69" s="21">
        <v>12184359</v>
      </c>
      <c r="G69" s="21">
        <v>35690686</v>
      </c>
      <c r="H69" s="21">
        <v>36081777</v>
      </c>
      <c r="I69" s="21">
        <v>83956822</v>
      </c>
      <c r="J69" s="21">
        <v>35000481</v>
      </c>
      <c r="K69" s="21">
        <v>36802485</v>
      </c>
      <c r="L69" s="21">
        <v>28540520</v>
      </c>
      <c r="M69" s="21">
        <v>100343486</v>
      </c>
      <c r="N69" s="21">
        <v>43146856</v>
      </c>
      <c r="O69" s="21">
        <v>37350942</v>
      </c>
      <c r="P69" s="21">
        <v>39088147</v>
      </c>
      <c r="Q69" s="21">
        <v>119585945</v>
      </c>
      <c r="R69" s="21">
        <v>37195249</v>
      </c>
      <c r="S69" s="21">
        <v>35939286</v>
      </c>
      <c r="T69" s="21">
        <v>31244522</v>
      </c>
      <c r="U69" s="21">
        <v>104379057</v>
      </c>
      <c r="V69" s="21">
        <v>408265310</v>
      </c>
      <c r="W69" s="21">
        <v>428684590</v>
      </c>
      <c r="X69" s="21"/>
      <c r="Y69" s="20"/>
      <c r="Z69" s="23">
        <v>428681590</v>
      </c>
    </row>
    <row r="70" spans="1:26" ht="13.5" hidden="1">
      <c r="A70" s="39" t="s">
        <v>103</v>
      </c>
      <c r="B70" s="19">
        <v>298774724</v>
      </c>
      <c r="C70" s="19"/>
      <c r="D70" s="20">
        <v>321696418</v>
      </c>
      <c r="E70" s="21">
        <v>321696418</v>
      </c>
      <c r="F70" s="21">
        <v>6708162</v>
      </c>
      <c r="G70" s="21">
        <v>28305710</v>
      </c>
      <c r="H70" s="21">
        <v>27892255</v>
      </c>
      <c r="I70" s="21">
        <v>62906127</v>
      </c>
      <c r="J70" s="21">
        <v>27368217</v>
      </c>
      <c r="K70" s="21">
        <v>26566265</v>
      </c>
      <c r="L70" s="21">
        <v>24335427</v>
      </c>
      <c r="M70" s="21">
        <v>78269909</v>
      </c>
      <c r="N70" s="21">
        <v>26531957</v>
      </c>
      <c r="O70" s="21">
        <v>25021981</v>
      </c>
      <c r="P70" s="21">
        <v>25560600</v>
      </c>
      <c r="Q70" s="21">
        <v>77114538</v>
      </c>
      <c r="R70" s="21">
        <v>26005241</v>
      </c>
      <c r="S70" s="21">
        <v>25086374</v>
      </c>
      <c r="T70" s="21">
        <v>26278694</v>
      </c>
      <c r="U70" s="21">
        <v>77370309</v>
      </c>
      <c r="V70" s="21">
        <v>295660883</v>
      </c>
      <c r="W70" s="21">
        <v>321696418</v>
      </c>
      <c r="X70" s="21"/>
      <c r="Y70" s="20"/>
      <c r="Z70" s="23">
        <v>321696418</v>
      </c>
    </row>
    <row r="71" spans="1:26" ht="13.5" hidden="1">
      <c r="A71" s="39" t="s">
        <v>104</v>
      </c>
      <c r="B71" s="19">
        <v>49363268</v>
      </c>
      <c r="C71" s="19"/>
      <c r="D71" s="20">
        <v>48109531</v>
      </c>
      <c r="E71" s="21">
        <v>48109531</v>
      </c>
      <c r="F71" s="21">
        <v>-307519</v>
      </c>
      <c r="G71" s="21">
        <v>3673624</v>
      </c>
      <c r="H71" s="21">
        <v>3210487</v>
      </c>
      <c r="I71" s="21">
        <v>6576592</v>
      </c>
      <c r="J71" s="21">
        <v>3642835</v>
      </c>
      <c r="K71" s="21">
        <v>5081708</v>
      </c>
      <c r="L71" s="21">
        <v>4729784</v>
      </c>
      <c r="M71" s="21">
        <v>13454327</v>
      </c>
      <c r="N71" s="21">
        <v>5572113</v>
      </c>
      <c r="O71" s="21">
        <v>6563439</v>
      </c>
      <c r="P71" s="21">
        <v>7936083</v>
      </c>
      <c r="Q71" s="21">
        <v>20071635</v>
      </c>
      <c r="R71" s="21">
        <v>5555070</v>
      </c>
      <c r="S71" s="21">
        <v>5721193</v>
      </c>
      <c r="T71" s="21">
        <v>4332402</v>
      </c>
      <c r="U71" s="21">
        <v>15608665</v>
      </c>
      <c r="V71" s="21">
        <v>55711219</v>
      </c>
      <c r="W71" s="21">
        <v>48109531</v>
      </c>
      <c r="X71" s="21"/>
      <c r="Y71" s="20"/>
      <c r="Z71" s="23">
        <v>48109531</v>
      </c>
    </row>
    <row r="72" spans="1:26" ht="13.5" hidden="1">
      <c r="A72" s="39" t="s">
        <v>105</v>
      </c>
      <c r="B72" s="19">
        <v>49627511</v>
      </c>
      <c r="C72" s="19"/>
      <c r="D72" s="20">
        <v>51980301</v>
      </c>
      <c r="E72" s="21">
        <v>51980301</v>
      </c>
      <c r="F72" s="21">
        <v>4992107</v>
      </c>
      <c r="G72" s="21">
        <v>3486189</v>
      </c>
      <c r="H72" s="21">
        <v>4351796</v>
      </c>
      <c r="I72" s="21">
        <v>12830092</v>
      </c>
      <c r="J72" s="21">
        <v>3527553</v>
      </c>
      <c r="K72" s="21">
        <v>4481796</v>
      </c>
      <c r="L72" s="21">
        <v>1444476</v>
      </c>
      <c r="M72" s="21">
        <v>9453825</v>
      </c>
      <c r="N72" s="21">
        <v>8078716</v>
      </c>
      <c r="O72" s="21">
        <v>4550581</v>
      </c>
      <c r="P72" s="21">
        <v>4769365</v>
      </c>
      <c r="Q72" s="21">
        <v>17398662</v>
      </c>
      <c r="R72" s="21">
        <v>4825628</v>
      </c>
      <c r="S72" s="21">
        <v>4527225</v>
      </c>
      <c r="T72" s="21">
        <v>1924966</v>
      </c>
      <c r="U72" s="21">
        <v>11277819</v>
      </c>
      <c r="V72" s="21">
        <v>50960398</v>
      </c>
      <c r="W72" s="21">
        <v>51980301</v>
      </c>
      <c r="X72" s="21"/>
      <c r="Y72" s="20"/>
      <c r="Z72" s="23">
        <v>51980301</v>
      </c>
    </row>
    <row r="73" spans="1:26" ht="13.5" hidden="1">
      <c r="A73" s="39" t="s">
        <v>106</v>
      </c>
      <c r="B73" s="19">
        <v>29160803</v>
      </c>
      <c r="C73" s="19"/>
      <c r="D73" s="20">
        <v>29755480</v>
      </c>
      <c r="E73" s="21">
        <v>29755480</v>
      </c>
      <c r="F73" s="21">
        <v>2750886</v>
      </c>
      <c r="G73" s="21">
        <v>2432928</v>
      </c>
      <c r="H73" s="21">
        <v>2541270</v>
      </c>
      <c r="I73" s="21">
        <v>7725084</v>
      </c>
      <c r="J73" s="21">
        <v>2206773</v>
      </c>
      <c r="K73" s="21">
        <v>2822174</v>
      </c>
      <c r="L73" s="21">
        <v>231944</v>
      </c>
      <c r="M73" s="21">
        <v>5260891</v>
      </c>
      <c r="N73" s="21">
        <v>5682265</v>
      </c>
      <c r="O73" s="21">
        <v>2874434</v>
      </c>
      <c r="P73" s="21">
        <v>2909374</v>
      </c>
      <c r="Q73" s="21">
        <v>11466073</v>
      </c>
      <c r="R73" s="21">
        <v>2985383</v>
      </c>
      <c r="S73" s="21">
        <v>2859669</v>
      </c>
      <c r="T73" s="21">
        <v>1060640</v>
      </c>
      <c r="U73" s="21">
        <v>6905692</v>
      </c>
      <c r="V73" s="21">
        <v>31357740</v>
      </c>
      <c r="W73" s="21">
        <v>29755480</v>
      </c>
      <c r="X73" s="21"/>
      <c r="Y73" s="20"/>
      <c r="Z73" s="23">
        <v>29755480</v>
      </c>
    </row>
    <row r="74" spans="1:26" ht="13.5" hidden="1">
      <c r="A74" s="39" t="s">
        <v>107</v>
      </c>
      <c r="B74" s="19">
        <v>-23157193</v>
      </c>
      <c r="C74" s="19"/>
      <c r="D74" s="20">
        <v>-22857140</v>
      </c>
      <c r="E74" s="21">
        <v>-22860140</v>
      </c>
      <c r="F74" s="21">
        <v>-1959277</v>
      </c>
      <c r="G74" s="21">
        <v>-2207765</v>
      </c>
      <c r="H74" s="21">
        <v>-1914031</v>
      </c>
      <c r="I74" s="21">
        <v>-6081073</v>
      </c>
      <c r="J74" s="21">
        <v>-1744897</v>
      </c>
      <c r="K74" s="21">
        <v>-2149458</v>
      </c>
      <c r="L74" s="21">
        <v>-2201111</v>
      </c>
      <c r="M74" s="21">
        <v>-6095466</v>
      </c>
      <c r="N74" s="21">
        <v>-2718195</v>
      </c>
      <c r="O74" s="21">
        <v>-1659493</v>
      </c>
      <c r="P74" s="21">
        <v>-2087275</v>
      </c>
      <c r="Q74" s="21">
        <v>-6464963</v>
      </c>
      <c r="R74" s="21">
        <v>-2176073</v>
      </c>
      <c r="S74" s="21">
        <v>-2255175</v>
      </c>
      <c r="T74" s="21">
        <v>-2352180</v>
      </c>
      <c r="U74" s="21">
        <v>-6783428</v>
      </c>
      <c r="V74" s="21">
        <v>-25424930</v>
      </c>
      <c r="W74" s="21">
        <v>-22857140</v>
      </c>
      <c r="X74" s="21"/>
      <c r="Y74" s="20"/>
      <c r="Z74" s="23">
        <v>-22860140</v>
      </c>
    </row>
    <row r="75" spans="1:26" ht="13.5" hidden="1">
      <c r="A75" s="40" t="s">
        <v>110</v>
      </c>
      <c r="B75" s="28">
        <v>2736579</v>
      </c>
      <c r="C75" s="28"/>
      <c r="D75" s="29">
        <v>2521760</v>
      </c>
      <c r="E75" s="30">
        <v>2521760</v>
      </c>
      <c r="F75" s="30">
        <v>181064</v>
      </c>
      <c r="G75" s="30">
        <v>178768</v>
      </c>
      <c r="H75" s="30">
        <v>227538</v>
      </c>
      <c r="I75" s="30">
        <v>587370</v>
      </c>
      <c r="J75" s="30">
        <v>243444</v>
      </c>
      <c r="K75" s="30">
        <v>251099</v>
      </c>
      <c r="L75" s="30">
        <v>256155</v>
      </c>
      <c r="M75" s="30">
        <v>750698</v>
      </c>
      <c r="N75" s="30">
        <v>273282</v>
      </c>
      <c r="O75" s="30">
        <v>240640</v>
      </c>
      <c r="P75" s="30">
        <v>275507</v>
      </c>
      <c r="Q75" s="30">
        <v>789429</v>
      </c>
      <c r="R75" s="30">
        <v>285264</v>
      </c>
      <c r="S75" s="30">
        <v>293768</v>
      </c>
      <c r="T75" s="30">
        <v>280026</v>
      </c>
      <c r="U75" s="30">
        <v>859058</v>
      </c>
      <c r="V75" s="30">
        <v>2986555</v>
      </c>
      <c r="W75" s="30">
        <v>2521760</v>
      </c>
      <c r="X75" s="30"/>
      <c r="Y75" s="29"/>
      <c r="Z75" s="31">
        <v>2521760</v>
      </c>
    </row>
    <row r="76" spans="1:26" ht="13.5" hidden="1">
      <c r="A76" s="42" t="s">
        <v>287</v>
      </c>
      <c r="B76" s="32">
        <v>477037967</v>
      </c>
      <c r="C76" s="32"/>
      <c r="D76" s="33">
        <v>519328669</v>
      </c>
      <c r="E76" s="34">
        <v>519325684</v>
      </c>
      <c r="F76" s="34">
        <v>40715850</v>
      </c>
      <c r="G76" s="34">
        <v>43314075</v>
      </c>
      <c r="H76" s="34">
        <v>43026622</v>
      </c>
      <c r="I76" s="34">
        <v>127056547</v>
      </c>
      <c r="J76" s="34">
        <v>45935982</v>
      </c>
      <c r="K76" s="34">
        <v>42112784</v>
      </c>
      <c r="L76" s="34">
        <v>44313593</v>
      </c>
      <c r="M76" s="34">
        <v>132362359</v>
      </c>
      <c r="N76" s="34">
        <v>43665303</v>
      </c>
      <c r="O76" s="34">
        <v>40145235</v>
      </c>
      <c r="P76" s="34">
        <v>47433243</v>
      </c>
      <c r="Q76" s="34">
        <v>131243781</v>
      </c>
      <c r="R76" s="34">
        <v>41869747</v>
      </c>
      <c r="S76" s="34">
        <v>42201368</v>
      </c>
      <c r="T76" s="34">
        <v>43094929</v>
      </c>
      <c r="U76" s="34">
        <v>127166044</v>
      </c>
      <c r="V76" s="34">
        <v>517828731</v>
      </c>
      <c r="W76" s="34">
        <v>519325684</v>
      </c>
      <c r="X76" s="34"/>
      <c r="Y76" s="33"/>
      <c r="Z76" s="35">
        <v>519325684</v>
      </c>
    </row>
    <row r="77" spans="1:26" ht="13.5" hidden="1">
      <c r="A77" s="37" t="s">
        <v>31</v>
      </c>
      <c r="B77" s="19">
        <v>76517937</v>
      </c>
      <c r="C77" s="19"/>
      <c r="D77" s="20">
        <v>90155213</v>
      </c>
      <c r="E77" s="21">
        <v>90155214</v>
      </c>
      <c r="F77" s="21">
        <v>5632152</v>
      </c>
      <c r="G77" s="21">
        <v>6589540</v>
      </c>
      <c r="H77" s="21">
        <v>6937076</v>
      </c>
      <c r="I77" s="21">
        <v>19158768</v>
      </c>
      <c r="J77" s="21">
        <v>6079413</v>
      </c>
      <c r="K77" s="21">
        <v>5575075</v>
      </c>
      <c r="L77" s="21">
        <v>6326377</v>
      </c>
      <c r="M77" s="21">
        <v>17980865</v>
      </c>
      <c r="N77" s="21">
        <v>6207177</v>
      </c>
      <c r="O77" s="21">
        <v>5496747</v>
      </c>
      <c r="P77" s="21">
        <v>6313361</v>
      </c>
      <c r="Q77" s="21">
        <v>18017285</v>
      </c>
      <c r="R77" s="21">
        <v>5563640</v>
      </c>
      <c r="S77" s="21">
        <v>5385256</v>
      </c>
      <c r="T77" s="21">
        <v>5344107</v>
      </c>
      <c r="U77" s="21">
        <v>16293003</v>
      </c>
      <c r="V77" s="21">
        <v>71449921</v>
      </c>
      <c r="W77" s="21">
        <v>90155214</v>
      </c>
      <c r="X77" s="21"/>
      <c r="Y77" s="20"/>
      <c r="Z77" s="23">
        <v>90155214</v>
      </c>
    </row>
    <row r="78" spans="1:26" ht="13.5" hidden="1">
      <c r="A78" s="38" t="s">
        <v>32</v>
      </c>
      <c r="B78" s="19">
        <v>397783452</v>
      </c>
      <c r="C78" s="19"/>
      <c r="D78" s="20">
        <v>426651696</v>
      </c>
      <c r="E78" s="21">
        <v>426648710</v>
      </c>
      <c r="F78" s="21">
        <v>34902634</v>
      </c>
      <c r="G78" s="21">
        <v>36545767</v>
      </c>
      <c r="H78" s="21">
        <v>35862007</v>
      </c>
      <c r="I78" s="21">
        <v>107310408</v>
      </c>
      <c r="J78" s="21">
        <v>39613125</v>
      </c>
      <c r="K78" s="21">
        <v>36286611</v>
      </c>
      <c r="L78" s="21">
        <v>37731061</v>
      </c>
      <c r="M78" s="21">
        <v>113630797</v>
      </c>
      <c r="N78" s="21">
        <v>37184844</v>
      </c>
      <c r="O78" s="21">
        <v>34407848</v>
      </c>
      <c r="P78" s="21">
        <v>40844375</v>
      </c>
      <c r="Q78" s="21">
        <v>112437067</v>
      </c>
      <c r="R78" s="21">
        <v>36020843</v>
      </c>
      <c r="S78" s="21">
        <v>36522345</v>
      </c>
      <c r="T78" s="21">
        <v>37470797</v>
      </c>
      <c r="U78" s="21">
        <v>110013985</v>
      </c>
      <c r="V78" s="21">
        <v>443392257</v>
      </c>
      <c r="W78" s="21">
        <v>426648710</v>
      </c>
      <c r="X78" s="21"/>
      <c r="Y78" s="20"/>
      <c r="Z78" s="23">
        <v>426648710</v>
      </c>
    </row>
    <row r="79" spans="1:26" ht="13.5" hidden="1">
      <c r="A79" s="39" t="s">
        <v>103</v>
      </c>
      <c r="B79" s="19">
        <v>278954713</v>
      </c>
      <c r="C79" s="19"/>
      <c r="D79" s="20">
        <v>305427353</v>
      </c>
      <c r="E79" s="21">
        <v>305425216</v>
      </c>
      <c r="F79" s="21">
        <v>26129169</v>
      </c>
      <c r="G79" s="21">
        <v>27696376</v>
      </c>
      <c r="H79" s="21">
        <v>26548332</v>
      </c>
      <c r="I79" s="21">
        <v>80373877</v>
      </c>
      <c r="J79" s="21">
        <v>30831629</v>
      </c>
      <c r="K79" s="21">
        <v>27331703</v>
      </c>
      <c r="L79" s="21">
        <v>27167294</v>
      </c>
      <c r="M79" s="21">
        <v>85330626</v>
      </c>
      <c r="N79" s="21">
        <v>26938543</v>
      </c>
      <c r="O79" s="21">
        <v>24871539</v>
      </c>
      <c r="P79" s="21">
        <v>27727958</v>
      </c>
      <c r="Q79" s="21">
        <v>79538040</v>
      </c>
      <c r="R79" s="21">
        <v>24147976</v>
      </c>
      <c r="S79" s="21">
        <v>26042948</v>
      </c>
      <c r="T79" s="21">
        <v>26916477</v>
      </c>
      <c r="U79" s="21">
        <v>77107401</v>
      </c>
      <c r="V79" s="21">
        <v>322349944</v>
      </c>
      <c r="W79" s="21">
        <v>305425216</v>
      </c>
      <c r="X79" s="21"/>
      <c r="Y79" s="20"/>
      <c r="Z79" s="23">
        <v>305425216</v>
      </c>
    </row>
    <row r="80" spans="1:26" ht="13.5" hidden="1">
      <c r="A80" s="39" t="s">
        <v>104</v>
      </c>
      <c r="B80" s="19">
        <v>48512088</v>
      </c>
      <c r="C80" s="19"/>
      <c r="D80" s="20">
        <v>44258477</v>
      </c>
      <c r="E80" s="21">
        <v>44258161</v>
      </c>
      <c r="F80" s="21">
        <v>3240710</v>
      </c>
      <c r="G80" s="21">
        <v>2913007</v>
      </c>
      <c r="H80" s="21">
        <v>3046468</v>
      </c>
      <c r="I80" s="21">
        <v>9200185</v>
      </c>
      <c r="J80" s="21">
        <v>3004213</v>
      </c>
      <c r="K80" s="21">
        <v>3457761</v>
      </c>
      <c r="L80" s="21">
        <v>4629607</v>
      </c>
      <c r="M80" s="21">
        <v>11091581</v>
      </c>
      <c r="N80" s="21">
        <v>4345394</v>
      </c>
      <c r="O80" s="21">
        <v>4204552</v>
      </c>
      <c r="P80" s="21">
        <v>6893098</v>
      </c>
      <c r="Q80" s="21">
        <v>15443044</v>
      </c>
      <c r="R80" s="21">
        <v>6347719</v>
      </c>
      <c r="S80" s="21">
        <v>5089661</v>
      </c>
      <c r="T80" s="21">
        <v>5189227</v>
      </c>
      <c r="U80" s="21">
        <v>16626607</v>
      </c>
      <c r="V80" s="21">
        <v>52361417</v>
      </c>
      <c r="W80" s="21">
        <v>44258161</v>
      </c>
      <c r="X80" s="21"/>
      <c r="Y80" s="20"/>
      <c r="Z80" s="23">
        <v>44258161</v>
      </c>
    </row>
    <row r="81" spans="1:26" ht="13.5" hidden="1">
      <c r="A81" s="39" t="s">
        <v>105</v>
      </c>
      <c r="B81" s="19">
        <v>44769938</v>
      </c>
      <c r="C81" s="19"/>
      <c r="D81" s="20">
        <v>49547567</v>
      </c>
      <c r="E81" s="21">
        <v>49547224</v>
      </c>
      <c r="F81" s="21">
        <v>3601921</v>
      </c>
      <c r="G81" s="21">
        <v>3841016</v>
      </c>
      <c r="H81" s="21">
        <v>3940161</v>
      </c>
      <c r="I81" s="21">
        <v>11383098</v>
      </c>
      <c r="J81" s="21">
        <v>3798017</v>
      </c>
      <c r="K81" s="21">
        <v>3562458</v>
      </c>
      <c r="L81" s="21">
        <v>3845974</v>
      </c>
      <c r="M81" s="21">
        <v>11206449</v>
      </c>
      <c r="N81" s="21">
        <v>3818184</v>
      </c>
      <c r="O81" s="21">
        <v>3496273</v>
      </c>
      <c r="P81" s="21">
        <v>4093836</v>
      </c>
      <c r="Q81" s="21">
        <v>11408293</v>
      </c>
      <c r="R81" s="21">
        <v>3560106</v>
      </c>
      <c r="S81" s="21">
        <v>3553912</v>
      </c>
      <c r="T81" s="21">
        <v>3490213</v>
      </c>
      <c r="U81" s="21">
        <v>10604231</v>
      </c>
      <c r="V81" s="21">
        <v>44602071</v>
      </c>
      <c r="W81" s="21">
        <v>49547224</v>
      </c>
      <c r="X81" s="21"/>
      <c r="Y81" s="20"/>
      <c r="Z81" s="23">
        <v>49547224</v>
      </c>
    </row>
    <row r="82" spans="1:26" ht="13.5" hidden="1">
      <c r="A82" s="39" t="s">
        <v>106</v>
      </c>
      <c r="B82" s="19">
        <v>25546713</v>
      </c>
      <c r="C82" s="19"/>
      <c r="D82" s="20">
        <v>27418299</v>
      </c>
      <c r="E82" s="21">
        <v>27418109</v>
      </c>
      <c r="F82" s="21">
        <v>1930834</v>
      </c>
      <c r="G82" s="21">
        <v>2095368</v>
      </c>
      <c r="H82" s="21">
        <v>2327046</v>
      </c>
      <c r="I82" s="21">
        <v>6353248</v>
      </c>
      <c r="J82" s="21">
        <v>1979266</v>
      </c>
      <c r="K82" s="21">
        <v>1934689</v>
      </c>
      <c r="L82" s="21">
        <v>2088186</v>
      </c>
      <c r="M82" s="21">
        <v>6002141</v>
      </c>
      <c r="N82" s="21">
        <v>2082723</v>
      </c>
      <c r="O82" s="21">
        <v>1835484</v>
      </c>
      <c r="P82" s="21">
        <v>2129483</v>
      </c>
      <c r="Q82" s="21">
        <v>6047690</v>
      </c>
      <c r="R82" s="21">
        <v>1965042</v>
      </c>
      <c r="S82" s="21">
        <v>1835824</v>
      </c>
      <c r="T82" s="21">
        <v>1874880</v>
      </c>
      <c r="U82" s="21">
        <v>5675746</v>
      </c>
      <c r="V82" s="21">
        <v>24078825</v>
      </c>
      <c r="W82" s="21">
        <v>27418109</v>
      </c>
      <c r="X82" s="21"/>
      <c r="Y82" s="20"/>
      <c r="Z82" s="23">
        <v>27418109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2736578</v>
      </c>
      <c r="C84" s="28"/>
      <c r="D84" s="29">
        <v>2521760</v>
      </c>
      <c r="E84" s="30">
        <v>2521760</v>
      </c>
      <c r="F84" s="30">
        <v>181064</v>
      </c>
      <c r="G84" s="30">
        <v>178768</v>
      </c>
      <c r="H84" s="30">
        <v>227539</v>
      </c>
      <c r="I84" s="30">
        <v>587371</v>
      </c>
      <c r="J84" s="30">
        <v>243444</v>
      </c>
      <c r="K84" s="30">
        <v>251098</v>
      </c>
      <c r="L84" s="30">
        <v>256155</v>
      </c>
      <c r="M84" s="30">
        <v>750697</v>
      </c>
      <c r="N84" s="30">
        <v>273282</v>
      </c>
      <c r="O84" s="30">
        <v>240640</v>
      </c>
      <c r="P84" s="30">
        <v>275507</v>
      </c>
      <c r="Q84" s="30">
        <v>789429</v>
      </c>
      <c r="R84" s="30">
        <v>285264</v>
      </c>
      <c r="S84" s="30">
        <v>293767</v>
      </c>
      <c r="T84" s="30">
        <v>280025</v>
      </c>
      <c r="U84" s="30">
        <v>859056</v>
      </c>
      <c r="V84" s="30">
        <v>2986553</v>
      </c>
      <c r="W84" s="30">
        <v>2521760</v>
      </c>
      <c r="X84" s="30"/>
      <c r="Y84" s="29"/>
      <c r="Z84" s="31">
        <v>2521760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156311014</v>
      </c>
      <c r="D5" s="153">
        <f>SUM(D6:D8)</f>
        <v>0</v>
      </c>
      <c r="E5" s="154">
        <f t="shared" si="0"/>
        <v>132333170</v>
      </c>
      <c r="F5" s="100">
        <f t="shared" si="0"/>
        <v>132814944</v>
      </c>
      <c r="G5" s="100">
        <f t="shared" si="0"/>
        <v>17666588</v>
      </c>
      <c r="H5" s="100">
        <f t="shared" si="0"/>
        <v>11188068</v>
      </c>
      <c r="I5" s="100">
        <f t="shared" si="0"/>
        <v>8269710</v>
      </c>
      <c r="J5" s="100">
        <f t="shared" si="0"/>
        <v>37124366</v>
      </c>
      <c r="K5" s="100">
        <f t="shared" si="0"/>
        <v>8791271</v>
      </c>
      <c r="L5" s="100">
        <f t="shared" si="0"/>
        <v>9789778</v>
      </c>
      <c r="M5" s="100">
        <f t="shared" si="0"/>
        <v>7031806</v>
      </c>
      <c r="N5" s="100">
        <f t="shared" si="0"/>
        <v>25612855</v>
      </c>
      <c r="O5" s="100">
        <f t="shared" si="0"/>
        <v>18218224</v>
      </c>
      <c r="P5" s="100">
        <f t="shared" si="0"/>
        <v>9668251</v>
      </c>
      <c r="Q5" s="100">
        <f t="shared" si="0"/>
        <v>15536232</v>
      </c>
      <c r="R5" s="100">
        <f t="shared" si="0"/>
        <v>43422707</v>
      </c>
      <c r="S5" s="100">
        <f t="shared" si="0"/>
        <v>9259304</v>
      </c>
      <c r="T5" s="100">
        <f t="shared" si="0"/>
        <v>9319832</v>
      </c>
      <c r="U5" s="100">
        <f t="shared" si="0"/>
        <v>10422176</v>
      </c>
      <c r="V5" s="100">
        <f t="shared" si="0"/>
        <v>29001312</v>
      </c>
      <c r="W5" s="100">
        <f t="shared" si="0"/>
        <v>135161240</v>
      </c>
      <c r="X5" s="100">
        <f t="shared" si="0"/>
        <v>132333170</v>
      </c>
      <c r="Y5" s="100">
        <f t="shared" si="0"/>
        <v>2828070</v>
      </c>
      <c r="Z5" s="137">
        <f>+IF(X5&lt;&gt;0,+(Y5/X5)*100,0)</f>
        <v>2.1370832422438</v>
      </c>
      <c r="AA5" s="153">
        <f>SUM(AA6:AA8)</f>
        <v>132814944</v>
      </c>
    </row>
    <row r="6" spans="1:27" ht="13.5">
      <c r="A6" s="138" t="s">
        <v>75</v>
      </c>
      <c r="B6" s="136"/>
      <c r="C6" s="155">
        <v>425239</v>
      </c>
      <c r="D6" s="155"/>
      <c r="E6" s="156">
        <v>720560</v>
      </c>
      <c r="F6" s="60">
        <v>1063887</v>
      </c>
      <c r="G6" s="60">
        <v>22878</v>
      </c>
      <c r="H6" s="60">
        <v>8039</v>
      </c>
      <c r="I6" s="60">
        <v>112368</v>
      </c>
      <c r="J6" s="60">
        <v>143285</v>
      </c>
      <c r="K6" s="60">
        <v>17826</v>
      </c>
      <c r="L6" s="60">
        <v>67964</v>
      </c>
      <c r="M6" s="60">
        <v>56763</v>
      </c>
      <c r="N6" s="60">
        <v>142553</v>
      </c>
      <c r="O6" s="60">
        <v>318292</v>
      </c>
      <c r="P6" s="60">
        <v>22888</v>
      </c>
      <c r="Q6" s="60">
        <v>46770</v>
      </c>
      <c r="R6" s="60">
        <v>387950</v>
      </c>
      <c r="S6" s="60">
        <v>368571</v>
      </c>
      <c r="T6" s="60">
        <v>18253</v>
      </c>
      <c r="U6" s="60">
        <v>41543</v>
      </c>
      <c r="V6" s="60">
        <v>428367</v>
      </c>
      <c r="W6" s="60">
        <v>1102155</v>
      </c>
      <c r="X6" s="60">
        <v>720560</v>
      </c>
      <c r="Y6" s="60">
        <v>381595</v>
      </c>
      <c r="Z6" s="140">
        <v>52.96</v>
      </c>
      <c r="AA6" s="155">
        <v>1063887</v>
      </c>
    </row>
    <row r="7" spans="1:27" ht="13.5">
      <c r="A7" s="138" t="s">
        <v>76</v>
      </c>
      <c r="B7" s="136"/>
      <c r="C7" s="157">
        <v>148888061</v>
      </c>
      <c r="D7" s="157"/>
      <c r="E7" s="158">
        <v>127872875</v>
      </c>
      <c r="F7" s="159">
        <v>128569880</v>
      </c>
      <c r="G7" s="159">
        <v>17614663</v>
      </c>
      <c r="H7" s="159">
        <v>11046670</v>
      </c>
      <c r="I7" s="159">
        <v>8184949</v>
      </c>
      <c r="J7" s="159">
        <v>36846282</v>
      </c>
      <c r="K7" s="159">
        <v>8778385</v>
      </c>
      <c r="L7" s="159">
        <v>9641228</v>
      </c>
      <c r="M7" s="159">
        <v>6973899</v>
      </c>
      <c r="N7" s="159">
        <v>25393512</v>
      </c>
      <c r="O7" s="159">
        <v>17847943</v>
      </c>
      <c r="P7" s="159">
        <v>9651911</v>
      </c>
      <c r="Q7" s="159">
        <v>15164734</v>
      </c>
      <c r="R7" s="159">
        <v>42664588</v>
      </c>
      <c r="S7" s="159">
        <v>8867351</v>
      </c>
      <c r="T7" s="159">
        <v>9284136</v>
      </c>
      <c r="U7" s="159">
        <v>9053003</v>
      </c>
      <c r="V7" s="159">
        <v>27204490</v>
      </c>
      <c r="W7" s="159">
        <v>132108872</v>
      </c>
      <c r="X7" s="159">
        <v>127872875</v>
      </c>
      <c r="Y7" s="159">
        <v>4235997</v>
      </c>
      <c r="Z7" s="141">
        <v>3.31</v>
      </c>
      <c r="AA7" s="157">
        <v>128569880</v>
      </c>
    </row>
    <row r="8" spans="1:27" ht="13.5">
      <c r="A8" s="138" t="s">
        <v>77</v>
      </c>
      <c r="B8" s="136"/>
      <c r="C8" s="155">
        <v>6997714</v>
      </c>
      <c r="D8" s="155"/>
      <c r="E8" s="156">
        <v>3739735</v>
      </c>
      <c r="F8" s="60">
        <v>3181177</v>
      </c>
      <c r="G8" s="60">
        <v>29047</v>
      </c>
      <c r="H8" s="60">
        <v>133359</v>
      </c>
      <c r="I8" s="60">
        <v>-27607</v>
      </c>
      <c r="J8" s="60">
        <v>134799</v>
      </c>
      <c r="K8" s="60">
        <v>-4940</v>
      </c>
      <c r="L8" s="60">
        <v>80586</v>
      </c>
      <c r="M8" s="60">
        <v>1144</v>
      </c>
      <c r="N8" s="60">
        <v>76790</v>
      </c>
      <c r="O8" s="60">
        <v>51989</v>
      </c>
      <c r="P8" s="60">
        <v>-6548</v>
      </c>
      <c r="Q8" s="60">
        <v>324728</v>
      </c>
      <c r="R8" s="60">
        <v>370169</v>
      </c>
      <c r="S8" s="60">
        <v>23382</v>
      </c>
      <c r="T8" s="60">
        <v>17443</v>
      </c>
      <c r="U8" s="60">
        <v>1327630</v>
      </c>
      <c r="V8" s="60">
        <v>1368455</v>
      </c>
      <c r="W8" s="60">
        <v>1950213</v>
      </c>
      <c r="X8" s="60">
        <v>3739735</v>
      </c>
      <c r="Y8" s="60">
        <v>-1789522</v>
      </c>
      <c r="Z8" s="140">
        <v>-47.85</v>
      </c>
      <c r="AA8" s="155">
        <v>3181177</v>
      </c>
    </row>
    <row r="9" spans="1:27" ht="13.5">
      <c r="A9" s="135" t="s">
        <v>78</v>
      </c>
      <c r="B9" s="136"/>
      <c r="C9" s="153">
        <f aca="true" t="shared" si="1" ref="C9:Y9">SUM(C10:C14)</f>
        <v>106836735</v>
      </c>
      <c r="D9" s="153">
        <f>SUM(D10:D14)</f>
        <v>0</v>
      </c>
      <c r="E9" s="154">
        <f t="shared" si="1"/>
        <v>52665295</v>
      </c>
      <c r="F9" s="100">
        <f t="shared" si="1"/>
        <v>108673206</v>
      </c>
      <c r="G9" s="100">
        <f t="shared" si="1"/>
        <v>3667157</v>
      </c>
      <c r="H9" s="100">
        <f t="shared" si="1"/>
        <v>5595815</v>
      </c>
      <c r="I9" s="100">
        <f t="shared" si="1"/>
        <v>275387</v>
      </c>
      <c r="J9" s="100">
        <f t="shared" si="1"/>
        <v>9538359</v>
      </c>
      <c r="K9" s="100">
        <f t="shared" si="1"/>
        <v>7290651</v>
      </c>
      <c r="L9" s="100">
        <f t="shared" si="1"/>
        <v>6160853</v>
      </c>
      <c r="M9" s="100">
        <f t="shared" si="1"/>
        <v>2729942</v>
      </c>
      <c r="N9" s="100">
        <f t="shared" si="1"/>
        <v>16181446</v>
      </c>
      <c r="O9" s="100">
        <f t="shared" si="1"/>
        <v>2416628</v>
      </c>
      <c r="P9" s="100">
        <f t="shared" si="1"/>
        <v>9503567</v>
      </c>
      <c r="Q9" s="100">
        <f t="shared" si="1"/>
        <v>21411396</v>
      </c>
      <c r="R9" s="100">
        <f t="shared" si="1"/>
        <v>33331591</v>
      </c>
      <c r="S9" s="100">
        <f t="shared" si="1"/>
        <v>-2524206</v>
      </c>
      <c r="T9" s="100">
        <f t="shared" si="1"/>
        <v>239263</v>
      </c>
      <c r="U9" s="100">
        <f t="shared" si="1"/>
        <v>11892632</v>
      </c>
      <c r="V9" s="100">
        <f t="shared" si="1"/>
        <v>9607689</v>
      </c>
      <c r="W9" s="100">
        <f t="shared" si="1"/>
        <v>68659085</v>
      </c>
      <c r="X9" s="100">
        <f t="shared" si="1"/>
        <v>52665295</v>
      </c>
      <c r="Y9" s="100">
        <f t="shared" si="1"/>
        <v>15993790</v>
      </c>
      <c r="Z9" s="137">
        <f>+IF(X9&lt;&gt;0,+(Y9/X9)*100,0)</f>
        <v>30.368746629065686</v>
      </c>
      <c r="AA9" s="153">
        <f>SUM(AA10:AA14)</f>
        <v>108673206</v>
      </c>
    </row>
    <row r="10" spans="1:27" ht="13.5">
      <c r="A10" s="138" t="s">
        <v>79</v>
      </c>
      <c r="B10" s="136"/>
      <c r="C10" s="155">
        <v>10309765</v>
      </c>
      <c r="D10" s="155"/>
      <c r="E10" s="156">
        <v>8727590</v>
      </c>
      <c r="F10" s="60">
        <v>9617182</v>
      </c>
      <c r="G10" s="60">
        <v>19788</v>
      </c>
      <c r="H10" s="60">
        <v>5584252</v>
      </c>
      <c r="I10" s="60">
        <v>365196</v>
      </c>
      <c r="J10" s="60">
        <v>5969236</v>
      </c>
      <c r="K10" s="60">
        <v>1834785</v>
      </c>
      <c r="L10" s="60">
        <v>109492</v>
      </c>
      <c r="M10" s="60">
        <v>-25308</v>
      </c>
      <c r="N10" s="60">
        <v>1918969</v>
      </c>
      <c r="O10" s="60">
        <v>1887546</v>
      </c>
      <c r="P10" s="60">
        <v>-3832181</v>
      </c>
      <c r="Q10" s="60">
        <v>75659</v>
      </c>
      <c r="R10" s="60">
        <v>-1868976</v>
      </c>
      <c r="S10" s="60">
        <v>57640</v>
      </c>
      <c r="T10" s="60">
        <v>-56364</v>
      </c>
      <c r="U10" s="60">
        <v>-30938</v>
      </c>
      <c r="V10" s="60">
        <v>-29662</v>
      </c>
      <c r="W10" s="60">
        <v>5989567</v>
      </c>
      <c r="X10" s="60">
        <v>8727590</v>
      </c>
      <c r="Y10" s="60">
        <v>-2738023</v>
      </c>
      <c r="Z10" s="140">
        <v>-31.37</v>
      </c>
      <c r="AA10" s="155">
        <v>9617182</v>
      </c>
    </row>
    <row r="11" spans="1:27" ht="13.5">
      <c r="A11" s="138" t="s">
        <v>80</v>
      </c>
      <c r="B11" s="136"/>
      <c r="C11" s="155">
        <v>-1462521</v>
      </c>
      <c r="D11" s="155"/>
      <c r="E11" s="156">
        <v>2194160</v>
      </c>
      <c r="F11" s="60">
        <v>2168760</v>
      </c>
      <c r="G11" s="60">
        <v>-163638</v>
      </c>
      <c r="H11" s="60">
        <v>-454148</v>
      </c>
      <c r="I11" s="60">
        <v>-133102</v>
      </c>
      <c r="J11" s="60">
        <v>-750888</v>
      </c>
      <c r="K11" s="60">
        <v>-32321</v>
      </c>
      <c r="L11" s="60">
        <v>-322602</v>
      </c>
      <c r="M11" s="60">
        <v>-282863</v>
      </c>
      <c r="N11" s="60">
        <v>-637786</v>
      </c>
      <c r="O11" s="60">
        <v>-609609</v>
      </c>
      <c r="P11" s="60">
        <v>267901</v>
      </c>
      <c r="Q11" s="60">
        <v>-301825</v>
      </c>
      <c r="R11" s="60">
        <v>-643533</v>
      </c>
      <c r="S11" s="60">
        <v>-293345</v>
      </c>
      <c r="T11" s="60">
        <v>-457574</v>
      </c>
      <c r="U11" s="60">
        <v>-311758</v>
      </c>
      <c r="V11" s="60">
        <v>-1062677</v>
      </c>
      <c r="W11" s="60">
        <v>-3094884</v>
      </c>
      <c r="X11" s="60">
        <v>2194160</v>
      </c>
      <c r="Y11" s="60">
        <v>-5289044</v>
      </c>
      <c r="Z11" s="140">
        <v>-241.05</v>
      </c>
      <c r="AA11" s="155">
        <v>2168760</v>
      </c>
    </row>
    <row r="12" spans="1:27" ht="13.5">
      <c r="A12" s="138" t="s">
        <v>81</v>
      </c>
      <c r="B12" s="136"/>
      <c r="C12" s="155">
        <v>55497378</v>
      </c>
      <c r="D12" s="155"/>
      <c r="E12" s="156">
        <v>12255962</v>
      </c>
      <c r="F12" s="60">
        <v>49218812</v>
      </c>
      <c r="G12" s="60">
        <v>417492</v>
      </c>
      <c r="H12" s="60">
        <v>872582</v>
      </c>
      <c r="I12" s="60">
        <v>510094</v>
      </c>
      <c r="J12" s="60">
        <v>1800168</v>
      </c>
      <c r="K12" s="60">
        <v>1247542</v>
      </c>
      <c r="L12" s="60">
        <v>1230273</v>
      </c>
      <c r="M12" s="60">
        <v>238006</v>
      </c>
      <c r="N12" s="60">
        <v>2715821</v>
      </c>
      <c r="O12" s="60">
        <v>1596899</v>
      </c>
      <c r="P12" s="60">
        <v>1675065</v>
      </c>
      <c r="Q12" s="60">
        <v>3635492</v>
      </c>
      <c r="R12" s="60">
        <v>6907456</v>
      </c>
      <c r="S12" s="60">
        <v>-1821978</v>
      </c>
      <c r="T12" s="60">
        <v>1213423</v>
      </c>
      <c r="U12" s="60">
        <v>972849</v>
      </c>
      <c r="V12" s="60">
        <v>364294</v>
      </c>
      <c r="W12" s="60">
        <v>11787739</v>
      </c>
      <c r="X12" s="60">
        <v>12255962</v>
      </c>
      <c r="Y12" s="60">
        <v>-468223</v>
      </c>
      <c r="Z12" s="140">
        <v>-3.82</v>
      </c>
      <c r="AA12" s="155">
        <v>49218812</v>
      </c>
    </row>
    <row r="13" spans="1:27" ht="13.5">
      <c r="A13" s="138" t="s">
        <v>82</v>
      </c>
      <c r="B13" s="136"/>
      <c r="C13" s="155">
        <v>42205956</v>
      </c>
      <c r="D13" s="155"/>
      <c r="E13" s="156">
        <v>29487583</v>
      </c>
      <c r="F13" s="60">
        <v>47668452</v>
      </c>
      <c r="G13" s="60">
        <v>3393515</v>
      </c>
      <c r="H13" s="60">
        <v>-406871</v>
      </c>
      <c r="I13" s="60">
        <v>-466801</v>
      </c>
      <c r="J13" s="60">
        <v>2519843</v>
      </c>
      <c r="K13" s="60">
        <v>4240645</v>
      </c>
      <c r="L13" s="60">
        <v>5143690</v>
      </c>
      <c r="M13" s="60">
        <v>2800107</v>
      </c>
      <c r="N13" s="60">
        <v>12184442</v>
      </c>
      <c r="O13" s="60">
        <v>-458208</v>
      </c>
      <c r="P13" s="60">
        <v>11392782</v>
      </c>
      <c r="Q13" s="60">
        <v>18002070</v>
      </c>
      <c r="R13" s="60">
        <v>28936644</v>
      </c>
      <c r="S13" s="60">
        <v>-466523</v>
      </c>
      <c r="T13" s="60">
        <v>-460222</v>
      </c>
      <c r="U13" s="60">
        <v>11262479</v>
      </c>
      <c r="V13" s="60">
        <v>10335734</v>
      </c>
      <c r="W13" s="60">
        <v>53976663</v>
      </c>
      <c r="X13" s="60">
        <v>29487583</v>
      </c>
      <c r="Y13" s="60">
        <v>24489080</v>
      </c>
      <c r="Z13" s="140">
        <v>83.05</v>
      </c>
      <c r="AA13" s="155">
        <v>47668452</v>
      </c>
    </row>
    <row r="14" spans="1:27" ht="13.5">
      <c r="A14" s="138" t="s">
        <v>83</v>
      </c>
      <c r="B14" s="136"/>
      <c r="C14" s="157">
        <v>286157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27342207</v>
      </c>
      <c r="D15" s="153">
        <f>SUM(D16:D18)</f>
        <v>0</v>
      </c>
      <c r="E15" s="154">
        <f t="shared" si="2"/>
        <v>37087104</v>
      </c>
      <c r="F15" s="100">
        <f t="shared" si="2"/>
        <v>40188782</v>
      </c>
      <c r="G15" s="100">
        <f t="shared" si="2"/>
        <v>188576</v>
      </c>
      <c r="H15" s="100">
        <f t="shared" si="2"/>
        <v>931075</v>
      </c>
      <c r="I15" s="100">
        <f t="shared" si="2"/>
        <v>1165483</v>
      </c>
      <c r="J15" s="100">
        <f t="shared" si="2"/>
        <v>2285134</v>
      </c>
      <c r="K15" s="100">
        <f t="shared" si="2"/>
        <v>2964183</v>
      </c>
      <c r="L15" s="100">
        <f t="shared" si="2"/>
        <v>835516</v>
      </c>
      <c r="M15" s="100">
        <f t="shared" si="2"/>
        <v>513820</v>
      </c>
      <c r="N15" s="100">
        <f t="shared" si="2"/>
        <v>4313519</v>
      </c>
      <c r="O15" s="100">
        <f t="shared" si="2"/>
        <v>2396037</v>
      </c>
      <c r="P15" s="100">
        <f t="shared" si="2"/>
        <v>758818</v>
      </c>
      <c r="Q15" s="100">
        <f t="shared" si="2"/>
        <v>1760104</v>
      </c>
      <c r="R15" s="100">
        <f t="shared" si="2"/>
        <v>4914959</v>
      </c>
      <c r="S15" s="100">
        <f t="shared" si="2"/>
        <v>595233</v>
      </c>
      <c r="T15" s="100">
        <f t="shared" si="2"/>
        <v>698681</v>
      </c>
      <c r="U15" s="100">
        <f t="shared" si="2"/>
        <v>606062</v>
      </c>
      <c r="V15" s="100">
        <f t="shared" si="2"/>
        <v>1899976</v>
      </c>
      <c r="W15" s="100">
        <f t="shared" si="2"/>
        <v>13413588</v>
      </c>
      <c r="X15" s="100">
        <f t="shared" si="2"/>
        <v>37087104</v>
      </c>
      <c r="Y15" s="100">
        <f t="shared" si="2"/>
        <v>-23673516</v>
      </c>
      <c r="Z15" s="137">
        <f>+IF(X15&lt;&gt;0,+(Y15/X15)*100,0)</f>
        <v>-63.8322043155486</v>
      </c>
      <c r="AA15" s="153">
        <f>SUM(AA16:AA18)</f>
        <v>40188782</v>
      </c>
    </row>
    <row r="16" spans="1:27" ht="13.5">
      <c r="A16" s="138" t="s">
        <v>85</v>
      </c>
      <c r="B16" s="136"/>
      <c r="C16" s="155">
        <v>1061695</v>
      </c>
      <c r="D16" s="155"/>
      <c r="E16" s="156">
        <v>1552320</v>
      </c>
      <c r="F16" s="60">
        <v>1641320</v>
      </c>
      <c r="G16" s="60">
        <v>57853</v>
      </c>
      <c r="H16" s="60">
        <v>110509</v>
      </c>
      <c r="I16" s="60">
        <v>503002</v>
      </c>
      <c r="J16" s="60">
        <v>671364</v>
      </c>
      <c r="K16" s="60">
        <v>79386</v>
      </c>
      <c r="L16" s="60">
        <v>190084</v>
      </c>
      <c r="M16" s="60">
        <v>75711</v>
      </c>
      <c r="N16" s="60">
        <v>345181</v>
      </c>
      <c r="O16" s="60">
        <v>61981</v>
      </c>
      <c r="P16" s="60">
        <v>93999</v>
      </c>
      <c r="Q16" s="60">
        <v>89779</v>
      </c>
      <c r="R16" s="60">
        <v>245759</v>
      </c>
      <c r="S16" s="60">
        <v>99882</v>
      </c>
      <c r="T16" s="60">
        <v>103561</v>
      </c>
      <c r="U16" s="60">
        <v>115444</v>
      </c>
      <c r="V16" s="60">
        <v>318887</v>
      </c>
      <c r="W16" s="60">
        <v>1581191</v>
      </c>
      <c r="X16" s="60">
        <v>1552320</v>
      </c>
      <c r="Y16" s="60">
        <v>28871</v>
      </c>
      <c r="Z16" s="140">
        <v>1.86</v>
      </c>
      <c r="AA16" s="155">
        <v>1641320</v>
      </c>
    </row>
    <row r="17" spans="1:27" ht="13.5">
      <c r="A17" s="138" t="s">
        <v>86</v>
      </c>
      <c r="B17" s="136"/>
      <c r="C17" s="155">
        <v>24417727</v>
      </c>
      <c r="D17" s="155"/>
      <c r="E17" s="156">
        <v>33568633</v>
      </c>
      <c r="F17" s="60">
        <v>35962633</v>
      </c>
      <c r="G17" s="60">
        <v>200669</v>
      </c>
      <c r="H17" s="60">
        <v>858878</v>
      </c>
      <c r="I17" s="60">
        <v>698541</v>
      </c>
      <c r="J17" s="60">
        <v>1758088</v>
      </c>
      <c r="K17" s="60">
        <v>1927130</v>
      </c>
      <c r="L17" s="60">
        <v>724523</v>
      </c>
      <c r="M17" s="60">
        <v>638644</v>
      </c>
      <c r="N17" s="60">
        <v>3290297</v>
      </c>
      <c r="O17" s="60">
        <v>649363</v>
      </c>
      <c r="P17" s="60">
        <v>747337</v>
      </c>
      <c r="Q17" s="60">
        <v>813627</v>
      </c>
      <c r="R17" s="60">
        <v>2210327</v>
      </c>
      <c r="S17" s="60">
        <v>655236</v>
      </c>
      <c r="T17" s="60">
        <v>668537</v>
      </c>
      <c r="U17" s="60">
        <v>687795</v>
      </c>
      <c r="V17" s="60">
        <v>2011568</v>
      </c>
      <c r="W17" s="60">
        <v>9270280</v>
      </c>
      <c r="X17" s="60">
        <v>33568633</v>
      </c>
      <c r="Y17" s="60">
        <v>-24298353</v>
      </c>
      <c r="Z17" s="140">
        <v>-72.38</v>
      </c>
      <c r="AA17" s="155">
        <v>35962633</v>
      </c>
    </row>
    <row r="18" spans="1:27" ht="13.5">
      <c r="A18" s="138" t="s">
        <v>87</v>
      </c>
      <c r="B18" s="136"/>
      <c r="C18" s="155">
        <v>1862785</v>
      </c>
      <c r="D18" s="155"/>
      <c r="E18" s="156">
        <v>1966151</v>
      </c>
      <c r="F18" s="60">
        <v>2584829</v>
      </c>
      <c r="G18" s="60">
        <v>-69946</v>
      </c>
      <c r="H18" s="60">
        <v>-38312</v>
      </c>
      <c r="I18" s="60">
        <v>-36060</v>
      </c>
      <c r="J18" s="60">
        <v>-144318</v>
      </c>
      <c r="K18" s="60">
        <v>957667</v>
      </c>
      <c r="L18" s="60">
        <v>-79091</v>
      </c>
      <c r="M18" s="60">
        <v>-200535</v>
      </c>
      <c r="N18" s="60">
        <v>678041</v>
      </c>
      <c r="O18" s="60">
        <v>1684693</v>
      </c>
      <c r="P18" s="60">
        <v>-82518</v>
      </c>
      <c r="Q18" s="60">
        <v>856698</v>
      </c>
      <c r="R18" s="60">
        <v>2458873</v>
      </c>
      <c r="S18" s="60">
        <v>-159885</v>
      </c>
      <c r="T18" s="60">
        <v>-73417</v>
      </c>
      <c r="U18" s="60">
        <v>-197177</v>
      </c>
      <c r="V18" s="60">
        <v>-430479</v>
      </c>
      <c r="W18" s="60">
        <v>2562117</v>
      </c>
      <c r="X18" s="60">
        <v>1966151</v>
      </c>
      <c r="Y18" s="60">
        <v>595966</v>
      </c>
      <c r="Z18" s="140">
        <v>30.31</v>
      </c>
      <c r="AA18" s="155">
        <v>2584829</v>
      </c>
    </row>
    <row r="19" spans="1:27" ht="13.5">
      <c r="A19" s="135" t="s">
        <v>88</v>
      </c>
      <c r="B19" s="142"/>
      <c r="C19" s="153">
        <f aca="true" t="shared" si="3" ref="C19:Y19">SUM(C20:C23)</f>
        <v>522921962</v>
      </c>
      <c r="D19" s="153">
        <f>SUM(D20:D23)</f>
        <v>0</v>
      </c>
      <c r="E19" s="154">
        <f t="shared" si="3"/>
        <v>533743637</v>
      </c>
      <c r="F19" s="100">
        <f t="shared" si="3"/>
        <v>543735995</v>
      </c>
      <c r="G19" s="100">
        <f t="shared" si="3"/>
        <v>31845084</v>
      </c>
      <c r="H19" s="100">
        <f t="shared" si="3"/>
        <v>38218075</v>
      </c>
      <c r="I19" s="100">
        <f t="shared" si="3"/>
        <v>38173541</v>
      </c>
      <c r="J19" s="100">
        <f t="shared" si="3"/>
        <v>108236700</v>
      </c>
      <c r="K19" s="100">
        <f t="shared" si="3"/>
        <v>36949908</v>
      </c>
      <c r="L19" s="100">
        <f t="shared" si="3"/>
        <v>38973881</v>
      </c>
      <c r="M19" s="100">
        <f t="shared" si="3"/>
        <v>45550804</v>
      </c>
      <c r="N19" s="100">
        <f t="shared" si="3"/>
        <v>121474593</v>
      </c>
      <c r="O19" s="100">
        <f t="shared" si="3"/>
        <v>45997614</v>
      </c>
      <c r="P19" s="100">
        <f t="shared" si="3"/>
        <v>39145267</v>
      </c>
      <c r="Q19" s="100">
        <f t="shared" si="3"/>
        <v>54139431</v>
      </c>
      <c r="R19" s="100">
        <f t="shared" si="3"/>
        <v>139282312</v>
      </c>
      <c r="S19" s="100">
        <f t="shared" si="3"/>
        <v>39521035</v>
      </c>
      <c r="T19" s="100">
        <f t="shared" si="3"/>
        <v>38370880</v>
      </c>
      <c r="U19" s="100">
        <f t="shared" si="3"/>
        <v>34245419</v>
      </c>
      <c r="V19" s="100">
        <f t="shared" si="3"/>
        <v>112137334</v>
      </c>
      <c r="W19" s="100">
        <f t="shared" si="3"/>
        <v>481130939</v>
      </c>
      <c r="X19" s="100">
        <f t="shared" si="3"/>
        <v>533743637</v>
      </c>
      <c r="Y19" s="100">
        <f t="shared" si="3"/>
        <v>-52612698</v>
      </c>
      <c r="Z19" s="137">
        <f>+IF(X19&lt;&gt;0,+(Y19/X19)*100,0)</f>
        <v>-9.85729746507498</v>
      </c>
      <c r="AA19" s="153">
        <f>SUM(AA20:AA23)</f>
        <v>543735995</v>
      </c>
    </row>
    <row r="20" spans="1:27" ht="13.5">
      <c r="A20" s="138" t="s">
        <v>89</v>
      </c>
      <c r="B20" s="136"/>
      <c r="C20" s="155">
        <v>307721129</v>
      </c>
      <c r="D20" s="155"/>
      <c r="E20" s="156">
        <v>327273147</v>
      </c>
      <c r="F20" s="60">
        <v>332882163</v>
      </c>
      <c r="G20" s="60">
        <v>8443165</v>
      </c>
      <c r="H20" s="60">
        <v>28389920</v>
      </c>
      <c r="I20" s="60">
        <v>27996951</v>
      </c>
      <c r="J20" s="60">
        <v>64830036</v>
      </c>
      <c r="K20" s="60">
        <v>27487676</v>
      </c>
      <c r="L20" s="60">
        <v>26680866</v>
      </c>
      <c r="M20" s="60">
        <v>25706961</v>
      </c>
      <c r="N20" s="60">
        <v>79875503</v>
      </c>
      <c r="O20" s="60">
        <v>26588671</v>
      </c>
      <c r="P20" s="60">
        <v>25087334</v>
      </c>
      <c r="Q20" s="60">
        <v>26633114</v>
      </c>
      <c r="R20" s="60">
        <v>78309119</v>
      </c>
      <c r="S20" s="60">
        <v>26086453</v>
      </c>
      <c r="T20" s="60">
        <v>25174954</v>
      </c>
      <c r="U20" s="60">
        <v>26814831</v>
      </c>
      <c r="V20" s="60">
        <v>78076238</v>
      </c>
      <c r="W20" s="60">
        <v>301090896</v>
      </c>
      <c r="X20" s="60">
        <v>327273147</v>
      </c>
      <c r="Y20" s="60">
        <v>-26182251</v>
      </c>
      <c r="Z20" s="140">
        <v>-8</v>
      </c>
      <c r="AA20" s="155">
        <v>332882163</v>
      </c>
    </row>
    <row r="21" spans="1:27" ht="13.5">
      <c r="A21" s="138" t="s">
        <v>90</v>
      </c>
      <c r="B21" s="136"/>
      <c r="C21" s="155">
        <v>102177328</v>
      </c>
      <c r="D21" s="155"/>
      <c r="E21" s="156">
        <v>86205078</v>
      </c>
      <c r="F21" s="60">
        <v>90786509</v>
      </c>
      <c r="G21" s="60">
        <v>3789517</v>
      </c>
      <c r="H21" s="60">
        <v>3688650</v>
      </c>
      <c r="I21" s="60">
        <v>3232110</v>
      </c>
      <c r="J21" s="60">
        <v>10710277</v>
      </c>
      <c r="K21" s="60">
        <v>3658653</v>
      </c>
      <c r="L21" s="60">
        <v>5086813</v>
      </c>
      <c r="M21" s="60">
        <v>8168365</v>
      </c>
      <c r="N21" s="60">
        <v>16913831</v>
      </c>
      <c r="O21" s="60">
        <v>5580626</v>
      </c>
      <c r="P21" s="60">
        <v>6583396</v>
      </c>
      <c r="Q21" s="60">
        <v>11600552</v>
      </c>
      <c r="R21" s="60">
        <v>23764574</v>
      </c>
      <c r="S21" s="60">
        <v>5568088</v>
      </c>
      <c r="T21" s="60">
        <v>5738474</v>
      </c>
      <c r="U21" s="60">
        <v>4319672</v>
      </c>
      <c r="V21" s="60">
        <v>15626234</v>
      </c>
      <c r="W21" s="60">
        <v>67014916</v>
      </c>
      <c r="X21" s="60">
        <v>86205078</v>
      </c>
      <c r="Y21" s="60">
        <v>-19190162</v>
      </c>
      <c r="Z21" s="140">
        <v>-22.26</v>
      </c>
      <c r="AA21" s="155">
        <v>90786509</v>
      </c>
    </row>
    <row r="22" spans="1:27" ht="13.5">
      <c r="A22" s="138" t="s">
        <v>91</v>
      </c>
      <c r="B22" s="136"/>
      <c r="C22" s="157">
        <v>73915017</v>
      </c>
      <c r="D22" s="157"/>
      <c r="E22" s="158">
        <v>79604890</v>
      </c>
      <c r="F22" s="159">
        <v>79618801</v>
      </c>
      <c r="G22" s="159">
        <v>12822240</v>
      </c>
      <c r="H22" s="159">
        <v>3501293</v>
      </c>
      <c r="I22" s="159">
        <v>4360335</v>
      </c>
      <c r="J22" s="159">
        <v>20683868</v>
      </c>
      <c r="K22" s="159">
        <v>3553693</v>
      </c>
      <c r="L22" s="159">
        <v>4509616</v>
      </c>
      <c r="M22" s="159">
        <v>8029588</v>
      </c>
      <c r="N22" s="159">
        <v>16092897</v>
      </c>
      <c r="O22" s="159">
        <v>8110106</v>
      </c>
      <c r="P22" s="159">
        <v>4558842</v>
      </c>
      <c r="Q22" s="159">
        <v>10166607</v>
      </c>
      <c r="R22" s="159">
        <v>22835555</v>
      </c>
      <c r="S22" s="159">
        <v>4846260</v>
      </c>
      <c r="T22" s="159">
        <v>4562320</v>
      </c>
      <c r="U22" s="159">
        <v>1943067</v>
      </c>
      <c r="V22" s="159">
        <v>11351647</v>
      </c>
      <c r="W22" s="159">
        <v>70963967</v>
      </c>
      <c r="X22" s="159">
        <v>79604890</v>
      </c>
      <c r="Y22" s="159">
        <v>-8640923</v>
      </c>
      <c r="Z22" s="141">
        <v>-10.85</v>
      </c>
      <c r="AA22" s="157">
        <v>79618801</v>
      </c>
    </row>
    <row r="23" spans="1:27" ht="13.5">
      <c r="A23" s="138" t="s">
        <v>92</v>
      </c>
      <c r="B23" s="136"/>
      <c r="C23" s="155">
        <v>39108488</v>
      </c>
      <c r="D23" s="155"/>
      <c r="E23" s="156">
        <v>40660522</v>
      </c>
      <c r="F23" s="60">
        <v>40448522</v>
      </c>
      <c r="G23" s="60">
        <v>6790162</v>
      </c>
      <c r="H23" s="60">
        <v>2638212</v>
      </c>
      <c r="I23" s="60">
        <v>2584145</v>
      </c>
      <c r="J23" s="60">
        <v>12012519</v>
      </c>
      <c r="K23" s="60">
        <v>2249886</v>
      </c>
      <c r="L23" s="60">
        <v>2696586</v>
      </c>
      <c r="M23" s="60">
        <v>3645890</v>
      </c>
      <c r="N23" s="60">
        <v>8592362</v>
      </c>
      <c r="O23" s="60">
        <v>5718211</v>
      </c>
      <c r="P23" s="60">
        <v>2915695</v>
      </c>
      <c r="Q23" s="60">
        <v>5739158</v>
      </c>
      <c r="R23" s="60">
        <v>14373064</v>
      </c>
      <c r="S23" s="60">
        <v>3020234</v>
      </c>
      <c r="T23" s="60">
        <v>2895132</v>
      </c>
      <c r="U23" s="60">
        <v>1167849</v>
      </c>
      <c r="V23" s="60">
        <v>7083215</v>
      </c>
      <c r="W23" s="60">
        <v>42061160</v>
      </c>
      <c r="X23" s="60">
        <v>40660522</v>
      </c>
      <c r="Y23" s="60">
        <v>1400638</v>
      </c>
      <c r="Z23" s="140">
        <v>3.44</v>
      </c>
      <c r="AA23" s="155">
        <v>40448522</v>
      </c>
    </row>
    <row r="24" spans="1:27" ht="13.5">
      <c r="A24" s="135" t="s">
        <v>93</v>
      </c>
      <c r="B24" s="142" t="s">
        <v>94</v>
      </c>
      <c r="C24" s="153">
        <v>-43208</v>
      </c>
      <c r="D24" s="153"/>
      <c r="E24" s="154">
        <v>-69130</v>
      </c>
      <c r="F24" s="100">
        <v>-69130</v>
      </c>
      <c r="G24" s="100">
        <v>-4375</v>
      </c>
      <c r="H24" s="100">
        <v>-5521</v>
      </c>
      <c r="I24" s="100">
        <v>-5786</v>
      </c>
      <c r="J24" s="100">
        <v>-15682</v>
      </c>
      <c r="K24" s="100">
        <v>-4696</v>
      </c>
      <c r="L24" s="100">
        <v>-4793</v>
      </c>
      <c r="M24" s="100">
        <v>-4157</v>
      </c>
      <c r="N24" s="100">
        <v>-13646</v>
      </c>
      <c r="O24" s="100">
        <v>-5449</v>
      </c>
      <c r="P24" s="100">
        <v>-3580</v>
      </c>
      <c r="Q24" s="100">
        <v>-6091</v>
      </c>
      <c r="R24" s="100">
        <v>-15120</v>
      </c>
      <c r="S24" s="100">
        <v>-4566</v>
      </c>
      <c r="T24" s="100">
        <v>-4859</v>
      </c>
      <c r="U24" s="100">
        <v>-3860</v>
      </c>
      <c r="V24" s="100">
        <v>-13285</v>
      </c>
      <c r="W24" s="100">
        <v>-57733</v>
      </c>
      <c r="X24" s="100">
        <v>-69130</v>
      </c>
      <c r="Y24" s="100">
        <v>11397</v>
      </c>
      <c r="Z24" s="137">
        <v>-16.49</v>
      </c>
      <c r="AA24" s="153">
        <v>-69130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813368710</v>
      </c>
      <c r="D25" s="168">
        <f>+D5+D9+D15+D19+D24</f>
        <v>0</v>
      </c>
      <c r="E25" s="169">
        <f t="shared" si="4"/>
        <v>755760076</v>
      </c>
      <c r="F25" s="73">
        <f t="shared" si="4"/>
        <v>825343797</v>
      </c>
      <c r="G25" s="73">
        <f t="shared" si="4"/>
        <v>53363030</v>
      </c>
      <c r="H25" s="73">
        <f t="shared" si="4"/>
        <v>55927512</v>
      </c>
      <c r="I25" s="73">
        <f t="shared" si="4"/>
        <v>47878335</v>
      </c>
      <c r="J25" s="73">
        <f t="shared" si="4"/>
        <v>157168877</v>
      </c>
      <c r="K25" s="73">
        <f t="shared" si="4"/>
        <v>55991317</v>
      </c>
      <c r="L25" s="73">
        <f t="shared" si="4"/>
        <v>55755235</v>
      </c>
      <c r="M25" s="73">
        <f t="shared" si="4"/>
        <v>55822215</v>
      </c>
      <c r="N25" s="73">
        <f t="shared" si="4"/>
        <v>167568767</v>
      </c>
      <c r="O25" s="73">
        <f t="shared" si="4"/>
        <v>69023054</v>
      </c>
      <c r="P25" s="73">
        <f t="shared" si="4"/>
        <v>59072323</v>
      </c>
      <c r="Q25" s="73">
        <f t="shared" si="4"/>
        <v>92841072</v>
      </c>
      <c r="R25" s="73">
        <f t="shared" si="4"/>
        <v>220936449</v>
      </c>
      <c r="S25" s="73">
        <f t="shared" si="4"/>
        <v>46846800</v>
      </c>
      <c r="T25" s="73">
        <f t="shared" si="4"/>
        <v>48623797</v>
      </c>
      <c r="U25" s="73">
        <f t="shared" si="4"/>
        <v>57162429</v>
      </c>
      <c r="V25" s="73">
        <f t="shared" si="4"/>
        <v>152633026</v>
      </c>
      <c r="W25" s="73">
        <f t="shared" si="4"/>
        <v>698307119</v>
      </c>
      <c r="X25" s="73">
        <f t="shared" si="4"/>
        <v>755760076</v>
      </c>
      <c r="Y25" s="73">
        <f t="shared" si="4"/>
        <v>-57452957</v>
      </c>
      <c r="Z25" s="170">
        <f>+IF(X25&lt;&gt;0,+(Y25/X25)*100,0)</f>
        <v>-7.602010059075943</v>
      </c>
      <c r="AA25" s="168">
        <f>+AA5+AA9+AA15+AA19+AA24</f>
        <v>825343797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130761926</v>
      </c>
      <c r="D28" s="153">
        <f>SUM(D29:D31)</f>
        <v>0</v>
      </c>
      <c r="E28" s="154">
        <f t="shared" si="5"/>
        <v>152768102</v>
      </c>
      <c r="F28" s="100">
        <f t="shared" si="5"/>
        <v>146507887</v>
      </c>
      <c r="G28" s="100">
        <f t="shared" si="5"/>
        <v>12498629</v>
      </c>
      <c r="H28" s="100">
        <f t="shared" si="5"/>
        <v>10060147</v>
      </c>
      <c r="I28" s="100">
        <f t="shared" si="5"/>
        <v>10992988</v>
      </c>
      <c r="J28" s="100">
        <f t="shared" si="5"/>
        <v>33551764</v>
      </c>
      <c r="K28" s="100">
        <f t="shared" si="5"/>
        <v>15458993</v>
      </c>
      <c r="L28" s="100">
        <f t="shared" si="5"/>
        <v>10688890</v>
      </c>
      <c r="M28" s="100">
        <f t="shared" si="5"/>
        <v>13258401</v>
      </c>
      <c r="N28" s="100">
        <f t="shared" si="5"/>
        <v>39406284</v>
      </c>
      <c r="O28" s="100">
        <f t="shared" si="5"/>
        <v>12106425</v>
      </c>
      <c r="P28" s="100">
        <f t="shared" si="5"/>
        <v>9971659</v>
      </c>
      <c r="Q28" s="100">
        <f t="shared" si="5"/>
        <v>12201937</v>
      </c>
      <c r="R28" s="100">
        <f t="shared" si="5"/>
        <v>34280021</v>
      </c>
      <c r="S28" s="100">
        <f t="shared" si="5"/>
        <v>11454253</v>
      </c>
      <c r="T28" s="100">
        <f t="shared" si="5"/>
        <v>11727539</v>
      </c>
      <c r="U28" s="100">
        <f t="shared" si="5"/>
        <v>14601245</v>
      </c>
      <c r="V28" s="100">
        <f t="shared" si="5"/>
        <v>37783037</v>
      </c>
      <c r="W28" s="100">
        <f t="shared" si="5"/>
        <v>145021106</v>
      </c>
      <c r="X28" s="100">
        <f t="shared" si="5"/>
        <v>152768104</v>
      </c>
      <c r="Y28" s="100">
        <f t="shared" si="5"/>
        <v>-7746998</v>
      </c>
      <c r="Z28" s="137">
        <f>+IF(X28&lt;&gt;0,+(Y28/X28)*100,0)</f>
        <v>-5.071083424587111</v>
      </c>
      <c r="AA28" s="153">
        <f>SUM(AA29:AA31)</f>
        <v>146507887</v>
      </c>
    </row>
    <row r="29" spans="1:27" ht="13.5">
      <c r="A29" s="138" t="s">
        <v>75</v>
      </c>
      <c r="B29" s="136"/>
      <c r="C29" s="155">
        <v>40738847</v>
      </c>
      <c r="D29" s="155"/>
      <c r="E29" s="156">
        <v>40115656</v>
      </c>
      <c r="F29" s="60">
        <v>40335051</v>
      </c>
      <c r="G29" s="60">
        <v>5145935</v>
      </c>
      <c r="H29" s="60">
        <v>2877307</v>
      </c>
      <c r="I29" s="60">
        <v>2879051</v>
      </c>
      <c r="J29" s="60">
        <v>10902293</v>
      </c>
      <c r="K29" s="60">
        <v>2796519</v>
      </c>
      <c r="L29" s="60">
        <v>2776810</v>
      </c>
      <c r="M29" s="60">
        <v>2827930</v>
      </c>
      <c r="N29" s="60">
        <v>8401259</v>
      </c>
      <c r="O29" s="60">
        <v>3121833</v>
      </c>
      <c r="P29" s="60">
        <v>3015230</v>
      </c>
      <c r="Q29" s="60">
        <v>2909880</v>
      </c>
      <c r="R29" s="60">
        <v>9046943</v>
      </c>
      <c r="S29" s="60">
        <v>3480556</v>
      </c>
      <c r="T29" s="60">
        <v>3139321</v>
      </c>
      <c r="U29" s="60">
        <v>3678983</v>
      </c>
      <c r="V29" s="60">
        <v>10298860</v>
      </c>
      <c r="W29" s="60">
        <v>38649355</v>
      </c>
      <c r="X29" s="60">
        <v>40115661</v>
      </c>
      <c r="Y29" s="60">
        <v>-1466306</v>
      </c>
      <c r="Z29" s="140">
        <v>-3.66</v>
      </c>
      <c r="AA29" s="155">
        <v>40335051</v>
      </c>
    </row>
    <row r="30" spans="1:27" ht="13.5">
      <c r="A30" s="138" t="s">
        <v>76</v>
      </c>
      <c r="B30" s="136"/>
      <c r="C30" s="157">
        <v>42831709</v>
      </c>
      <c r="D30" s="157"/>
      <c r="E30" s="158">
        <v>57851949</v>
      </c>
      <c r="F30" s="159">
        <v>57786099</v>
      </c>
      <c r="G30" s="159">
        <v>3532436</v>
      </c>
      <c r="H30" s="159">
        <v>4069885</v>
      </c>
      <c r="I30" s="159">
        <v>4137680</v>
      </c>
      <c r="J30" s="159">
        <v>11740001</v>
      </c>
      <c r="K30" s="159">
        <v>5537394</v>
      </c>
      <c r="L30" s="159">
        <v>5055604</v>
      </c>
      <c r="M30" s="159">
        <v>5873020</v>
      </c>
      <c r="N30" s="159">
        <v>16466018</v>
      </c>
      <c r="O30" s="159">
        <v>3826823</v>
      </c>
      <c r="P30" s="159">
        <v>4557492</v>
      </c>
      <c r="Q30" s="159">
        <v>5006285</v>
      </c>
      <c r="R30" s="159">
        <v>13390600</v>
      </c>
      <c r="S30" s="159">
        <v>4477179</v>
      </c>
      <c r="T30" s="159">
        <v>4227172</v>
      </c>
      <c r="U30" s="159">
        <v>4670563</v>
      </c>
      <c r="V30" s="159">
        <v>13374914</v>
      </c>
      <c r="W30" s="159">
        <v>54971533</v>
      </c>
      <c r="X30" s="159">
        <v>57851947</v>
      </c>
      <c r="Y30" s="159">
        <v>-2880414</v>
      </c>
      <c r="Z30" s="141">
        <v>-4.98</v>
      </c>
      <c r="AA30" s="157">
        <v>57786099</v>
      </c>
    </row>
    <row r="31" spans="1:27" ht="13.5">
      <c r="A31" s="138" t="s">
        <v>77</v>
      </c>
      <c r="B31" s="136"/>
      <c r="C31" s="155">
        <v>47191370</v>
      </c>
      <c r="D31" s="155"/>
      <c r="E31" s="156">
        <v>54800497</v>
      </c>
      <c r="F31" s="60">
        <v>48386737</v>
      </c>
      <c r="G31" s="60">
        <v>3820258</v>
      </c>
      <c r="H31" s="60">
        <v>3112955</v>
      </c>
      <c r="I31" s="60">
        <v>3976257</v>
      </c>
      <c r="J31" s="60">
        <v>10909470</v>
      </c>
      <c r="K31" s="60">
        <v>7125080</v>
      </c>
      <c r="L31" s="60">
        <v>2856476</v>
      </c>
      <c r="M31" s="60">
        <v>4557451</v>
      </c>
      <c r="N31" s="60">
        <v>14539007</v>
      </c>
      <c r="O31" s="60">
        <v>5157769</v>
      </c>
      <c r="P31" s="60">
        <v>2398937</v>
      </c>
      <c r="Q31" s="60">
        <v>4285772</v>
      </c>
      <c r="R31" s="60">
        <v>11842478</v>
      </c>
      <c r="S31" s="60">
        <v>3496518</v>
      </c>
      <c r="T31" s="60">
        <v>4361046</v>
      </c>
      <c r="U31" s="60">
        <v>6251699</v>
      </c>
      <c r="V31" s="60">
        <v>14109263</v>
      </c>
      <c r="W31" s="60">
        <v>51400218</v>
      </c>
      <c r="X31" s="60">
        <v>54800496</v>
      </c>
      <c r="Y31" s="60">
        <v>-3400278</v>
      </c>
      <c r="Z31" s="140">
        <v>-6.2</v>
      </c>
      <c r="AA31" s="155">
        <v>48386737</v>
      </c>
    </row>
    <row r="32" spans="1:27" ht="13.5">
      <c r="A32" s="135" t="s">
        <v>78</v>
      </c>
      <c r="B32" s="136"/>
      <c r="C32" s="153">
        <f aca="true" t="shared" si="6" ref="C32:Y32">SUM(C33:C37)</f>
        <v>160464293</v>
      </c>
      <c r="D32" s="153">
        <f>SUM(D33:D37)</f>
        <v>0</v>
      </c>
      <c r="E32" s="154">
        <f t="shared" si="6"/>
        <v>128731136</v>
      </c>
      <c r="F32" s="100">
        <f t="shared" si="6"/>
        <v>174804537</v>
      </c>
      <c r="G32" s="100">
        <f t="shared" si="6"/>
        <v>4596699</v>
      </c>
      <c r="H32" s="100">
        <f t="shared" si="6"/>
        <v>6487811</v>
      </c>
      <c r="I32" s="100">
        <f t="shared" si="6"/>
        <v>19499836</v>
      </c>
      <c r="J32" s="100">
        <f t="shared" si="6"/>
        <v>30584346</v>
      </c>
      <c r="K32" s="100">
        <f t="shared" si="6"/>
        <v>23316499</v>
      </c>
      <c r="L32" s="100">
        <f t="shared" si="6"/>
        <v>7453712</v>
      </c>
      <c r="M32" s="100">
        <f t="shared" si="6"/>
        <v>8025257</v>
      </c>
      <c r="N32" s="100">
        <f t="shared" si="6"/>
        <v>38795468</v>
      </c>
      <c r="O32" s="100">
        <f t="shared" si="6"/>
        <v>7820102</v>
      </c>
      <c r="P32" s="100">
        <f t="shared" si="6"/>
        <v>20079955</v>
      </c>
      <c r="Q32" s="100">
        <f t="shared" si="6"/>
        <v>8079596</v>
      </c>
      <c r="R32" s="100">
        <f t="shared" si="6"/>
        <v>35979653</v>
      </c>
      <c r="S32" s="100">
        <f t="shared" si="6"/>
        <v>8185890</v>
      </c>
      <c r="T32" s="100">
        <f t="shared" si="6"/>
        <v>23776954</v>
      </c>
      <c r="U32" s="100">
        <f t="shared" si="6"/>
        <v>9505763</v>
      </c>
      <c r="V32" s="100">
        <f t="shared" si="6"/>
        <v>41468607</v>
      </c>
      <c r="W32" s="100">
        <f t="shared" si="6"/>
        <v>146828074</v>
      </c>
      <c r="X32" s="100">
        <f t="shared" si="6"/>
        <v>128731134</v>
      </c>
      <c r="Y32" s="100">
        <f t="shared" si="6"/>
        <v>18096940</v>
      </c>
      <c r="Z32" s="137">
        <f>+IF(X32&lt;&gt;0,+(Y32/X32)*100,0)</f>
        <v>14.057935666130309</v>
      </c>
      <c r="AA32" s="153">
        <f>SUM(AA33:AA37)</f>
        <v>174804537</v>
      </c>
    </row>
    <row r="33" spans="1:27" ht="13.5">
      <c r="A33" s="138" t="s">
        <v>79</v>
      </c>
      <c r="B33" s="136"/>
      <c r="C33" s="155">
        <v>16068830</v>
      </c>
      <c r="D33" s="155"/>
      <c r="E33" s="156">
        <v>19904145</v>
      </c>
      <c r="F33" s="60">
        <v>19812059</v>
      </c>
      <c r="G33" s="60">
        <v>1041538</v>
      </c>
      <c r="H33" s="60">
        <v>1373885</v>
      </c>
      <c r="I33" s="60">
        <v>1858011</v>
      </c>
      <c r="J33" s="60">
        <v>4273434</v>
      </c>
      <c r="K33" s="60">
        <v>1739046</v>
      </c>
      <c r="L33" s="60">
        <v>1533381</v>
      </c>
      <c r="M33" s="60">
        <v>1452340</v>
      </c>
      <c r="N33" s="60">
        <v>4724767</v>
      </c>
      <c r="O33" s="60">
        <v>1464190</v>
      </c>
      <c r="P33" s="60">
        <v>1544601</v>
      </c>
      <c r="Q33" s="60">
        <v>1442396</v>
      </c>
      <c r="R33" s="60">
        <v>4451187</v>
      </c>
      <c r="S33" s="60">
        <v>1489428</v>
      </c>
      <c r="T33" s="60">
        <v>1493728</v>
      </c>
      <c r="U33" s="60">
        <v>1808332</v>
      </c>
      <c r="V33" s="60">
        <v>4791488</v>
      </c>
      <c r="W33" s="60">
        <v>18240876</v>
      </c>
      <c r="X33" s="60">
        <v>19904146</v>
      </c>
      <c r="Y33" s="60">
        <v>-1663270</v>
      </c>
      <c r="Z33" s="140">
        <v>-8.36</v>
      </c>
      <c r="AA33" s="155">
        <v>19812059</v>
      </c>
    </row>
    <row r="34" spans="1:27" ht="13.5">
      <c r="A34" s="138" t="s">
        <v>80</v>
      </c>
      <c r="B34" s="136"/>
      <c r="C34" s="155">
        <v>17901796</v>
      </c>
      <c r="D34" s="155"/>
      <c r="E34" s="156">
        <v>20355193</v>
      </c>
      <c r="F34" s="60">
        <v>19081309</v>
      </c>
      <c r="G34" s="60">
        <v>829775</v>
      </c>
      <c r="H34" s="60">
        <v>1084742</v>
      </c>
      <c r="I34" s="60">
        <v>1627692</v>
      </c>
      <c r="J34" s="60">
        <v>3542209</v>
      </c>
      <c r="K34" s="60">
        <v>1439493</v>
      </c>
      <c r="L34" s="60">
        <v>1428927</v>
      </c>
      <c r="M34" s="60">
        <v>1656784</v>
      </c>
      <c r="N34" s="60">
        <v>4525204</v>
      </c>
      <c r="O34" s="60">
        <v>1747202</v>
      </c>
      <c r="P34" s="60">
        <v>1589473</v>
      </c>
      <c r="Q34" s="60">
        <v>1651147</v>
      </c>
      <c r="R34" s="60">
        <v>4987822</v>
      </c>
      <c r="S34" s="60">
        <v>1598583</v>
      </c>
      <c r="T34" s="60">
        <v>1548207</v>
      </c>
      <c r="U34" s="60">
        <v>1567191</v>
      </c>
      <c r="V34" s="60">
        <v>4713981</v>
      </c>
      <c r="W34" s="60">
        <v>17769216</v>
      </c>
      <c r="X34" s="60">
        <v>20355194</v>
      </c>
      <c r="Y34" s="60">
        <v>-2585978</v>
      </c>
      <c r="Z34" s="140">
        <v>-12.7</v>
      </c>
      <c r="AA34" s="155">
        <v>19081309</v>
      </c>
    </row>
    <row r="35" spans="1:27" ht="13.5">
      <c r="A35" s="138" t="s">
        <v>81</v>
      </c>
      <c r="B35" s="136"/>
      <c r="C35" s="155">
        <v>74863759</v>
      </c>
      <c r="D35" s="155"/>
      <c r="E35" s="156">
        <v>50541022</v>
      </c>
      <c r="F35" s="60">
        <v>81068059</v>
      </c>
      <c r="G35" s="60">
        <v>2386224</v>
      </c>
      <c r="H35" s="60">
        <v>3654033</v>
      </c>
      <c r="I35" s="60">
        <v>4691586</v>
      </c>
      <c r="J35" s="60">
        <v>10731843</v>
      </c>
      <c r="K35" s="60">
        <v>4049491</v>
      </c>
      <c r="L35" s="60">
        <v>3814038</v>
      </c>
      <c r="M35" s="60">
        <v>4105302</v>
      </c>
      <c r="N35" s="60">
        <v>11968831</v>
      </c>
      <c r="O35" s="60">
        <v>3645428</v>
      </c>
      <c r="P35" s="60">
        <v>3420135</v>
      </c>
      <c r="Q35" s="60">
        <v>3889164</v>
      </c>
      <c r="R35" s="60">
        <v>10954727</v>
      </c>
      <c r="S35" s="60">
        <v>3866967</v>
      </c>
      <c r="T35" s="60">
        <v>3477503</v>
      </c>
      <c r="U35" s="60">
        <v>3992996</v>
      </c>
      <c r="V35" s="60">
        <v>11337466</v>
      </c>
      <c r="W35" s="60">
        <v>44992867</v>
      </c>
      <c r="X35" s="60">
        <v>50541022</v>
      </c>
      <c r="Y35" s="60">
        <v>-5548155</v>
      </c>
      <c r="Z35" s="140">
        <v>-10.98</v>
      </c>
      <c r="AA35" s="155">
        <v>81068059</v>
      </c>
    </row>
    <row r="36" spans="1:27" ht="13.5">
      <c r="A36" s="138" t="s">
        <v>82</v>
      </c>
      <c r="B36" s="136"/>
      <c r="C36" s="155">
        <v>51228844</v>
      </c>
      <c r="D36" s="155"/>
      <c r="E36" s="156">
        <v>37494426</v>
      </c>
      <c r="F36" s="60">
        <v>54388856</v>
      </c>
      <c r="G36" s="60">
        <v>319116</v>
      </c>
      <c r="H36" s="60">
        <v>350284</v>
      </c>
      <c r="I36" s="60">
        <v>11277193</v>
      </c>
      <c r="J36" s="60">
        <v>11946593</v>
      </c>
      <c r="K36" s="60">
        <v>16042232</v>
      </c>
      <c r="L36" s="60">
        <v>647155</v>
      </c>
      <c r="M36" s="60">
        <v>780084</v>
      </c>
      <c r="N36" s="60">
        <v>17469471</v>
      </c>
      <c r="O36" s="60">
        <v>932225</v>
      </c>
      <c r="P36" s="60">
        <v>13496149</v>
      </c>
      <c r="Q36" s="60">
        <v>1066180</v>
      </c>
      <c r="R36" s="60">
        <v>15494554</v>
      </c>
      <c r="S36" s="60">
        <v>1190310</v>
      </c>
      <c r="T36" s="60">
        <v>17223444</v>
      </c>
      <c r="U36" s="60">
        <v>2115106</v>
      </c>
      <c r="V36" s="60">
        <v>20528860</v>
      </c>
      <c r="W36" s="60">
        <v>65439478</v>
      </c>
      <c r="X36" s="60">
        <v>37494422</v>
      </c>
      <c r="Y36" s="60">
        <v>27945056</v>
      </c>
      <c r="Z36" s="140">
        <v>74.53</v>
      </c>
      <c r="AA36" s="155">
        <v>54388856</v>
      </c>
    </row>
    <row r="37" spans="1:27" ht="13.5">
      <c r="A37" s="138" t="s">
        <v>83</v>
      </c>
      <c r="B37" s="136"/>
      <c r="C37" s="157">
        <v>401064</v>
      </c>
      <c r="D37" s="157"/>
      <c r="E37" s="158">
        <v>436350</v>
      </c>
      <c r="F37" s="159">
        <v>454254</v>
      </c>
      <c r="G37" s="159">
        <v>20046</v>
      </c>
      <c r="H37" s="159">
        <v>24867</v>
      </c>
      <c r="I37" s="159">
        <v>45354</v>
      </c>
      <c r="J37" s="159">
        <v>90267</v>
      </c>
      <c r="K37" s="159">
        <v>46237</v>
      </c>
      <c r="L37" s="159">
        <v>30211</v>
      </c>
      <c r="M37" s="159">
        <v>30747</v>
      </c>
      <c r="N37" s="159">
        <v>107195</v>
      </c>
      <c r="O37" s="159">
        <v>31057</v>
      </c>
      <c r="P37" s="159">
        <v>29597</v>
      </c>
      <c r="Q37" s="159">
        <v>30709</v>
      </c>
      <c r="R37" s="159">
        <v>91363</v>
      </c>
      <c r="S37" s="159">
        <v>40602</v>
      </c>
      <c r="T37" s="159">
        <v>34072</v>
      </c>
      <c r="U37" s="159">
        <v>22138</v>
      </c>
      <c r="V37" s="159">
        <v>96812</v>
      </c>
      <c r="W37" s="159">
        <v>385637</v>
      </c>
      <c r="X37" s="159">
        <v>436350</v>
      </c>
      <c r="Y37" s="159">
        <v>-50713</v>
      </c>
      <c r="Z37" s="141">
        <v>-11.62</v>
      </c>
      <c r="AA37" s="157">
        <v>454254</v>
      </c>
    </row>
    <row r="38" spans="1:27" ht="13.5">
      <c r="A38" s="135" t="s">
        <v>84</v>
      </c>
      <c r="B38" s="142"/>
      <c r="C38" s="153">
        <f aca="true" t="shared" si="7" ref="C38:Y38">SUM(C39:C41)</f>
        <v>50830539</v>
      </c>
      <c r="D38" s="153">
        <f>SUM(D39:D41)</f>
        <v>0</v>
      </c>
      <c r="E38" s="154">
        <f t="shared" si="7"/>
        <v>57581118</v>
      </c>
      <c r="F38" s="100">
        <f t="shared" si="7"/>
        <v>56924017</v>
      </c>
      <c r="G38" s="100">
        <f t="shared" si="7"/>
        <v>1637212</v>
      </c>
      <c r="H38" s="100">
        <f t="shared" si="7"/>
        <v>2383487</v>
      </c>
      <c r="I38" s="100">
        <f t="shared" si="7"/>
        <v>8200179</v>
      </c>
      <c r="J38" s="100">
        <f t="shared" si="7"/>
        <v>12220878</v>
      </c>
      <c r="K38" s="100">
        <f t="shared" si="7"/>
        <v>4182427</v>
      </c>
      <c r="L38" s="100">
        <f t="shared" si="7"/>
        <v>4609872</v>
      </c>
      <c r="M38" s="100">
        <f t="shared" si="7"/>
        <v>4665896</v>
      </c>
      <c r="N38" s="100">
        <f t="shared" si="7"/>
        <v>13458195</v>
      </c>
      <c r="O38" s="100">
        <f t="shared" si="7"/>
        <v>3975760</v>
      </c>
      <c r="P38" s="100">
        <f t="shared" si="7"/>
        <v>3768549</v>
      </c>
      <c r="Q38" s="100">
        <f t="shared" si="7"/>
        <v>4536190</v>
      </c>
      <c r="R38" s="100">
        <f t="shared" si="7"/>
        <v>12280499</v>
      </c>
      <c r="S38" s="100">
        <f t="shared" si="7"/>
        <v>4407069</v>
      </c>
      <c r="T38" s="100">
        <f t="shared" si="7"/>
        <v>4142831</v>
      </c>
      <c r="U38" s="100">
        <f t="shared" si="7"/>
        <v>1058328</v>
      </c>
      <c r="V38" s="100">
        <f t="shared" si="7"/>
        <v>9608228</v>
      </c>
      <c r="W38" s="100">
        <f t="shared" si="7"/>
        <v>47567800</v>
      </c>
      <c r="X38" s="100">
        <f t="shared" si="7"/>
        <v>57581120</v>
      </c>
      <c r="Y38" s="100">
        <f t="shared" si="7"/>
        <v>-10013320</v>
      </c>
      <c r="Z38" s="137">
        <f>+IF(X38&lt;&gt;0,+(Y38/X38)*100,0)</f>
        <v>-17.38993614573666</v>
      </c>
      <c r="AA38" s="153">
        <f>SUM(AA39:AA41)</f>
        <v>56924017</v>
      </c>
    </row>
    <row r="39" spans="1:27" ht="13.5">
      <c r="A39" s="138" t="s">
        <v>85</v>
      </c>
      <c r="B39" s="136"/>
      <c r="C39" s="155">
        <v>8821180</v>
      </c>
      <c r="D39" s="155"/>
      <c r="E39" s="156">
        <v>9661682</v>
      </c>
      <c r="F39" s="60">
        <v>10160994</v>
      </c>
      <c r="G39" s="60">
        <v>554475</v>
      </c>
      <c r="H39" s="60">
        <v>857658</v>
      </c>
      <c r="I39" s="60">
        <v>1154335</v>
      </c>
      <c r="J39" s="60">
        <v>2566468</v>
      </c>
      <c r="K39" s="60">
        <v>652688</v>
      </c>
      <c r="L39" s="60">
        <v>875100</v>
      </c>
      <c r="M39" s="60">
        <v>698272</v>
      </c>
      <c r="N39" s="60">
        <v>2226060</v>
      </c>
      <c r="O39" s="60">
        <v>548397</v>
      </c>
      <c r="P39" s="60">
        <v>576226</v>
      </c>
      <c r="Q39" s="60">
        <v>560567</v>
      </c>
      <c r="R39" s="60">
        <v>1685190</v>
      </c>
      <c r="S39" s="60">
        <v>836626</v>
      </c>
      <c r="T39" s="60">
        <v>631216</v>
      </c>
      <c r="U39" s="60">
        <v>669138</v>
      </c>
      <c r="V39" s="60">
        <v>2136980</v>
      </c>
      <c r="W39" s="60">
        <v>8614698</v>
      </c>
      <c r="X39" s="60">
        <v>9661686</v>
      </c>
      <c r="Y39" s="60">
        <v>-1046988</v>
      </c>
      <c r="Z39" s="140">
        <v>-10.84</v>
      </c>
      <c r="AA39" s="155">
        <v>10160994</v>
      </c>
    </row>
    <row r="40" spans="1:27" ht="13.5">
      <c r="A40" s="138" t="s">
        <v>86</v>
      </c>
      <c r="B40" s="136"/>
      <c r="C40" s="155">
        <v>35235994</v>
      </c>
      <c r="D40" s="155"/>
      <c r="E40" s="156">
        <v>39471072</v>
      </c>
      <c r="F40" s="60">
        <v>38135584</v>
      </c>
      <c r="G40" s="60">
        <v>816837</v>
      </c>
      <c r="H40" s="60">
        <v>1194524</v>
      </c>
      <c r="I40" s="60">
        <v>6464080</v>
      </c>
      <c r="J40" s="60">
        <v>8475441</v>
      </c>
      <c r="K40" s="60">
        <v>2948216</v>
      </c>
      <c r="L40" s="60">
        <v>3269520</v>
      </c>
      <c r="M40" s="60">
        <v>3463398</v>
      </c>
      <c r="N40" s="60">
        <v>9681134</v>
      </c>
      <c r="O40" s="60">
        <v>3003873</v>
      </c>
      <c r="P40" s="60">
        <v>2614605</v>
      </c>
      <c r="Q40" s="60">
        <v>3050040</v>
      </c>
      <c r="R40" s="60">
        <v>8668518</v>
      </c>
      <c r="S40" s="60">
        <v>3030036</v>
      </c>
      <c r="T40" s="60">
        <v>2909614</v>
      </c>
      <c r="U40" s="60">
        <v>-390661</v>
      </c>
      <c r="V40" s="60">
        <v>5548989</v>
      </c>
      <c r="W40" s="60">
        <v>32374082</v>
      </c>
      <c r="X40" s="60">
        <v>39471072</v>
      </c>
      <c r="Y40" s="60">
        <v>-7096990</v>
      </c>
      <c r="Z40" s="140">
        <v>-17.98</v>
      </c>
      <c r="AA40" s="155">
        <v>38135584</v>
      </c>
    </row>
    <row r="41" spans="1:27" ht="13.5">
      <c r="A41" s="138" t="s">
        <v>87</v>
      </c>
      <c r="B41" s="136"/>
      <c r="C41" s="155">
        <v>6773365</v>
      </c>
      <c r="D41" s="155"/>
      <c r="E41" s="156">
        <v>8448364</v>
      </c>
      <c r="F41" s="60">
        <v>8627439</v>
      </c>
      <c r="G41" s="60">
        <v>265900</v>
      </c>
      <c r="H41" s="60">
        <v>331305</v>
      </c>
      <c r="I41" s="60">
        <v>581764</v>
      </c>
      <c r="J41" s="60">
        <v>1178969</v>
      </c>
      <c r="K41" s="60">
        <v>581523</v>
      </c>
      <c r="L41" s="60">
        <v>465252</v>
      </c>
      <c r="M41" s="60">
        <v>504226</v>
      </c>
      <c r="N41" s="60">
        <v>1551001</v>
      </c>
      <c r="O41" s="60">
        <v>423490</v>
      </c>
      <c r="P41" s="60">
        <v>577718</v>
      </c>
      <c r="Q41" s="60">
        <v>925583</v>
      </c>
      <c r="R41" s="60">
        <v>1926791</v>
      </c>
      <c r="S41" s="60">
        <v>540407</v>
      </c>
      <c r="T41" s="60">
        <v>602001</v>
      </c>
      <c r="U41" s="60">
        <v>779851</v>
      </c>
      <c r="V41" s="60">
        <v>1922259</v>
      </c>
      <c r="W41" s="60">
        <v>6579020</v>
      </c>
      <c r="X41" s="60">
        <v>8448362</v>
      </c>
      <c r="Y41" s="60">
        <v>-1869342</v>
      </c>
      <c r="Z41" s="140">
        <v>-22.13</v>
      </c>
      <c r="AA41" s="155">
        <v>8627439</v>
      </c>
    </row>
    <row r="42" spans="1:27" ht="13.5">
      <c r="A42" s="135" t="s">
        <v>88</v>
      </c>
      <c r="B42" s="142"/>
      <c r="C42" s="153">
        <f aca="true" t="shared" si="8" ref="C42:Y42">SUM(C43:C46)</f>
        <v>403528114</v>
      </c>
      <c r="D42" s="153">
        <f>SUM(D43:D46)</f>
        <v>0</v>
      </c>
      <c r="E42" s="154">
        <f t="shared" si="8"/>
        <v>412608577</v>
      </c>
      <c r="F42" s="100">
        <f t="shared" si="8"/>
        <v>411307262</v>
      </c>
      <c r="G42" s="100">
        <f t="shared" si="8"/>
        <v>5673135</v>
      </c>
      <c r="H42" s="100">
        <f t="shared" si="8"/>
        <v>40450079</v>
      </c>
      <c r="I42" s="100">
        <f t="shared" si="8"/>
        <v>47454420</v>
      </c>
      <c r="J42" s="100">
        <f t="shared" si="8"/>
        <v>93577634</v>
      </c>
      <c r="K42" s="100">
        <f t="shared" si="8"/>
        <v>30549586</v>
      </c>
      <c r="L42" s="100">
        <f t="shared" si="8"/>
        <v>33688154</v>
      </c>
      <c r="M42" s="100">
        <f t="shared" si="8"/>
        <v>29183100</v>
      </c>
      <c r="N42" s="100">
        <f t="shared" si="8"/>
        <v>93420840</v>
      </c>
      <c r="O42" s="100">
        <f t="shared" si="8"/>
        <v>30058960</v>
      </c>
      <c r="P42" s="100">
        <f t="shared" si="8"/>
        <v>28796451</v>
      </c>
      <c r="Q42" s="100">
        <f t="shared" si="8"/>
        <v>29036138</v>
      </c>
      <c r="R42" s="100">
        <f t="shared" si="8"/>
        <v>87891549</v>
      </c>
      <c r="S42" s="100">
        <f t="shared" si="8"/>
        <v>31675622</v>
      </c>
      <c r="T42" s="100">
        <f t="shared" si="8"/>
        <v>32579670</v>
      </c>
      <c r="U42" s="100">
        <f t="shared" si="8"/>
        <v>34719916</v>
      </c>
      <c r="V42" s="100">
        <f t="shared" si="8"/>
        <v>98975208</v>
      </c>
      <c r="W42" s="100">
        <f t="shared" si="8"/>
        <v>373865231</v>
      </c>
      <c r="X42" s="100">
        <f t="shared" si="8"/>
        <v>412608582</v>
      </c>
      <c r="Y42" s="100">
        <f t="shared" si="8"/>
        <v>-38743351</v>
      </c>
      <c r="Z42" s="137">
        <f>+IF(X42&lt;&gt;0,+(Y42/X42)*100,0)</f>
        <v>-9.389855831937107</v>
      </c>
      <c r="AA42" s="153">
        <f>SUM(AA43:AA46)</f>
        <v>411307262</v>
      </c>
    </row>
    <row r="43" spans="1:27" ht="13.5">
      <c r="A43" s="138" t="s">
        <v>89</v>
      </c>
      <c r="B43" s="136"/>
      <c r="C43" s="155">
        <v>258690506</v>
      </c>
      <c r="D43" s="155"/>
      <c r="E43" s="156">
        <v>276685156</v>
      </c>
      <c r="F43" s="60">
        <v>274432551</v>
      </c>
      <c r="G43" s="60">
        <v>1256841</v>
      </c>
      <c r="H43" s="60">
        <v>31288632</v>
      </c>
      <c r="I43" s="60">
        <v>32027991</v>
      </c>
      <c r="J43" s="60">
        <v>64573464</v>
      </c>
      <c r="K43" s="60">
        <v>19307729</v>
      </c>
      <c r="L43" s="60">
        <v>21720932</v>
      </c>
      <c r="M43" s="60">
        <v>18857387</v>
      </c>
      <c r="N43" s="60">
        <v>59886048</v>
      </c>
      <c r="O43" s="60">
        <v>19185840</v>
      </c>
      <c r="P43" s="60">
        <v>19252231</v>
      </c>
      <c r="Q43" s="60">
        <v>18407265</v>
      </c>
      <c r="R43" s="60">
        <v>56845336</v>
      </c>
      <c r="S43" s="60">
        <v>19972946</v>
      </c>
      <c r="T43" s="60">
        <v>19866056</v>
      </c>
      <c r="U43" s="60">
        <v>22492552</v>
      </c>
      <c r="V43" s="60">
        <v>62331554</v>
      </c>
      <c r="W43" s="60">
        <v>243636402</v>
      </c>
      <c r="X43" s="60">
        <v>276685159</v>
      </c>
      <c r="Y43" s="60">
        <v>-33048757</v>
      </c>
      <c r="Z43" s="140">
        <v>-11.94</v>
      </c>
      <c r="AA43" s="155">
        <v>274432551</v>
      </c>
    </row>
    <row r="44" spans="1:27" ht="13.5">
      <c r="A44" s="138" t="s">
        <v>90</v>
      </c>
      <c r="B44" s="136"/>
      <c r="C44" s="155">
        <v>47322311</v>
      </c>
      <c r="D44" s="155"/>
      <c r="E44" s="156">
        <v>58905192</v>
      </c>
      <c r="F44" s="60">
        <v>60745990</v>
      </c>
      <c r="G44" s="60">
        <v>2461839</v>
      </c>
      <c r="H44" s="60">
        <v>3870631</v>
      </c>
      <c r="I44" s="60">
        <v>5972344</v>
      </c>
      <c r="J44" s="60">
        <v>12304814</v>
      </c>
      <c r="K44" s="60">
        <v>4702155</v>
      </c>
      <c r="L44" s="60">
        <v>4211621</v>
      </c>
      <c r="M44" s="60">
        <v>3425389</v>
      </c>
      <c r="N44" s="60">
        <v>12339165</v>
      </c>
      <c r="O44" s="60">
        <v>3690721</v>
      </c>
      <c r="P44" s="60">
        <v>4289903</v>
      </c>
      <c r="Q44" s="60">
        <v>3802113</v>
      </c>
      <c r="R44" s="60">
        <v>11782737</v>
      </c>
      <c r="S44" s="60">
        <v>5661850</v>
      </c>
      <c r="T44" s="60">
        <v>6815585</v>
      </c>
      <c r="U44" s="60">
        <v>5749915</v>
      </c>
      <c r="V44" s="60">
        <v>18227350</v>
      </c>
      <c r="W44" s="60">
        <v>54654066</v>
      </c>
      <c r="X44" s="60">
        <v>58905191</v>
      </c>
      <c r="Y44" s="60">
        <v>-4251125</v>
      </c>
      <c r="Z44" s="140">
        <v>-7.22</v>
      </c>
      <c r="AA44" s="155">
        <v>60745990</v>
      </c>
    </row>
    <row r="45" spans="1:27" ht="13.5">
      <c r="A45" s="138" t="s">
        <v>91</v>
      </c>
      <c r="B45" s="136"/>
      <c r="C45" s="157">
        <v>60975890</v>
      </c>
      <c r="D45" s="157"/>
      <c r="E45" s="158">
        <v>49020561</v>
      </c>
      <c r="F45" s="159">
        <v>48057178</v>
      </c>
      <c r="G45" s="159">
        <v>1062310</v>
      </c>
      <c r="H45" s="159">
        <v>3853026</v>
      </c>
      <c r="I45" s="159">
        <v>5863583</v>
      </c>
      <c r="J45" s="159">
        <v>10778919</v>
      </c>
      <c r="K45" s="159">
        <v>4175249</v>
      </c>
      <c r="L45" s="159">
        <v>4260692</v>
      </c>
      <c r="M45" s="159">
        <v>4203416</v>
      </c>
      <c r="N45" s="159">
        <v>12639357</v>
      </c>
      <c r="O45" s="159">
        <v>4374927</v>
      </c>
      <c r="P45" s="159">
        <v>3260569</v>
      </c>
      <c r="Q45" s="159">
        <v>3916148</v>
      </c>
      <c r="R45" s="159">
        <v>11551644</v>
      </c>
      <c r="S45" s="159">
        <v>3773657</v>
      </c>
      <c r="T45" s="159">
        <v>3823294</v>
      </c>
      <c r="U45" s="159">
        <v>3640065</v>
      </c>
      <c r="V45" s="159">
        <v>11237016</v>
      </c>
      <c r="W45" s="159">
        <v>46206936</v>
      </c>
      <c r="X45" s="159">
        <v>49020561</v>
      </c>
      <c r="Y45" s="159">
        <v>-2813625</v>
      </c>
      <c r="Z45" s="141">
        <v>-5.74</v>
      </c>
      <c r="AA45" s="157">
        <v>48057178</v>
      </c>
    </row>
    <row r="46" spans="1:27" ht="13.5">
      <c r="A46" s="138" t="s">
        <v>92</v>
      </c>
      <c r="B46" s="136"/>
      <c r="C46" s="155">
        <v>36539407</v>
      </c>
      <c r="D46" s="155"/>
      <c r="E46" s="156">
        <v>27997668</v>
      </c>
      <c r="F46" s="60">
        <v>28071543</v>
      </c>
      <c r="G46" s="60">
        <v>892145</v>
      </c>
      <c r="H46" s="60">
        <v>1437790</v>
      </c>
      <c r="I46" s="60">
        <v>3590502</v>
      </c>
      <c r="J46" s="60">
        <v>5920437</v>
      </c>
      <c r="K46" s="60">
        <v>2364453</v>
      </c>
      <c r="L46" s="60">
        <v>3494909</v>
      </c>
      <c r="M46" s="60">
        <v>2696908</v>
      </c>
      <c r="N46" s="60">
        <v>8556270</v>
      </c>
      <c r="O46" s="60">
        <v>2807472</v>
      </c>
      <c r="P46" s="60">
        <v>1993748</v>
      </c>
      <c r="Q46" s="60">
        <v>2910612</v>
      </c>
      <c r="R46" s="60">
        <v>7711832</v>
      </c>
      <c r="S46" s="60">
        <v>2267169</v>
      </c>
      <c r="T46" s="60">
        <v>2074735</v>
      </c>
      <c r="U46" s="60">
        <v>2837384</v>
      </c>
      <c r="V46" s="60">
        <v>7179288</v>
      </c>
      <c r="W46" s="60">
        <v>29367827</v>
      </c>
      <c r="X46" s="60">
        <v>27997671</v>
      </c>
      <c r="Y46" s="60">
        <v>1370156</v>
      </c>
      <c r="Z46" s="140">
        <v>4.89</v>
      </c>
      <c r="AA46" s="155">
        <v>28071543</v>
      </c>
    </row>
    <row r="47" spans="1:27" ht="13.5">
      <c r="A47" s="135" t="s">
        <v>93</v>
      </c>
      <c r="B47" s="142" t="s">
        <v>94</v>
      </c>
      <c r="C47" s="153">
        <v>1230702</v>
      </c>
      <c r="D47" s="153"/>
      <c r="E47" s="154">
        <v>2114722</v>
      </c>
      <c r="F47" s="100">
        <v>1990087</v>
      </c>
      <c r="G47" s="100">
        <v>105081</v>
      </c>
      <c r="H47" s="100">
        <v>115302</v>
      </c>
      <c r="I47" s="100">
        <v>143109</v>
      </c>
      <c r="J47" s="100">
        <v>363492</v>
      </c>
      <c r="K47" s="100">
        <v>129716</v>
      </c>
      <c r="L47" s="100">
        <v>147088</v>
      </c>
      <c r="M47" s="100">
        <v>117438</v>
      </c>
      <c r="N47" s="100">
        <v>394242</v>
      </c>
      <c r="O47" s="100">
        <v>81657</v>
      </c>
      <c r="P47" s="100">
        <v>117312</v>
      </c>
      <c r="Q47" s="100">
        <v>113949</v>
      </c>
      <c r="R47" s="100">
        <v>312918</v>
      </c>
      <c r="S47" s="100">
        <v>123018</v>
      </c>
      <c r="T47" s="100">
        <v>146517</v>
      </c>
      <c r="U47" s="100">
        <v>246251</v>
      </c>
      <c r="V47" s="100">
        <v>515786</v>
      </c>
      <c r="W47" s="100">
        <v>1586438</v>
      </c>
      <c r="X47" s="100">
        <v>2114726</v>
      </c>
      <c r="Y47" s="100">
        <v>-528288</v>
      </c>
      <c r="Z47" s="137">
        <v>-24.98</v>
      </c>
      <c r="AA47" s="153">
        <v>1990087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746815574</v>
      </c>
      <c r="D48" s="168">
        <f>+D28+D32+D38+D42+D47</f>
        <v>0</v>
      </c>
      <c r="E48" s="169">
        <f t="shared" si="9"/>
        <v>753803655</v>
      </c>
      <c r="F48" s="73">
        <f t="shared" si="9"/>
        <v>791533790</v>
      </c>
      <c r="G48" s="73">
        <f t="shared" si="9"/>
        <v>24510756</v>
      </c>
      <c r="H48" s="73">
        <f t="shared" si="9"/>
        <v>59496826</v>
      </c>
      <c r="I48" s="73">
        <f t="shared" si="9"/>
        <v>86290532</v>
      </c>
      <c r="J48" s="73">
        <f t="shared" si="9"/>
        <v>170298114</v>
      </c>
      <c r="K48" s="73">
        <f t="shared" si="9"/>
        <v>73637221</v>
      </c>
      <c r="L48" s="73">
        <f t="shared" si="9"/>
        <v>56587716</v>
      </c>
      <c r="M48" s="73">
        <f t="shared" si="9"/>
        <v>55250092</v>
      </c>
      <c r="N48" s="73">
        <f t="shared" si="9"/>
        <v>185475029</v>
      </c>
      <c r="O48" s="73">
        <f t="shared" si="9"/>
        <v>54042904</v>
      </c>
      <c r="P48" s="73">
        <f t="shared" si="9"/>
        <v>62733926</v>
      </c>
      <c r="Q48" s="73">
        <f t="shared" si="9"/>
        <v>53967810</v>
      </c>
      <c r="R48" s="73">
        <f t="shared" si="9"/>
        <v>170744640</v>
      </c>
      <c r="S48" s="73">
        <f t="shared" si="9"/>
        <v>55845852</v>
      </c>
      <c r="T48" s="73">
        <f t="shared" si="9"/>
        <v>72373511</v>
      </c>
      <c r="U48" s="73">
        <f t="shared" si="9"/>
        <v>60131503</v>
      </c>
      <c r="V48" s="73">
        <f t="shared" si="9"/>
        <v>188350866</v>
      </c>
      <c r="W48" s="73">
        <f t="shared" si="9"/>
        <v>714868649</v>
      </c>
      <c r="X48" s="73">
        <f t="shared" si="9"/>
        <v>753803666</v>
      </c>
      <c r="Y48" s="73">
        <f t="shared" si="9"/>
        <v>-38935017</v>
      </c>
      <c r="Z48" s="170">
        <f>+IF(X48&lt;&gt;0,+(Y48/X48)*100,0)</f>
        <v>-5.165140308564114</v>
      </c>
      <c r="AA48" s="168">
        <f>+AA28+AA32+AA38+AA42+AA47</f>
        <v>791533790</v>
      </c>
    </row>
    <row r="49" spans="1:27" ht="13.5">
      <c r="A49" s="148" t="s">
        <v>49</v>
      </c>
      <c r="B49" s="149"/>
      <c r="C49" s="171">
        <f aca="true" t="shared" si="10" ref="C49:Y49">+C25-C48</f>
        <v>66553136</v>
      </c>
      <c r="D49" s="171">
        <f>+D25-D48</f>
        <v>0</v>
      </c>
      <c r="E49" s="172">
        <f t="shared" si="10"/>
        <v>1956421</v>
      </c>
      <c r="F49" s="173">
        <f t="shared" si="10"/>
        <v>33810007</v>
      </c>
      <c r="G49" s="173">
        <f t="shared" si="10"/>
        <v>28852274</v>
      </c>
      <c r="H49" s="173">
        <f t="shared" si="10"/>
        <v>-3569314</v>
      </c>
      <c r="I49" s="173">
        <f t="shared" si="10"/>
        <v>-38412197</v>
      </c>
      <c r="J49" s="173">
        <f t="shared" si="10"/>
        <v>-13129237</v>
      </c>
      <c r="K49" s="173">
        <f t="shared" si="10"/>
        <v>-17645904</v>
      </c>
      <c r="L49" s="173">
        <f t="shared" si="10"/>
        <v>-832481</v>
      </c>
      <c r="M49" s="173">
        <f t="shared" si="10"/>
        <v>572123</v>
      </c>
      <c r="N49" s="173">
        <f t="shared" si="10"/>
        <v>-17906262</v>
      </c>
      <c r="O49" s="173">
        <f t="shared" si="10"/>
        <v>14980150</v>
      </c>
      <c r="P49" s="173">
        <f t="shared" si="10"/>
        <v>-3661603</v>
      </c>
      <c r="Q49" s="173">
        <f t="shared" si="10"/>
        <v>38873262</v>
      </c>
      <c r="R49" s="173">
        <f t="shared" si="10"/>
        <v>50191809</v>
      </c>
      <c r="S49" s="173">
        <f t="shared" si="10"/>
        <v>-8999052</v>
      </c>
      <c r="T49" s="173">
        <f t="shared" si="10"/>
        <v>-23749714</v>
      </c>
      <c r="U49" s="173">
        <f t="shared" si="10"/>
        <v>-2969074</v>
      </c>
      <c r="V49" s="173">
        <f t="shared" si="10"/>
        <v>-35717840</v>
      </c>
      <c r="W49" s="173">
        <f t="shared" si="10"/>
        <v>-16561530</v>
      </c>
      <c r="X49" s="173">
        <f>IF(F25=F48,0,X25-X48)</f>
        <v>1956410</v>
      </c>
      <c r="Y49" s="173">
        <f t="shared" si="10"/>
        <v>-18517940</v>
      </c>
      <c r="Z49" s="174">
        <f>+IF(X49&lt;&gt;0,+(Y49/X49)*100,0)</f>
        <v>-946.5265460716312</v>
      </c>
      <c r="AA49" s="171">
        <f>+AA25-AA48</f>
        <v>33810007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87824825</v>
      </c>
      <c r="D5" s="155">
        <v>0</v>
      </c>
      <c r="E5" s="156">
        <v>92943520</v>
      </c>
      <c r="F5" s="60">
        <v>92943520</v>
      </c>
      <c r="G5" s="60">
        <v>6822324</v>
      </c>
      <c r="H5" s="60">
        <v>8688366</v>
      </c>
      <c r="I5" s="60">
        <v>7838329</v>
      </c>
      <c r="J5" s="60">
        <v>23349019</v>
      </c>
      <c r="K5" s="60">
        <v>7668640</v>
      </c>
      <c r="L5" s="60">
        <v>7912923</v>
      </c>
      <c r="M5" s="60">
        <v>-306701</v>
      </c>
      <c r="N5" s="60">
        <v>15274862</v>
      </c>
      <c r="O5" s="60">
        <v>16127165</v>
      </c>
      <c r="P5" s="60">
        <v>7894252</v>
      </c>
      <c r="Q5" s="60">
        <v>7865756</v>
      </c>
      <c r="R5" s="60">
        <v>31887173</v>
      </c>
      <c r="S5" s="60">
        <v>7923659</v>
      </c>
      <c r="T5" s="60">
        <v>7911303</v>
      </c>
      <c r="U5" s="60">
        <v>7837014</v>
      </c>
      <c r="V5" s="60">
        <v>23671976</v>
      </c>
      <c r="W5" s="60">
        <v>94183030</v>
      </c>
      <c r="X5" s="60">
        <v>92943520</v>
      </c>
      <c r="Y5" s="60">
        <v>1239510</v>
      </c>
      <c r="Z5" s="140">
        <v>1.33</v>
      </c>
      <c r="AA5" s="155">
        <v>92943520</v>
      </c>
    </row>
    <row r="6" spans="1:27" ht="13.5">
      <c r="A6" s="181" t="s">
        <v>102</v>
      </c>
      <c r="B6" s="182"/>
      <c r="C6" s="155">
        <v>779100</v>
      </c>
      <c r="D6" s="155">
        <v>0</v>
      </c>
      <c r="E6" s="156">
        <v>787603</v>
      </c>
      <c r="F6" s="60">
        <v>787603</v>
      </c>
      <c r="G6" s="60">
        <v>55817</v>
      </c>
      <c r="H6" s="60">
        <v>53887</v>
      </c>
      <c r="I6" s="60">
        <v>58836</v>
      </c>
      <c r="J6" s="60">
        <v>168540</v>
      </c>
      <c r="K6" s="60">
        <v>58771</v>
      </c>
      <c r="L6" s="60">
        <v>83538</v>
      </c>
      <c r="M6" s="60">
        <v>80705</v>
      </c>
      <c r="N6" s="60">
        <v>223014</v>
      </c>
      <c r="O6" s="60">
        <v>80116</v>
      </c>
      <c r="P6" s="60">
        <v>76461</v>
      </c>
      <c r="Q6" s="60">
        <v>68332</v>
      </c>
      <c r="R6" s="60">
        <v>224909</v>
      </c>
      <c r="S6" s="60">
        <v>67172</v>
      </c>
      <c r="T6" s="60">
        <v>67879</v>
      </c>
      <c r="U6" s="60">
        <v>57379</v>
      </c>
      <c r="V6" s="60">
        <v>192430</v>
      </c>
      <c r="W6" s="60">
        <v>808893</v>
      </c>
      <c r="X6" s="60">
        <v>787603</v>
      </c>
      <c r="Y6" s="60">
        <v>21290</v>
      </c>
      <c r="Z6" s="140">
        <v>2.7</v>
      </c>
      <c r="AA6" s="155">
        <v>787603</v>
      </c>
    </row>
    <row r="7" spans="1:27" ht="13.5">
      <c r="A7" s="183" t="s">
        <v>103</v>
      </c>
      <c r="B7" s="182"/>
      <c r="C7" s="155">
        <v>298774724</v>
      </c>
      <c r="D7" s="155">
        <v>0</v>
      </c>
      <c r="E7" s="156">
        <v>321696418</v>
      </c>
      <c r="F7" s="60">
        <v>321696418</v>
      </c>
      <c r="G7" s="60">
        <v>6708162</v>
      </c>
      <c r="H7" s="60">
        <v>28305710</v>
      </c>
      <c r="I7" s="60">
        <v>27892255</v>
      </c>
      <c r="J7" s="60">
        <v>62906127</v>
      </c>
      <c r="K7" s="60">
        <v>27368217</v>
      </c>
      <c r="L7" s="60">
        <v>26566265</v>
      </c>
      <c r="M7" s="60">
        <v>24335427</v>
      </c>
      <c r="N7" s="60">
        <v>78269909</v>
      </c>
      <c r="O7" s="60">
        <v>26531957</v>
      </c>
      <c r="P7" s="60">
        <v>25021981</v>
      </c>
      <c r="Q7" s="60">
        <v>25560600</v>
      </c>
      <c r="R7" s="60">
        <v>77114538</v>
      </c>
      <c r="S7" s="60">
        <v>26005241</v>
      </c>
      <c r="T7" s="60">
        <v>25086374</v>
      </c>
      <c r="U7" s="60">
        <v>26278694</v>
      </c>
      <c r="V7" s="60">
        <v>77370309</v>
      </c>
      <c r="W7" s="60">
        <v>295660883</v>
      </c>
      <c r="X7" s="60">
        <v>321696418</v>
      </c>
      <c r="Y7" s="60">
        <v>-26035535</v>
      </c>
      <c r="Z7" s="140">
        <v>-8.09</v>
      </c>
      <c r="AA7" s="155">
        <v>321696418</v>
      </c>
    </row>
    <row r="8" spans="1:27" ht="13.5">
      <c r="A8" s="183" t="s">
        <v>104</v>
      </c>
      <c r="B8" s="182"/>
      <c r="C8" s="155">
        <v>49363268</v>
      </c>
      <c r="D8" s="155">
        <v>0</v>
      </c>
      <c r="E8" s="156">
        <v>48109531</v>
      </c>
      <c r="F8" s="60">
        <v>48109531</v>
      </c>
      <c r="G8" s="60">
        <v>-307519</v>
      </c>
      <c r="H8" s="60">
        <v>3673624</v>
      </c>
      <c r="I8" s="60">
        <v>3210487</v>
      </c>
      <c r="J8" s="60">
        <v>6576592</v>
      </c>
      <c r="K8" s="60">
        <v>3642835</v>
      </c>
      <c r="L8" s="60">
        <v>5081708</v>
      </c>
      <c r="M8" s="60">
        <v>4729784</v>
      </c>
      <c r="N8" s="60">
        <v>13454327</v>
      </c>
      <c r="O8" s="60">
        <v>5572113</v>
      </c>
      <c r="P8" s="60">
        <v>6563439</v>
      </c>
      <c r="Q8" s="60">
        <v>7936083</v>
      </c>
      <c r="R8" s="60">
        <v>20071635</v>
      </c>
      <c r="S8" s="60">
        <v>5555070</v>
      </c>
      <c r="T8" s="60">
        <v>5721193</v>
      </c>
      <c r="U8" s="60">
        <v>4332402</v>
      </c>
      <c r="V8" s="60">
        <v>15608665</v>
      </c>
      <c r="W8" s="60">
        <v>55711219</v>
      </c>
      <c r="X8" s="60">
        <v>48109531</v>
      </c>
      <c r="Y8" s="60">
        <v>7601688</v>
      </c>
      <c r="Z8" s="140">
        <v>15.8</v>
      </c>
      <c r="AA8" s="155">
        <v>48109531</v>
      </c>
    </row>
    <row r="9" spans="1:27" ht="13.5">
      <c r="A9" s="183" t="s">
        <v>105</v>
      </c>
      <c r="B9" s="182"/>
      <c r="C9" s="155">
        <v>49627511</v>
      </c>
      <c r="D9" s="155">
        <v>0</v>
      </c>
      <c r="E9" s="156">
        <v>51980301</v>
      </c>
      <c r="F9" s="60">
        <v>51980301</v>
      </c>
      <c r="G9" s="60">
        <v>4992107</v>
      </c>
      <c r="H9" s="60">
        <v>3486189</v>
      </c>
      <c r="I9" s="60">
        <v>4351796</v>
      </c>
      <c r="J9" s="60">
        <v>12830092</v>
      </c>
      <c r="K9" s="60">
        <v>3527553</v>
      </c>
      <c r="L9" s="60">
        <v>4481796</v>
      </c>
      <c r="M9" s="60">
        <v>1444476</v>
      </c>
      <c r="N9" s="60">
        <v>9453825</v>
      </c>
      <c r="O9" s="60">
        <v>8078716</v>
      </c>
      <c r="P9" s="60">
        <v>4550581</v>
      </c>
      <c r="Q9" s="60">
        <v>4769365</v>
      </c>
      <c r="R9" s="60">
        <v>17398662</v>
      </c>
      <c r="S9" s="60">
        <v>4825628</v>
      </c>
      <c r="T9" s="60">
        <v>4527225</v>
      </c>
      <c r="U9" s="60">
        <v>1924966</v>
      </c>
      <c r="V9" s="60">
        <v>11277819</v>
      </c>
      <c r="W9" s="60">
        <v>50960398</v>
      </c>
      <c r="X9" s="60">
        <v>51980301</v>
      </c>
      <c r="Y9" s="60">
        <v>-1019903</v>
      </c>
      <c r="Z9" s="140">
        <v>-1.96</v>
      </c>
      <c r="AA9" s="155">
        <v>51980301</v>
      </c>
    </row>
    <row r="10" spans="1:27" ht="13.5">
      <c r="A10" s="183" t="s">
        <v>106</v>
      </c>
      <c r="B10" s="182"/>
      <c r="C10" s="155">
        <v>29160803</v>
      </c>
      <c r="D10" s="155">
        <v>0</v>
      </c>
      <c r="E10" s="156">
        <v>29755480</v>
      </c>
      <c r="F10" s="54">
        <v>29755480</v>
      </c>
      <c r="G10" s="54">
        <v>2750886</v>
      </c>
      <c r="H10" s="54">
        <v>2432928</v>
      </c>
      <c r="I10" s="54">
        <v>2541270</v>
      </c>
      <c r="J10" s="54">
        <v>7725084</v>
      </c>
      <c r="K10" s="54">
        <v>2206773</v>
      </c>
      <c r="L10" s="54">
        <v>2822174</v>
      </c>
      <c r="M10" s="54">
        <v>231944</v>
      </c>
      <c r="N10" s="54">
        <v>5260891</v>
      </c>
      <c r="O10" s="54">
        <v>5682265</v>
      </c>
      <c r="P10" s="54">
        <v>2874434</v>
      </c>
      <c r="Q10" s="54">
        <v>2909374</v>
      </c>
      <c r="R10" s="54">
        <v>11466073</v>
      </c>
      <c r="S10" s="54">
        <v>2985383</v>
      </c>
      <c r="T10" s="54">
        <v>2859669</v>
      </c>
      <c r="U10" s="54">
        <v>1060640</v>
      </c>
      <c r="V10" s="54">
        <v>6905692</v>
      </c>
      <c r="W10" s="54">
        <v>31357740</v>
      </c>
      <c r="X10" s="54">
        <v>29755480</v>
      </c>
      <c r="Y10" s="54">
        <v>1602260</v>
      </c>
      <c r="Z10" s="184">
        <v>5.38</v>
      </c>
      <c r="AA10" s="130">
        <v>29755480</v>
      </c>
    </row>
    <row r="11" spans="1:27" ht="13.5">
      <c r="A11" s="183" t="s">
        <v>107</v>
      </c>
      <c r="B11" s="185"/>
      <c r="C11" s="155">
        <v>-23157193</v>
      </c>
      <c r="D11" s="155">
        <v>0</v>
      </c>
      <c r="E11" s="156">
        <v>-22857140</v>
      </c>
      <c r="F11" s="60">
        <v>-22860140</v>
      </c>
      <c r="G11" s="60">
        <v>-1959277</v>
      </c>
      <c r="H11" s="60">
        <v>-2207765</v>
      </c>
      <c r="I11" s="60">
        <v>-1914031</v>
      </c>
      <c r="J11" s="60">
        <v>-6081073</v>
      </c>
      <c r="K11" s="60">
        <v>-1744897</v>
      </c>
      <c r="L11" s="60">
        <v>-2149458</v>
      </c>
      <c r="M11" s="60">
        <v>-2201111</v>
      </c>
      <c r="N11" s="60">
        <v>-6095466</v>
      </c>
      <c r="O11" s="60">
        <v>-2718195</v>
      </c>
      <c r="P11" s="60">
        <v>-1659493</v>
      </c>
      <c r="Q11" s="60">
        <v>-2087275</v>
      </c>
      <c r="R11" s="60">
        <v>-6464963</v>
      </c>
      <c r="S11" s="60">
        <v>-2176073</v>
      </c>
      <c r="T11" s="60">
        <v>-2255175</v>
      </c>
      <c r="U11" s="60">
        <v>-2352180</v>
      </c>
      <c r="V11" s="60">
        <v>-6783428</v>
      </c>
      <c r="W11" s="60">
        <v>-25424930</v>
      </c>
      <c r="X11" s="60">
        <v>-22857140</v>
      </c>
      <c r="Y11" s="60">
        <v>-2567790</v>
      </c>
      <c r="Z11" s="140">
        <v>11.23</v>
      </c>
      <c r="AA11" s="155">
        <v>-22860140</v>
      </c>
    </row>
    <row r="12" spans="1:27" ht="13.5">
      <c r="A12" s="183" t="s">
        <v>108</v>
      </c>
      <c r="B12" s="185"/>
      <c r="C12" s="155">
        <v>11540285</v>
      </c>
      <c r="D12" s="155">
        <v>0</v>
      </c>
      <c r="E12" s="156">
        <v>13116080</v>
      </c>
      <c r="F12" s="60">
        <v>13516080</v>
      </c>
      <c r="G12" s="60">
        <v>1054601</v>
      </c>
      <c r="H12" s="60">
        <v>1075304</v>
      </c>
      <c r="I12" s="60">
        <v>1073350</v>
      </c>
      <c r="J12" s="60">
        <v>3203255</v>
      </c>
      <c r="K12" s="60">
        <v>1287319</v>
      </c>
      <c r="L12" s="60">
        <v>1126814</v>
      </c>
      <c r="M12" s="60">
        <v>966730</v>
      </c>
      <c r="N12" s="60">
        <v>3380863</v>
      </c>
      <c r="O12" s="60">
        <v>1073053</v>
      </c>
      <c r="P12" s="60">
        <v>1089269</v>
      </c>
      <c r="Q12" s="60">
        <v>1085643</v>
      </c>
      <c r="R12" s="60">
        <v>3247965</v>
      </c>
      <c r="S12" s="60">
        <v>1119766</v>
      </c>
      <c r="T12" s="60">
        <v>990070</v>
      </c>
      <c r="U12" s="60">
        <v>1216353</v>
      </c>
      <c r="V12" s="60">
        <v>3326189</v>
      </c>
      <c r="W12" s="60">
        <v>13158272</v>
      </c>
      <c r="X12" s="60">
        <v>13116080</v>
      </c>
      <c r="Y12" s="60">
        <v>42192</v>
      </c>
      <c r="Z12" s="140">
        <v>0.32</v>
      </c>
      <c r="AA12" s="155">
        <v>13516080</v>
      </c>
    </row>
    <row r="13" spans="1:27" ht="13.5">
      <c r="A13" s="181" t="s">
        <v>109</v>
      </c>
      <c r="B13" s="185"/>
      <c r="C13" s="155">
        <v>9427895</v>
      </c>
      <c r="D13" s="155">
        <v>0</v>
      </c>
      <c r="E13" s="156">
        <v>7200000</v>
      </c>
      <c r="F13" s="60">
        <v>7200000</v>
      </c>
      <c r="G13" s="60">
        <v>850126</v>
      </c>
      <c r="H13" s="60">
        <v>991557</v>
      </c>
      <c r="I13" s="60">
        <v>891755</v>
      </c>
      <c r="J13" s="60">
        <v>2733438</v>
      </c>
      <c r="K13" s="60">
        <v>745543</v>
      </c>
      <c r="L13" s="60">
        <v>688129</v>
      </c>
      <c r="M13" s="60">
        <v>0</v>
      </c>
      <c r="N13" s="60">
        <v>1433672</v>
      </c>
      <c r="O13" s="60">
        <v>1267534</v>
      </c>
      <c r="P13" s="60">
        <v>872654</v>
      </c>
      <c r="Q13" s="60">
        <v>946773</v>
      </c>
      <c r="R13" s="60">
        <v>3086961</v>
      </c>
      <c r="S13" s="60">
        <v>548369</v>
      </c>
      <c r="T13" s="60">
        <v>962811</v>
      </c>
      <c r="U13" s="60">
        <v>818657</v>
      </c>
      <c r="V13" s="60">
        <v>2329837</v>
      </c>
      <c r="W13" s="60">
        <v>9583908</v>
      </c>
      <c r="X13" s="60">
        <v>7200000</v>
      </c>
      <c r="Y13" s="60">
        <v>2383908</v>
      </c>
      <c r="Z13" s="140">
        <v>33.11</v>
      </c>
      <c r="AA13" s="155">
        <v>7200000</v>
      </c>
    </row>
    <row r="14" spans="1:27" ht="13.5">
      <c r="A14" s="181" t="s">
        <v>110</v>
      </c>
      <c r="B14" s="185"/>
      <c r="C14" s="155">
        <v>2736579</v>
      </c>
      <c r="D14" s="155">
        <v>0</v>
      </c>
      <c r="E14" s="156">
        <v>2521760</v>
      </c>
      <c r="F14" s="60">
        <v>2521760</v>
      </c>
      <c r="G14" s="60">
        <v>181064</v>
      </c>
      <c r="H14" s="60">
        <v>178768</v>
      </c>
      <c r="I14" s="60">
        <v>227538</v>
      </c>
      <c r="J14" s="60">
        <v>587370</v>
      </c>
      <c r="K14" s="60">
        <v>243444</v>
      </c>
      <c r="L14" s="60">
        <v>251099</v>
      </c>
      <c r="M14" s="60">
        <v>256155</v>
      </c>
      <c r="N14" s="60">
        <v>750698</v>
      </c>
      <c r="O14" s="60">
        <v>273282</v>
      </c>
      <c r="P14" s="60">
        <v>240640</v>
      </c>
      <c r="Q14" s="60">
        <v>275507</v>
      </c>
      <c r="R14" s="60">
        <v>789429</v>
      </c>
      <c r="S14" s="60">
        <v>285264</v>
      </c>
      <c r="T14" s="60">
        <v>293768</v>
      </c>
      <c r="U14" s="60">
        <v>280026</v>
      </c>
      <c r="V14" s="60">
        <v>859058</v>
      </c>
      <c r="W14" s="60">
        <v>2986555</v>
      </c>
      <c r="X14" s="60">
        <v>2521760</v>
      </c>
      <c r="Y14" s="60">
        <v>464795</v>
      </c>
      <c r="Z14" s="140">
        <v>18.43</v>
      </c>
      <c r="AA14" s="155">
        <v>2521760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52035142</v>
      </c>
      <c r="D16" s="155">
        <v>0</v>
      </c>
      <c r="E16" s="156">
        <v>16312930</v>
      </c>
      <c r="F16" s="60">
        <v>52642370</v>
      </c>
      <c r="G16" s="60">
        <v>988358</v>
      </c>
      <c r="H16" s="60">
        <v>1284425</v>
      </c>
      <c r="I16" s="60">
        <v>964503</v>
      </c>
      <c r="J16" s="60">
        <v>3237286</v>
      </c>
      <c r="K16" s="60">
        <v>1346824</v>
      </c>
      <c r="L16" s="60">
        <v>982547</v>
      </c>
      <c r="M16" s="60">
        <v>615512</v>
      </c>
      <c r="N16" s="60">
        <v>2944883</v>
      </c>
      <c r="O16" s="60">
        <v>1927769</v>
      </c>
      <c r="P16" s="60">
        <v>1481226</v>
      </c>
      <c r="Q16" s="60">
        <v>1183995</v>
      </c>
      <c r="R16" s="60">
        <v>4592990</v>
      </c>
      <c r="S16" s="60">
        <v>1223874</v>
      </c>
      <c r="T16" s="60">
        <v>1416531</v>
      </c>
      <c r="U16" s="60">
        <v>1392460</v>
      </c>
      <c r="V16" s="60">
        <v>4032865</v>
      </c>
      <c r="W16" s="60">
        <v>14808024</v>
      </c>
      <c r="X16" s="60">
        <v>16312930</v>
      </c>
      <c r="Y16" s="60">
        <v>-1504906</v>
      </c>
      <c r="Z16" s="140">
        <v>-9.23</v>
      </c>
      <c r="AA16" s="155">
        <v>52642370</v>
      </c>
    </row>
    <row r="17" spans="1:27" ht="13.5">
      <c r="A17" s="181" t="s">
        <v>113</v>
      </c>
      <c r="B17" s="185"/>
      <c r="C17" s="155">
        <v>2759893</v>
      </c>
      <c r="D17" s="155">
        <v>0</v>
      </c>
      <c r="E17" s="156">
        <v>3451790</v>
      </c>
      <c r="F17" s="60">
        <v>3451790</v>
      </c>
      <c r="G17" s="60">
        <v>241063</v>
      </c>
      <c r="H17" s="60">
        <v>258750</v>
      </c>
      <c r="I17" s="60">
        <v>239388</v>
      </c>
      <c r="J17" s="60">
        <v>739201</v>
      </c>
      <c r="K17" s="60">
        <v>259711</v>
      </c>
      <c r="L17" s="60">
        <v>202475</v>
      </c>
      <c r="M17" s="60">
        <v>182473</v>
      </c>
      <c r="N17" s="60">
        <v>644659</v>
      </c>
      <c r="O17" s="60">
        <v>260996</v>
      </c>
      <c r="P17" s="60">
        <v>205962</v>
      </c>
      <c r="Q17" s="60">
        <v>265869</v>
      </c>
      <c r="R17" s="60">
        <v>732827</v>
      </c>
      <c r="S17" s="60">
        <v>211209</v>
      </c>
      <c r="T17" s="60">
        <v>219807</v>
      </c>
      <c r="U17" s="60">
        <v>281023</v>
      </c>
      <c r="V17" s="60">
        <v>712039</v>
      </c>
      <c r="W17" s="60">
        <v>2828726</v>
      </c>
      <c r="X17" s="60">
        <v>3451790</v>
      </c>
      <c r="Y17" s="60">
        <v>-623064</v>
      </c>
      <c r="Z17" s="140">
        <v>-18.05</v>
      </c>
      <c r="AA17" s="155">
        <v>3451790</v>
      </c>
    </row>
    <row r="18" spans="1:27" ht="13.5">
      <c r="A18" s="183" t="s">
        <v>114</v>
      </c>
      <c r="B18" s="182"/>
      <c r="C18" s="155">
        <v>5225101</v>
      </c>
      <c r="D18" s="155">
        <v>0</v>
      </c>
      <c r="E18" s="156">
        <v>5300000</v>
      </c>
      <c r="F18" s="60">
        <v>5300000</v>
      </c>
      <c r="G18" s="60">
        <v>0</v>
      </c>
      <c r="H18" s="60">
        <v>537794</v>
      </c>
      <c r="I18" s="60">
        <v>486889</v>
      </c>
      <c r="J18" s="60">
        <v>1024683</v>
      </c>
      <c r="K18" s="60">
        <v>544513</v>
      </c>
      <c r="L18" s="60">
        <v>495270</v>
      </c>
      <c r="M18" s="60">
        <v>472657</v>
      </c>
      <c r="N18" s="60">
        <v>1512440</v>
      </c>
      <c r="O18" s="60">
        <v>418055</v>
      </c>
      <c r="P18" s="60">
        <v>576428</v>
      </c>
      <c r="Q18" s="60">
        <v>464233</v>
      </c>
      <c r="R18" s="60">
        <v>1458716</v>
      </c>
      <c r="S18" s="60">
        <v>459057</v>
      </c>
      <c r="T18" s="60">
        <v>473719</v>
      </c>
      <c r="U18" s="60">
        <v>439482</v>
      </c>
      <c r="V18" s="60">
        <v>1372258</v>
      </c>
      <c r="W18" s="60">
        <v>5368097</v>
      </c>
      <c r="X18" s="60">
        <v>5300000</v>
      </c>
      <c r="Y18" s="60">
        <v>68097</v>
      </c>
      <c r="Z18" s="140">
        <v>1.28</v>
      </c>
      <c r="AA18" s="155">
        <v>5300000</v>
      </c>
    </row>
    <row r="19" spans="1:27" ht="13.5">
      <c r="A19" s="181" t="s">
        <v>34</v>
      </c>
      <c r="B19" s="185"/>
      <c r="C19" s="155">
        <v>117722200</v>
      </c>
      <c r="D19" s="155">
        <v>0</v>
      </c>
      <c r="E19" s="156">
        <v>127075569</v>
      </c>
      <c r="F19" s="60">
        <v>148677475</v>
      </c>
      <c r="G19" s="60">
        <v>30833000</v>
      </c>
      <c r="H19" s="60">
        <v>5980405</v>
      </c>
      <c r="I19" s="60">
        <v>929294</v>
      </c>
      <c r="J19" s="60">
        <v>37742699</v>
      </c>
      <c r="K19" s="60">
        <v>7601859</v>
      </c>
      <c r="L19" s="60">
        <v>6349340</v>
      </c>
      <c r="M19" s="60">
        <v>24743000</v>
      </c>
      <c r="N19" s="60">
        <v>38694199</v>
      </c>
      <c r="O19" s="60">
        <v>2425890</v>
      </c>
      <c r="P19" s="60">
        <v>10011348</v>
      </c>
      <c r="Q19" s="60">
        <v>41217645</v>
      </c>
      <c r="R19" s="60">
        <v>53654883</v>
      </c>
      <c r="S19" s="60">
        <v>-2250420</v>
      </c>
      <c r="T19" s="60">
        <v>185815</v>
      </c>
      <c r="U19" s="60">
        <v>10870941</v>
      </c>
      <c r="V19" s="60">
        <v>8806336</v>
      </c>
      <c r="W19" s="60">
        <v>138898117</v>
      </c>
      <c r="X19" s="60">
        <v>127075569</v>
      </c>
      <c r="Y19" s="60">
        <v>11822548</v>
      </c>
      <c r="Z19" s="140">
        <v>9.3</v>
      </c>
      <c r="AA19" s="155">
        <v>148677475</v>
      </c>
    </row>
    <row r="20" spans="1:27" ht="13.5">
      <c r="A20" s="181" t="s">
        <v>35</v>
      </c>
      <c r="B20" s="185"/>
      <c r="C20" s="155">
        <v>28293736</v>
      </c>
      <c r="D20" s="155">
        <v>0</v>
      </c>
      <c r="E20" s="156">
        <v>7499895</v>
      </c>
      <c r="F20" s="54">
        <v>8868565</v>
      </c>
      <c r="G20" s="54">
        <v>152318</v>
      </c>
      <c r="H20" s="54">
        <v>253570</v>
      </c>
      <c r="I20" s="54">
        <v>20676</v>
      </c>
      <c r="J20" s="54">
        <v>426564</v>
      </c>
      <c r="K20" s="54">
        <v>1234212</v>
      </c>
      <c r="L20" s="54">
        <v>859970</v>
      </c>
      <c r="M20" s="54">
        <v>271164</v>
      </c>
      <c r="N20" s="54">
        <v>2365346</v>
      </c>
      <c r="O20" s="54">
        <v>1877338</v>
      </c>
      <c r="P20" s="54">
        <v>-796859</v>
      </c>
      <c r="Q20" s="54">
        <v>322980</v>
      </c>
      <c r="R20" s="54">
        <v>1403459</v>
      </c>
      <c r="S20" s="54">
        <v>63601</v>
      </c>
      <c r="T20" s="54">
        <v>120808</v>
      </c>
      <c r="U20" s="54">
        <v>1895158</v>
      </c>
      <c r="V20" s="54">
        <v>2079567</v>
      </c>
      <c r="W20" s="54">
        <v>6274936</v>
      </c>
      <c r="X20" s="54">
        <v>7499895</v>
      </c>
      <c r="Y20" s="54">
        <v>-1224959</v>
      </c>
      <c r="Z20" s="184">
        <v>-16.33</v>
      </c>
      <c r="AA20" s="130">
        <v>8868565</v>
      </c>
    </row>
    <row r="21" spans="1:27" ht="13.5">
      <c r="A21" s="181" t="s">
        <v>115</v>
      </c>
      <c r="B21" s="185"/>
      <c r="C21" s="155">
        <v>1269323</v>
      </c>
      <c r="D21" s="155">
        <v>0</v>
      </c>
      <c r="E21" s="156">
        <v>489595</v>
      </c>
      <c r="F21" s="60">
        <v>489594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645</v>
      </c>
      <c r="M21" s="60">
        <v>0</v>
      </c>
      <c r="N21" s="60">
        <v>645</v>
      </c>
      <c r="O21" s="60">
        <v>0</v>
      </c>
      <c r="P21" s="82">
        <v>70000</v>
      </c>
      <c r="Q21" s="60">
        <v>6192</v>
      </c>
      <c r="R21" s="60">
        <v>76192</v>
      </c>
      <c r="S21" s="60">
        <v>0</v>
      </c>
      <c r="T21" s="60">
        <v>0</v>
      </c>
      <c r="U21" s="60">
        <v>829414</v>
      </c>
      <c r="V21" s="60">
        <v>829414</v>
      </c>
      <c r="W21" s="82">
        <v>906251</v>
      </c>
      <c r="X21" s="60">
        <v>489595</v>
      </c>
      <c r="Y21" s="60">
        <v>416656</v>
      </c>
      <c r="Z21" s="140">
        <v>85.1</v>
      </c>
      <c r="AA21" s="155">
        <v>489594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723383192</v>
      </c>
      <c r="D22" s="188">
        <f>SUM(D5:D21)</f>
        <v>0</v>
      </c>
      <c r="E22" s="189">
        <f t="shared" si="0"/>
        <v>705383332</v>
      </c>
      <c r="F22" s="190">
        <f t="shared" si="0"/>
        <v>765080347</v>
      </c>
      <c r="G22" s="190">
        <f t="shared" si="0"/>
        <v>53363030</v>
      </c>
      <c r="H22" s="190">
        <f t="shared" si="0"/>
        <v>54993512</v>
      </c>
      <c r="I22" s="190">
        <f t="shared" si="0"/>
        <v>48812335</v>
      </c>
      <c r="J22" s="190">
        <f t="shared" si="0"/>
        <v>157168877</v>
      </c>
      <c r="K22" s="190">
        <f t="shared" si="0"/>
        <v>55991317</v>
      </c>
      <c r="L22" s="190">
        <f t="shared" si="0"/>
        <v>55755235</v>
      </c>
      <c r="M22" s="190">
        <f t="shared" si="0"/>
        <v>55822215</v>
      </c>
      <c r="N22" s="190">
        <f t="shared" si="0"/>
        <v>167568767</v>
      </c>
      <c r="O22" s="190">
        <f t="shared" si="0"/>
        <v>68878054</v>
      </c>
      <c r="P22" s="190">
        <f t="shared" si="0"/>
        <v>59072323</v>
      </c>
      <c r="Q22" s="190">
        <f t="shared" si="0"/>
        <v>92791072</v>
      </c>
      <c r="R22" s="190">
        <f t="shared" si="0"/>
        <v>220741449</v>
      </c>
      <c r="S22" s="190">
        <f t="shared" si="0"/>
        <v>46846800</v>
      </c>
      <c r="T22" s="190">
        <f t="shared" si="0"/>
        <v>48581797</v>
      </c>
      <c r="U22" s="190">
        <f t="shared" si="0"/>
        <v>57162429</v>
      </c>
      <c r="V22" s="190">
        <f t="shared" si="0"/>
        <v>152591026</v>
      </c>
      <c r="W22" s="190">
        <f t="shared" si="0"/>
        <v>698070119</v>
      </c>
      <c r="X22" s="190">
        <f t="shared" si="0"/>
        <v>705383332</v>
      </c>
      <c r="Y22" s="190">
        <f t="shared" si="0"/>
        <v>-7313213</v>
      </c>
      <c r="Z22" s="191">
        <f>+IF(X22&lt;&gt;0,+(Y22/X22)*100,0)</f>
        <v>-1.0367714501084921</v>
      </c>
      <c r="AA22" s="188">
        <f>SUM(AA5:AA21)</f>
        <v>765080347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198841513</v>
      </c>
      <c r="D25" s="155">
        <v>0</v>
      </c>
      <c r="E25" s="156">
        <v>234580613</v>
      </c>
      <c r="F25" s="60">
        <v>221272560</v>
      </c>
      <c r="G25" s="60">
        <v>14757768</v>
      </c>
      <c r="H25" s="60">
        <v>17078831</v>
      </c>
      <c r="I25" s="60">
        <v>17101024</v>
      </c>
      <c r="J25" s="60">
        <v>48937623</v>
      </c>
      <c r="K25" s="60">
        <v>16890432</v>
      </c>
      <c r="L25" s="60">
        <v>17641487</v>
      </c>
      <c r="M25" s="60">
        <v>17719667</v>
      </c>
      <c r="N25" s="60">
        <v>52251586</v>
      </c>
      <c r="O25" s="60">
        <v>17426447</v>
      </c>
      <c r="P25" s="60">
        <v>17021084</v>
      </c>
      <c r="Q25" s="60">
        <v>17186906</v>
      </c>
      <c r="R25" s="60">
        <v>51634437</v>
      </c>
      <c r="S25" s="60">
        <v>17518651</v>
      </c>
      <c r="T25" s="60">
        <v>17255175</v>
      </c>
      <c r="U25" s="60">
        <v>17697019</v>
      </c>
      <c r="V25" s="60">
        <v>52470845</v>
      </c>
      <c r="W25" s="60">
        <v>205294491</v>
      </c>
      <c r="X25" s="60">
        <v>234580613</v>
      </c>
      <c r="Y25" s="60">
        <v>-29286122</v>
      </c>
      <c r="Z25" s="140">
        <v>-12.48</v>
      </c>
      <c r="AA25" s="155">
        <v>221272560</v>
      </c>
    </row>
    <row r="26" spans="1:27" ht="13.5">
      <c r="A26" s="183" t="s">
        <v>38</v>
      </c>
      <c r="B26" s="182"/>
      <c r="C26" s="155">
        <v>13693297</v>
      </c>
      <c r="D26" s="155">
        <v>0</v>
      </c>
      <c r="E26" s="156">
        <v>14521570</v>
      </c>
      <c r="F26" s="60">
        <v>14536760</v>
      </c>
      <c r="G26" s="60">
        <v>1141291</v>
      </c>
      <c r="H26" s="60">
        <v>1142232</v>
      </c>
      <c r="I26" s="60">
        <v>1142232</v>
      </c>
      <c r="J26" s="60">
        <v>3425755</v>
      </c>
      <c r="K26" s="60">
        <v>1142232</v>
      </c>
      <c r="L26" s="60">
        <v>1142232</v>
      </c>
      <c r="M26" s="60">
        <v>1147218</v>
      </c>
      <c r="N26" s="60">
        <v>3431682</v>
      </c>
      <c r="O26" s="60">
        <v>1147218</v>
      </c>
      <c r="P26" s="60">
        <v>1147218</v>
      </c>
      <c r="Q26" s="60">
        <v>1147218</v>
      </c>
      <c r="R26" s="60">
        <v>3441654</v>
      </c>
      <c r="S26" s="60">
        <v>1789167</v>
      </c>
      <c r="T26" s="60">
        <v>1211033</v>
      </c>
      <c r="U26" s="60">
        <v>1211033</v>
      </c>
      <c r="V26" s="60">
        <v>4211233</v>
      </c>
      <c r="W26" s="60">
        <v>14510324</v>
      </c>
      <c r="X26" s="60">
        <v>14521570</v>
      </c>
      <c r="Y26" s="60">
        <v>-11246</v>
      </c>
      <c r="Z26" s="140">
        <v>-0.08</v>
      </c>
      <c r="AA26" s="155">
        <v>14536760</v>
      </c>
    </row>
    <row r="27" spans="1:27" ht="13.5">
      <c r="A27" s="183" t="s">
        <v>118</v>
      </c>
      <c r="B27" s="182"/>
      <c r="C27" s="155">
        <v>50601159</v>
      </c>
      <c r="D27" s="155">
        <v>0</v>
      </c>
      <c r="E27" s="156">
        <v>16013272</v>
      </c>
      <c r="F27" s="60">
        <v>48013272</v>
      </c>
      <c r="G27" s="60">
        <v>1334440</v>
      </c>
      <c r="H27" s="60">
        <v>1334440</v>
      </c>
      <c r="I27" s="60">
        <v>1334440</v>
      </c>
      <c r="J27" s="60">
        <v>4003320</v>
      </c>
      <c r="K27" s="60">
        <v>1334440</v>
      </c>
      <c r="L27" s="60">
        <v>1334440</v>
      </c>
      <c r="M27" s="60">
        <v>1334440</v>
      </c>
      <c r="N27" s="60">
        <v>4003320</v>
      </c>
      <c r="O27" s="60">
        <v>1334440</v>
      </c>
      <c r="P27" s="60">
        <v>1334440</v>
      </c>
      <c r="Q27" s="60">
        <v>1334440</v>
      </c>
      <c r="R27" s="60">
        <v>4003320</v>
      </c>
      <c r="S27" s="60">
        <v>1334440</v>
      </c>
      <c r="T27" s="60">
        <v>1334440</v>
      </c>
      <c r="U27" s="60">
        <v>1334440</v>
      </c>
      <c r="V27" s="60">
        <v>4003320</v>
      </c>
      <c r="W27" s="60">
        <v>16013280</v>
      </c>
      <c r="X27" s="60">
        <v>16013272</v>
      </c>
      <c r="Y27" s="60">
        <v>8</v>
      </c>
      <c r="Z27" s="140">
        <v>0</v>
      </c>
      <c r="AA27" s="155">
        <v>48013272</v>
      </c>
    </row>
    <row r="28" spans="1:27" ht="13.5">
      <c r="A28" s="183" t="s">
        <v>39</v>
      </c>
      <c r="B28" s="182"/>
      <c r="C28" s="155">
        <v>68660089</v>
      </c>
      <c r="D28" s="155">
        <v>0</v>
      </c>
      <c r="E28" s="156">
        <v>69304386</v>
      </c>
      <c r="F28" s="60">
        <v>69304444</v>
      </c>
      <c r="G28" s="60">
        <v>0</v>
      </c>
      <c r="H28" s="60">
        <v>0</v>
      </c>
      <c r="I28" s="60">
        <v>17647173</v>
      </c>
      <c r="J28" s="60">
        <v>17647173</v>
      </c>
      <c r="K28" s="60">
        <v>5922244</v>
      </c>
      <c r="L28" s="60">
        <v>5742551</v>
      </c>
      <c r="M28" s="60">
        <v>5904119</v>
      </c>
      <c r="N28" s="60">
        <v>17568914</v>
      </c>
      <c r="O28" s="60">
        <v>5945959</v>
      </c>
      <c r="P28" s="60">
        <v>5320378</v>
      </c>
      <c r="Q28" s="60">
        <v>5815176</v>
      </c>
      <c r="R28" s="60">
        <v>17081513</v>
      </c>
      <c r="S28" s="60">
        <v>5626458</v>
      </c>
      <c r="T28" s="60">
        <v>5915399</v>
      </c>
      <c r="U28" s="60">
        <v>-2225423</v>
      </c>
      <c r="V28" s="60">
        <v>9316434</v>
      </c>
      <c r="W28" s="60">
        <v>61614034</v>
      </c>
      <c r="X28" s="60">
        <v>69304386</v>
      </c>
      <c r="Y28" s="60">
        <v>-7690352</v>
      </c>
      <c r="Z28" s="140">
        <v>-11.1</v>
      </c>
      <c r="AA28" s="155">
        <v>69304444</v>
      </c>
    </row>
    <row r="29" spans="1:27" ht="13.5">
      <c r="A29" s="183" t="s">
        <v>40</v>
      </c>
      <c r="B29" s="182"/>
      <c r="C29" s="155">
        <v>28637978</v>
      </c>
      <c r="D29" s="155">
        <v>0</v>
      </c>
      <c r="E29" s="156">
        <v>25867272</v>
      </c>
      <c r="F29" s="60">
        <v>25867287</v>
      </c>
      <c r="G29" s="60">
        <v>31260</v>
      </c>
      <c r="H29" s="60">
        <v>4543659</v>
      </c>
      <c r="I29" s="60">
        <v>2282788</v>
      </c>
      <c r="J29" s="60">
        <v>6857707</v>
      </c>
      <c r="K29" s="60">
        <v>2159154</v>
      </c>
      <c r="L29" s="60">
        <v>2159154</v>
      </c>
      <c r="M29" s="60">
        <v>2159154</v>
      </c>
      <c r="N29" s="60">
        <v>6477462</v>
      </c>
      <c r="O29" s="60">
        <v>2159154</v>
      </c>
      <c r="P29" s="60">
        <v>2159154</v>
      </c>
      <c r="Q29" s="60">
        <v>2148761</v>
      </c>
      <c r="R29" s="60">
        <v>6467069</v>
      </c>
      <c r="S29" s="60">
        <v>2057058</v>
      </c>
      <c r="T29" s="60">
        <v>2057057</v>
      </c>
      <c r="U29" s="60">
        <v>2057591</v>
      </c>
      <c r="V29" s="60">
        <v>6171706</v>
      </c>
      <c r="W29" s="60">
        <v>25973944</v>
      </c>
      <c r="X29" s="60">
        <v>25867271</v>
      </c>
      <c r="Y29" s="60">
        <v>106673</v>
      </c>
      <c r="Z29" s="140">
        <v>0.41</v>
      </c>
      <c r="AA29" s="155">
        <v>25867287</v>
      </c>
    </row>
    <row r="30" spans="1:27" ht="13.5">
      <c r="A30" s="183" t="s">
        <v>119</v>
      </c>
      <c r="B30" s="182"/>
      <c r="C30" s="155">
        <v>207240966</v>
      </c>
      <c r="D30" s="155">
        <v>0</v>
      </c>
      <c r="E30" s="156">
        <v>226802340</v>
      </c>
      <c r="F30" s="60">
        <v>226802340</v>
      </c>
      <c r="G30" s="60">
        <v>12779</v>
      </c>
      <c r="H30" s="60">
        <v>28367819</v>
      </c>
      <c r="I30" s="60">
        <v>26557434</v>
      </c>
      <c r="J30" s="60">
        <v>54938032</v>
      </c>
      <c r="K30" s="60">
        <v>15729706</v>
      </c>
      <c r="L30" s="60">
        <v>16447783</v>
      </c>
      <c r="M30" s="60">
        <v>15349247</v>
      </c>
      <c r="N30" s="60">
        <v>47526736</v>
      </c>
      <c r="O30" s="60">
        <v>15089955</v>
      </c>
      <c r="P30" s="60">
        <v>16158636</v>
      </c>
      <c r="Q30" s="60">
        <v>15054045</v>
      </c>
      <c r="R30" s="60">
        <v>46302636</v>
      </c>
      <c r="S30" s="60">
        <v>16989834</v>
      </c>
      <c r="T30" s="60">
        <v>15263610</v>
      </c>
      <c r="U30" s="60">
        <v>15899452</v>
      </c>
      <c r="V30" s="60">
        <v>48152896</v>
      </c>
      <c r="W30" s="60">
        <v>196920300</v>
      </c>
      <c r="X30" s="60">
        <v>226802340</v>
      </c>
      <c r="Y30" s="60">
        <v>-29882040</v>
      </c>
      <c r="Z30" s="140">
        <v>-13.18</v>
      </c>
      <c r="AA30" s="155">
        <v>226802340</v>
      </c>
    </row>
    <row r="31" spans="1:27" ht="13.5">
      <c r="A31" s="183" t="s">
        <v>120</v>
      </c>
      <c r="B31" s="182"/>
      <c r="C31" s="155">
        <v>47050678</v>
      </c>
      <c r="D31" s="155">
        <v>0</v>
      </c>
      <c r="E31" s="156">
        <v>60498240</v>
      </c>
      <c r="F31" s="60">
        <v>60679474</v>
      </c>
      <c r="G31" s="60">
        <v>1836630</v>
      </c>
      <c r="H31" s="60">
        <v>3039807</v>
      </c>
      <c r="I31" s="60">
        <v>3528830</v>
      </c>
      <c r="J31" s="60">
        <v>8405267</v>
      </c>
      <c r="K31" s="60">
        <v>4409295</v>
      </c>
      <c r="L31" s="60">
        <v>5838954</v>
      </c>
      <c r="M31" s="60">
        <v>4296481</v>
      </c>
      <c r="N31" s="60">
        <v>14544730</v>
      </c>
      <c r="O31" s="60">
        <v>3914464</v>
      </c>
      <c r="P31" s="60">
        <v>4201109</v>
      </c>
      <c r="Q31" s="60">
        <v>5525590</v>
      </c>
      <c r="R31" s="60">
        <v>13641163</v>
      </c>
      <c r="S31" s="60">
        <v>5488565</v>
      </c>
      <c r="T31" s="60">
        <v>6565311</v>
      </c>
      <c r="U31" s="60">
        <v>12930940</v>
      </c>
      <c r="V31" s="60">
        <v>24984816</v>
      </c>
      <c r="W31" s="60">
        <v>61575976</v>
      </c>
      <c r="X31" s="60">
        <v>60498240</v>
      </c>
      <c r="Y31" s="60">
        <v>1077736</v>
      </c>
      <c r="Z31" s="140">
        <v>1.78</v>
      </c>
      <c r="AA31" s="155">
        <v>60679474</v>
      </c>
    </row>
    <row r="32" spans="1:27" ht="13.5">
      <c r="A32" s="183" t="s">
        <v>121</v>
      </c>
      <c r="B32" s="182"/>
      <c r="C32" s="155">
        <v>7665612</v>
      </c>
      <c r="D32" s="155">
        <v>0</v>
      </c>
      <c r="E32" s="156">
        <v>7167335</v>
      </c>
      <c r="F32" s="60">
        <v>7817335</v>
      </c>
      <c r="G32" s="60">
        <v>457276</v>
      </c>
      <c r="H32" s="60">
        <v>212001</v>
      </c>
      <c r="I32" s="60">
        <v>604541</v>
      </c>
      <c r="J32" s="60">
        <v>1273818</v>
      </c>
      <c r="K32" s="60">
        <v>710773</v>
      </c>
      <c r="L32" s="60">
        <v>562016</v>
      </c>
      <c r="M32" s="60">
        <v>699653</v>
      </c>
      <c r="N32" s="60">
        <v>1972442</v>
      </c>
      <c r="O32" s="60">
        <v>595669</v>
      </c>
      <c r="P32" s="60">
        <v>566854</v>
      </c>
      <c r="Q32" s="60">
        <v>680377</v>
      </c>
      <c r="R32" s="60">
        <v>1842900</v>
      </c>
      <c r="S32" s="60">
        <v>775975</v>
      </c>
      <c r="T32" s="60">
        <v>799677</v>
      </c>
      <c r="U32" s="60">
        <v>1427054</v>
      </c>
      <c r="V32" s="60">
        <v>3002706</v>
      </c>
      <c r="W32" s="60">
        <v>8091866</v>
      </c>
      <c r="X32" s="60">
        <v>7167335</v>
      </c>
      <c r="Y32" s="60">
        <v>924531</v>
      </c>
      <c r="Z32" s="140">
        <v>12.9</v>
      </c>
      <c r="AA32" s="155">
        <v>7817335</v>
      </c>
    </row>
    <row r="33" spans="1:27" ht="13.5">
      <c r="A33" s="183" t="s">
        <v>42</v>
      </c>
      <c r="B33" s="182"/>
      <c r="C33" s="155">
        <v>131600</v>
      </c>
      <c r="D33" s="155">
        <v>0</v>
      </c>
      <c r="E33" s="156">
        <v>200000</v>
      </c>
      <c r="F33" s="60">
        <v>200000</v>
      </c>
      <c r="G33" s="60">
        <v>1800</v>
      </c>
      <c r="H33" s="60">
        <v>1800</v>
      </c>
      <c r="I33" s="60">
        <v>1800</v>
      </c>
      <c r="J33" s="60">
        <v>5400</v>
      </c>
      <c r="K33" s="60">
        <v>1800</v>
      </c>
      <c r="L33" s="60">
        <v>1800</v>
      </c>
      <c r="M33" s="60">
        <v>1800</v>
      </c>
      <c r="N33" s="60">
        <v>5400</v>
      </c>
      <c r="O33" s="60">
        <v>1800</v>
      </c>
      <c r="P33" s="60">
        <v>151800</v>
      </c>
      <c r="Q33" s="60">
        <v>1800</v>
      </c>
      <c r="R33" s="60">
        <v>155400</v>
      </c>
      <c r="S33" s="60">
        <v>1800</v>
      </c>
      <c r="T33" s="60">
        <v>23600</v>
      </c>
      <c r="U33" s="60">
        <v>3000</v>
      </c>
      <c r="V33" s="60">
        <v>28400</v>
      </c>
      <c r="W33" s="60">
        <v>194600</v>
      </c>
      <c r="X33" s="60">
        <v>200000</v>
      </c>
      <c r="Y33" s="60">
        <v>-5400</v>
      </c>
      <c r="Z33" s="140">
        <v>-2.7</v>
      </c>
      <c r="AA33" s="155">
        <v>200000</v>
      </c>
    </row>
    <row r="34" spans="1:27" ht="13.5">
      <c r="A34" s="183" t="s">
        <v>43</v>
      </c>
      <c r="B34" s="182"/>
      <c r="C34" s="155">
        <v>123504351</v>
      </c>
      <c r="D34" s="155">
        <v>0</v>
      </c>
      <c r="E34" s="156">
        <v>98560987</v>
      </c>
      <c r="F34" s="60">
        <v>116752678</v>
      </c>
      <c r="G34" s="60">
        <v>4937512</v>
      </c>
      <c r="H34" s="60">
        <v>3776237</v>
      </c>
      <c r="I34" s="60">
        <v>16090270</v>
      </c>
      <c r="J34" s="60">
        <v>24804019</v>
      </c>
      <c r="K34" s="60">
        <v>25320340</v>
      </c>
      <c r="L34" s="60">
        <v>5717299</v>
      </c>
      <c r="M34" s="60">
        <v>6638313</v>
      </c>
      <c r="N34" s="60">
        <v>37675952</v>
      </c>
      <c r="O34" s="60">
        <v>6427798</v>
      </c>
      <c r="P34" s="60">
        <v>14536635</v>
      </c>
      <c r="Q34" s="60">
        <v>5073497</v>
      </c>
      <c r="R34" s="60">
        <v>26037930</v>
      </c>
      <c r="S34" s="60">
        <v>4263904</v>
      </c>
      <c r="T34" s="60">
        <v>21771674</v>
      </c>
      <c r="U34" s="60">
        <v>9696832</v>
      </c>
      <c r="V34" s="60">
        <v>35732410</v>
      </c>
      <c r="W34" s="60">
        <v>124250311</v>
      </c>
      <c r="X34" s="60">
        <v>98560987</v>
      </c>
      <c r="Y34" s="60">
        <v>25689324</v>
      </c>
      <c r="Z34" s="140">
        <v>26.06</v>
      </c>
      <c r="AA34" s="155">
        <v>116752678</v>
      </c>
    </row>
    <row r="35" spans="1:27" ht="13.5">
      <c r="A35" s="181" t="s">
        <v>122</v>
      </c>
      <c r="B35" s="185"/>
      <c r="C35" s="155">
        <v>788331</v>
      </c>
      <c r="D35" s="155">
        <v>0</v>
      </c>
      <c r="E35" s="156">
        <v>287640</v>
      </c>
      <c r="F35" s="60">
        <v>287640</v>
      </c>
      <c r="G35" s="60">
        <v>0</v>
      </c>
      <c r="H35" s="60">
        <v>0</v>
      </c>
      <c r="I35" s="60">
        <v>0</v>
      </c>
      <c r="J35" s="60">
        <v>0</v>
      </c>
      <c r="K35" s="60">
        <v>16805</v>
      </c>
      <c r="L35" s="60">
        <v>0</v>
      </c>
      <c r="M35" s="60">
        <v>0</v>
      </c>
      <c r="N35" s="60">
        <v>16805</v>
      </c>
      <c r="O35" s="60">
        <v>0</v>
      </c>
      <c r="P35" s="60">
        <v>136618</v>
      </c>
      <c r="Q35" s="60">
        <v>0</v>
      </c>
      <c r="R35" s="60">
        <v>136618</v>
      </c>
      <c r="S35" s="60">
        <v>0</v>
      </c>
      <c r="T35" s="60">
        <v>176535</v>
      </c>
      <c r="U35" s="60">
        <v>99565</v>
      </c>
      <c r="V35" s="60">
        <v>276100</v>
      </c>
      <c r="W35" s="60">
        <v>429523</v>
      </c>
      <c r="X35" s="60">
        <v>287640</v>
      </c>
      <c r="Y35" s="60">
        <v>141883</v>
      </c>
      <c r="Z35" s="140">
        <v>49.33</v>
      </c>
      <c r="AA35" s="155">
        <v>287640</v>
      </c>
    </row>
    <row r="36" spans="1:27" ht="12.75">
      <c r="A36" s="193" t="s">
        <v>44</v>
      </c>
      <c r="B36" s="187"/>
      <c r="C36" s="188">
        <f aca="true" t="shared" si="1" ref="C36:Y36">SUM(C25:C35)</f>
        <v>746815574</v>
      </c>
      <c r="D36" s="188">
        <f>SUM(D25:D35)</f>
        <v>0</v>
      </c>
      <c r="E36" s="189">
        <f t="shared" si="1"/>
        <v>753803655</v>
      </c>
      <c r="F36" s="190">
        <f t="shared" si="1"/>
        <v>791533790</v>
      </c>
      <c r="G36" s="190">
        <f t="shared" si="1"/>
        <v>24510756</v>
      </c>
      <c r="H36" s="190">
        <f t="shared" si="1"/>
        <v>59496826</v>
      </c>
      <c r="I36" s="190">
        <f t="shared" si="1"/>
        <v>86290532</v>
      </c>
      <c r="J36" s="190">
        <f t="shared" si="1"/>
        <v>170298114</v>
      </c>
      <c r="K36" s="190">
        <f t="shared" si="1"/>
        <v>73637221</v>
      </c>
      <c r="L36" s="190">
        <f t="shared" si="1"/>
        <v>56587716</v>
      </c>
      <c r="M36" s="190">
        <f t="shared" si="1"/>
        <v>55250092</v>
      </c>
      <c r="N36" s="190">
        <f t="shared" si="1"/>
        <v>185475029</v>
      </c>
      <c r="O36" s="190">
        <f t="shared" si="1"/>
        <v>54042904</v>
      </c>
      <c r="P36" s="190">
        <f t="shared" si="1"/>
        <v>62733926</v>
      </c>
      <c r="Q36" s="190">
        <f t="shared" si="1"/>
        <v>53967810</v>
      </c>
      <c r="R36" s="190">
        <f t="shared" si="1"/>
        <v>170744640</v>
      </c>
      <c r="S36" s="190">
        <f t="shared" si="1"/>
        <v>55845852</v>
      </c>
      <c r="T36" s="190">
        <f t="shared" si="1"/>
        <v>72373511</v>
      </c>
      <c r="U36" s="190">
        <f t="shared" si="1"/>
        <v>60131503</v>
      </c>
      <c r="V36" s="190">
        <f t="shared" si="1"/>
        <v>188350866</v>
      </c>
      <c r="W36" s="190">
        <f t="shared" si="1"/>
        <v>714868649</v>
      </c>
      <c r="X36" s="190">
        <f t="shared" si="1"/>
        <v>753803654</v>
      </c>
      <c r="Y36" s="190">
        <f t="shared" si="1"/>
        <v>-38935005</v>
      </c>
      <c r="Z36" s="191">
        <f>+IF(X36&lt;&gt;0,+(Y36/X36)*100,0)</f>
        <v>-5.165138798862866</v>
      </c>
      <c r="AA36" s="188">
        <f>SUM(AA25:AA35)</f>
        <v>791533790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-23432382</v>
      </c>
      <c r="D38" s="199">
        <f>+D22-D36</f>
        <v>0</v>
      </c>
      <c r="E38" s="200">
        <f t="shared" si="2"/>
        <v>-48420323</v>
      </c>
      <c r="F38" s="106">
        <f t="shared" si="2"/>
        <v>-26453443</v>
      </c>
      <c r="G38" s="106">
        <f t="shared" si="2"/>
        <v>28852274</v>
      </c>
      <c r="H38" s="106">
        <f t="shared" si="2"/>
        <v>-4503314</v>
      </c>
      <c r="I38" s="106">
        <f t="shared" si="2"/>
        <v>-37478197</v>
      </c>
      <c r="J38" s="106">
        <f t="shared" si="2"/>
        <v>-13129237</v>
      </c>
      <c r="K38" s="106">
        <f t="shared" si="2"/>
        <v>-17645904</v>
      </c>
      <c r="L38" s="106">
        <f t="shared" si="2"/>
        <v>-832481</v>
      </c>
      <c r="M38" s="106">
        <f t="shared" si="2"/>
        <v>572123</v>
      </c>
      <c r="N38" s="106">
        <f t="shared" si="2"/>
        <v>-17906262</v>
      </c>
      <c r="O38" s="106">
        <f t="shared" si="2"/>
        <v>14835150</v>
      </c>
      <c r="P38" s="106">
        <f t="shared" si="2"/>
        <v>-3661603</v>
      </c>
      <c r="Q38" s="106">
        <f t="shared" si="2"/>
        <v>38823262</v>
      </c>
      <c r="R38" s="106">
        <f t="shared" si="2"/>
        <v>49996809</v>
      </c>
      <c r="S38" s="106">
        <f t="shared" si="2"/>
        <v>-8999052</v>
      </c>
      <c r="T38" s="106">
        <f t="shared" si="2"/>
        <v>-23791714</v>
      </c>
      <c r="U38" s="106">
        <f t="shared" si="2"/>
        <v>-2969074</v>
      </c>
      <c r="V38" s="106">
        <f t="shared" si="2"/>
        <v>-35759840</v>
      </c>
      <c r="W38" s="106">
        <f t="shared" si="2"/>
        <v>-16798530</v>
      </c>
      <c r="X38" s="106">
        <f>IF(F22=F36,0,X22-X36)</f>
        <v>-48420322</v>
      </c>
      <c r="Y38" s="106">
        <f t="shared" si="2"/>
        <v>31621792</v>
      </c>
      <c r="Z38" s="201">
        <f>+IF(X38&lt;&gt;0,+(Y38/X38)*100,0)</f>
        <v>-65.30686020634063</v>
      </c>
      <c r="AA38" s="199">
        <f>+AA22-AA36</f>
        <v>-26453443</v>
      </c>
    </row>
    <row r="39" spans="1:27" ht="13.5">
      <c r="A39" s="181" t="s">
        <v>46</v>
      </c>
      <c r="B39" s="185"/>
      <c r="C39" s="155">
        <v>89985518</v>
      </c>
      <c r="D39" s="155">
        <v>0</v>
      </c>
      <c r="E39" s="156">
        <v>50376744</v>
      </c>
      <c r="F39" s="60">
        <v>60263450</v>
      </c>
      <c r="G39" s="60">
        <v>0</v>
      </c>
      <c r="H39" s="60">
        <v>934000</v>
      </c>
      <c r="I39" s="60">
        <v>-934000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145000</v>
      </c>
      <c r="P39" s="60">
        <v>0</v>
      </c>
      <c r="Q39" s="60">
        <v>50000</v>
      </c>
      <c r="R39" s="60">
        <v>195000</v>
      </c>
      <c r="S39" s="60">
        <v>0</v>
      </c>
      <c r="T39" s="60">
        <v>42000</v>
      </c>
      <c r="U39" s="60">
        <v>0</v>
      </c>
      <c r="V39" s="60">
        <v>42000</v>
      </c>
      <c r="W39" s="60">
        <v>237000</v>
      </c>
      <c r="X39" s="60">
        <v>50376744</v>
      </c>
      <c r="Y39" s="60">
        <v>-50139744</v>
      </c>
      <c r="Z39" s="140">
        <v>-99.53</v>
      </c>
      <c r="AA39" s="155">
        <v>60263450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66553136</v>
      </c>
      <c r="D42" s="206">
        <f>SUM(D38:D41)</f>
        <v>0</v>
      </c>
      <c r="E42" s="207">
        <f t="shared" si="3"/>
        <v>1956421</v>
      </c>
      <c r="F42" s="88">
        <f t="shared" si="3"/>
        <v>33810007</v>
      </c>
      <c r="G42" s="88">
        <f t="shared" si="3"/>
        <v>28852274</v>
      </c>
      <c r="H42" s="88">
        <f t="shared" si="3"/>
        <v>-3569314</v>
      </c>
      <c r="I42" s="88">
        <f t="shared" si="3"/>
        <v>-38412197</v>
      </c>
      <c r="J42" s="88">
        <f t="shared" si="3"/>
        <v>-13129237</v>
      </c>
      <c r="K42" s="88">
        <f t="shared" si="3"/>
        <v>-17645904</v>
      </c>
      <c r="L42" s="88">
        <f t="shared" si="3"/>
        <v>-832481</v>
      </c>
      <c r="M42" s="88">
        <f t="shared" si="3"/>
        <v>572123</v>
      </c>
      <c r="N42" s="88">
        <f t="shared" si="3"/>
        <v>-17906262</v>
      </c>
      <c r="O42" s="88">
        <f t="shared" si="3"/>
        <v>14980150</v>
      </c>
      <c r="P42" s="88">
        <f t="shared" si="3"/>
        <v>-3661603</v>
      </c>
      <c r="Q42" s="88">
        <f t="shared" si="3"/>
        <v>38873262</v>
      </c>
      <c r="R42" s="88">
        <f t="shared" si="3"/>
        <v>50191809</v>
      </c>
      <c r="S42" s="88">
        <f t="shared" si="3"/>
        <v>-8999052</v>
      </c>
      <c r="T42" s="88">
        <f t="shared" si="3"/>
        <v>-23749714</v>
      </c>
      <c r="U42" s="88">
        <f t="shared" si="3"/>
        <v>-2969074</v>
      </c>
      <c r="V42" s="88">
        <f t="shared" si="3"/>
        <v>-35717840</v>
      </c>
      <c r="W42" s="88">
        <f t="shared" si="3"/>
        <v>-16561530</v>
      </c>
      <c r="X42" s="88">
        <f t="shared" si="3"/>
        <v>1956422</v>
      </c>
      <c r="Y42" s="88">
        <f t="shared" si="3"/>
        <v>-18517952</v>
      </c>
      <c r="Z42" s="208">
        <f>+IF(X42&lt;&gt;0,+(Y42/X42)*100,0)</f>
        <v>-946.521353777457</v>
      </c>
      <c r="AA42" s="206">
        <f>SUM(AA38:AA41)</f>
        <v>33810007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66553136</v>
      </c>
      <c r="D44" s="210">
        <f>+D42-D43</f>
        <v>0</v>
      </c>
      <c r="E44" s="211">
        <f t="shared" si="4"/>
        <v>1956421</v>
      </c>
      <c r="F44" s="77">
        <f t="shared" si="4"/>
        <v>33810007</v>
      </c>
      <c r="G44" s="77">
        <f t="shared" si="4"/>
        <v>28852274</v>
      </c>
      <c r="H44" s="77">
        <f t="shared" si="4"/>
        <v>-3569314</v>
      </c>
      <c r="I44" s="77">
        <f t="shared" si="4"/>
        <v>-38412197</v>
      </c>
      <c r="J44" s="77">
        <f t="shared" si="4"/>
        <v>-13129237</v>
      </c>
      <c r="K44" s="77">
        <f t="shared" si="4"/>
        <v>-17645904</v>
      </c>
      <c r="L44" s="77">
        <f t="shared" si="4"/>
        <v>-832481</v>
      </c>
      <c r="M44" s="77">
        <f t="shared" si="4"/>
        <v>572123</v>
      </c>
      <c r="N44" s="77">
        <f t="shared" si="4"/>
        <v>-17906262</v>
      </c>
      <c r="O44" s="77">
        <f t="shared" si="4"/>
        <v>14980150</v>
      </c>
      <c r="P44" s="77">
        <f t="shared" si="4"/>
        <v>-3661603</v>
      </c>
      <c r="Q44" s="77">
        <f t="shared" si="4"/>
        <v>38873262</v>
      </c>
      <c r="R44" s="77">
        <f t="shared" si="4"/>
        <v>50191809</v>
      </c>
      <c r="S44" s="77">
        <f t="shared" si="4"/>
        <v>-8999052</v>
      </c>
      <c r="T44" s="77">
        <f t="shared" si="4"/>
        <v>-23749714</v>
      </c>
      <c r="U44" s="77">
        <f t="shared" si="4"/>
        <v>-2969074</v>
      </c>
      <c r="V44" s="77">
        <f t="shared" si="4"/>
        <v>-35717840</v>
      </c>
      <c r="W44" s="77">
        <f t="shared" si="4"/>
        <v>-16561530</v>
      </c>
      <c r="X44" s="77">
        <f t="shared" si="4"/>
        <v>1956422</v>
      </c>
      <c r="Y44" s="77">
        <f t="shared" si="4"/>
        <v>-18517952</v>
      </c>
      <c r="Z44" s="212">
        <f>+IF(X44&lt;&gt;0,+(Y44/X44)*100,0)</f>
        <v>-946.521353777457</v>
      </c>
      <c r="AA44" s="210">
        <f>+AA42-AA43</f>
        <v>33810007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66553136</v>
      </c>
      <c r="D46" s="206">
        <f>SUM(D44:D45)</f>
        <v>0</v>
      </c>
      <c r="E46" s="207">
        <f t="shared" si="5"/>
        <v>1956421</v>
      </c>
      <c r="F46" s="88">
        <f t="shared" si="5"/>
        <v>33810007</v>
      </c>
      <c r="G46" s="88">
        <f t="shared" si="5"/>
        <v>28852274</v>
      </c>
      <c r="H46" s="88">
        <f t="shared" si="5"/>
        <v>-3569314</v>
      </c>
      <c r="I46" s="88">
        <f t="shared" si="5"/>
        <v>-38412197</v>
      </c>
      <c r="J46" s="88">
        <f t="shared" si="5"/>
        <v>-13129237</v>
      </c>
      <c r="K46" s="88">
        <f t="shared" si="5"/>
        <v>-17645904</v>
      </c>
      <c r="L46" s="88">
        <f t="shared" si="5"/>
        <v>-832481</v>
      </c>
      <c r="M46" s="88">
        <f t="shared" si="5"/>
        <v>572123</v>
      </c>
      <c r="N46" s="88">
        <f t="shared" si="5"/>
        <v>-17906262</v>
      </c>
      <c r="O46" s="88">
        <f t="shared" si="5"/>
        <v>14980150</v>
      </c>
      <c r="P46" s="88">
        <f t="shared" si="5"/>
        <v>-3661603</v>
      </c>
      <c r="Q46" s="88">
        <f t="shared" si="5"/>
        <v>38873262</v>
      </c>
      <c r="R46" s="88">
        <f t="shared" si="5"/>
        <v>50191809</v>
      </c>
      <c r="S46" s="88">
        <f t="shared" si="5"/>
        <v>-8999052</v>
      </c>
      <c r="T46" s="88">
        <f t="shared" si="5"/>
        <v>-23749714</v>
      </c>
      <c r="U46" s="88">
        <f t="shared" si="5"/>
        <v>-2969074</v>
      </c>
      <c r="V46" s="88">
        <f t="shared" si="5"/>
        <v>-35717840</v>
      </c>
      <c r="W46" s="88">
        <f t="shared" si="5"/>
        <v>-16561530</v>
      </c>
      <c r="X46" s="88">
        <f t="shared" si="5"/>
        <v>1956422</v>
      </c>
      <c r="Y46" s="88">
        <f t="shared" si="5"/>
        <v>-18517952</v>
      </c>
      <c r="Z46" s="208">
        <f>+IF(X46&lt;&gt;0,+(Y46/X46)*100,0)</f>
        <v>-946.521353777457</v>
      </c>
      <c r="AA46" s="206">
        <f>SUM(AA44:AA45)</f>
        <v>33810007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66553136</v>
      </c>
      <c r="D48" s="217">
        <f>SUM(D46:D47)</f>
        <v>0</v>
      </c>
      <c r="E48" s="218">
        <f t="shared" si="6"/>
        <v>1956421</v>
      </c>
      <c r="F48" s="219">
        <f t="shared" si="6"/>
        <v>33810007</v>
      </c>
      <c r="G48" s="219">
        <f t="shared" si="6"/>
        <v>28852274</v>
      </c>
      <c r="H48" s="220">
        <f t="shared" si="6"/>
        <v>-3569314</v>
      </c>
      <c r="I48" s="220">
        <f t="shared" si="6"/>
        <v>-38412197</v>
      </c>
      <c r="J48" s="220">
        <f t="shared" si="6"/>
        <v>-13129237</v>
      </c>
      <c r="K48" s="220">
        <f t="shared" si="6"/>
        <v>-17645904</v>
      </c>
      <c r="L48" s="220">
        <f t="shared" si="6"/>
        <v>-832481</v>
      </c>
      <c r="M48" s="219">
        <f t="shared" si="6"/>
        <v>572123</v>
      </c>
      <c r="N48" s="219">
        <f t="shared" si="6"/>
        <v>-17906262</v>
      </c>
      <c r="O48" s="220">
        <f t="shared" si="6"/>
        <v>14980150</v>
      </c>
      <c r="P48" s="220">
        <f t="shared" si="6"/>
        <v>-3661603</v>
      </c>
      <c r="Q48" s="220">
        <f t="shared" si="6"/>
        <v>38873262</v>
      </c>
      <c r="R48" s="220">
        <f t="shared" si="6"/>
        <v>50191809</v>
      </c>
      <c r="S48" s="220">
        <f t="shared" si="6"/>
        <v>-8999052</v>
      </c>
      <c r="T48" s="219">
        <f t="shared" si="6"/>
        <v>-23749714</v>
      </c>
      <c r="U48" s="219">
        <f t="shared" si="6"/>
        <v>-2969074</v>
      </c>
      <c r="V48" s="220">
        <f t="shared" si="6"/>
        <v>-35717840</v>
      </c>
      <c r="W48" s="220">
        <f t="shared" si="6"/>
        <v>-16561530</v>
      </c>
      <c r="X48" s="220">
        <f t="shared" si="6"/>
        <v>1956422</v>
      </c>
      <c r="Y48" s="220">
        <f t="shared" si="6"/>
        <v>-18517952</v>
      </c>
      <c r="Z48" s="221">
        <f>+IF(X48&lt;&gt;0,+(Y48/X48)*100,0)</f>
        <v>-946.521353777457</v>
      </c>
      <c r="AA48" s="222">
        <f>SUM(AA46:AA47)</f>
        <v>33810007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9346816</v>
      </c>
      <c r="D5" s="153">
        <f>SUM(D6:D8)</f>
        <v>0</v>
      </c>
      <c r="E5" s="154">
        <f t="shared" si="0"/>
        <v>3818400</v>
      </c>
      <c r="F5" s="100">
        <f t="shared" si="0"/>
        <v>6395873</v>
      </c>
      <c r="G5" s="100">
        <f t="shared" si="0"/>
        <v>80</v>
      </c>
      <c r="H5" s="100">
        <f t="shared" si="0"/>
        <v>109296</v>
      </c>
      <c r="I5" s="100">
        <f t="shared" si="0"/>
        <v>198422</v>
      </c>
      <c r="J5" s="100">
        <f t="shared" si="0"/>
        <v>307798</v>
      </c>
      <c r="K5" s="100">
        <f t="shared" si="0"/>
        <v>226877</v>
      </c>
      <c r="L5" s="100">
        <f t="shared" si="0"/>
        <v>617252</v>
      </c>
      <c r="M5" s="100">
        <f t="shared" si="0"/>
        <v>86582</v>
      </c>
      <c r="N5" s="100">
        <f t="shared" si="0"/>
        <v>930711</v>
      </c>
      <c r="O5" s="100">
        <f t="shared" si="0"/>
        <v>302773</v>
      </c>
      <c r="P5" s="100">
        <f t="shared" si="0"/>
        <v>271613</v>
      </c>
      <c r="Q5" s="100">
        <f t="shared" si="0"/>
        <v>294318</v>
      </c>
      <c r="R5" s="100">
        <f t="shared" si="0"/>
        <v>868704</v>
      </c>
      <c r="S5" s="100">
        <f t="shared" si="0"/>
        <v>783627</v>
      </c>
      <c r="T5" s="100">
        <f t="shared" si="0"/>
        <v>140335</v>
      </c>
      <c r="U5" s="100">
        <f t="shared" si="0"/>
        <v>587314</v>
      </c>
      <c r="V5" s="100">
        <f t="shared" si="0"/>
        <v>1511276</v>
      </c>
      <c r="W5" s="100">
        <f t="shared" si="0"/>
        <v>3618489</v>
      </c>
      <c r="X5" s="100">
        <f t="shared" si="0"/>
        <v>3818400</v>
      </c>
      <c r="Y5" s="100">
        <f t="shared" si="0"/>
        <v>-199911</v>
      </c>
      <c r="Z5" s="137">
        <f>+IF(X5&lt;&gt;0,+(Y5/X5)*100,0)</f>
        <v>-5.2354651162790695</v>
      </c>
      <c r="AA5" s="153">
        <f>SUM(AA6:AA8)</f>
        <v>6395873</v>
      </c>
    </row>
    <row r="6" spans="1:27" ht="13.5">
      <c r="A6" s="138" t="s">
        <v>75</v>
      </c>
      <c r="B6" s="136"/>
      <c r="C6" s="155">
        <v>93098</v>
      </c>
      <c r="D6" s="155"/>
      <c r="E6" s="156">
        <v>186400</v>
      </c>
      <c r="F6" s="60">
        <v>396400</v>
      </c>
      <c r="G6" s="60"/>
      <c r="H6" s="60">
        <v>1340</v>
      </c>
      <c r="I6" s="60"/>
      <c r="J6" s="60">
        <v>1340</v>
      </c>
      <c r="K6" s="60">
        <v>77002</v>
      </c>
      <c r="L6" s="60">
        <v>32351</v>
      </c>
      <c r="M6" s="60">
        <v>6801</v>
      </c>
      <c r="N6" s="60">
        <v>116154</v>
      </c>
      <c r="O6" s="60">
        <v>22231</v>
      </c>
      <c r="P6" s="60">
        <v>-1422</v>
      </c>
      <c r="Q6" s="60">
        <v>111860</v>
      </c>
      <c r="R6" s="60">
        <v>132669</v>
      </c>
      <c r="S6" s="60">
        <v>15198</v>
      </c>
      <c r="T6" s="60">
        <v>24000</v>
      </c>
      <c r="U6" s="60">
        <v>53312</v>
      </c>
      <c r="V6" s="60">
        <v>92510</v>
      </c>
      <c r="W6" s="60">
        <v>342673</v>
      </c>
      <c r="X6" s="60">
        <v>186400</v>
      </c>
      <c r="Y6" s="60">
        <v>156273</v>
      </c>
      <c r="Z6" s="140">
        <v>83.84</v>
      </c>
      <c r="AA6" s="62">
        <v>396400</v>
      </c>
    </row>
    <row r="7" spans="1:27" ht="13.5">
      <c r="A7" s="138" t="s">
        <v>76</v>
      </c>
      <c r="B7" s="136"/>
      <c r="C7" s="157">
        <v>901029</v>
      </c>
      <c r="D7" s="157"/>
      <c r="E7" s="158">
        <v>719000</v>
      </c>
      <c r="F7" s="159">
        <v>771000</v>
      </c>
      <c r="G7" s="159">
        <v>80</v>
      </c>
      <c r="H7" s="159">
        <v>74369</v>
      </c>
      <c r="I7" s="159">
        <v>14732</v>
      </c>
      <c r="J7" s="159">
        <v>89181</v>
      </c>
      <c r="K7" s="159">
        <v>22400</v>
      </c>
      <c r="L7" s="159">
        <v>26674</v>
      </c>
      <c r="M7" s="159">
        <v>4596</v>
      </c>
      <c r="N7" s="159">
        <v>53670</v>
      </c>
      <c r="O7" s="159">
        <v>26122</v>
      </c>
      <c r="P7" s="159">
        <v>54229</v>
      </c>
      <c r="Q7" s="159">
        <v>12824</v>
      </c>
      <c r="R7" s="159">
        <v>93175</v>
      </c>
      <c r="S7" s="159">
        <v>25996</v>
      </c>
      <c r="T7" s="159">
        <v>82005</v>
      </c>
      <c r="U7" s="159">
        <v>38350</v>
      </c>
      <c r="V7" s="159">
        <v>146351</v>
      </c>
      <c r="W7" s="159">
        <v>382377</v>
      </c>
      <c r="X7" s="159">
        <v>719000</v>
      </c>
      <c r="Y7" s="159">
        <v>-336623</v>
      </c>
      <c r="Z7" s="141">
        <v>-46.82</v>
      </c>
      <c r="AA7" s="225">
        <v>771000</v>
      </c>
    </row>
    <row r="8" spans="1:27" ht="13.5">
      <c r="A8" s="138" t="s">
        <v>77</v>
      </c>
      <c r="B8" s="136"/>
      <c r="C8" s="155">
        <v>8352689</v>
      </c>
      <c r="D8" s="155"/>
      <c r="E8" s="156">
        <v>2913000</v>
      </c>
      <c r="F8" s="60">
        <v>5228473</v>
      </c>
      <c r="G8" s="60"/>
      <c r="H8" s="60">
        <v>33587</v>
      </c>
      <c r="I8" s="60">
        <v>183690</v>
      </c>
      <c r="J8" s="60">
        <v>217277</v>
      </c>
      <c r="K8" s="60">
        <v>127475</v>
      </c>
      <c r="L8" s="60">
        <v>558227</v>
      </c>
      <c r="M8" s="60">
        <v>75185</v>
      </c>
      <c r="N8" s="60">
        <v>760887</v>
      </c>
      <c r="O8" s="60">
        <v>254420</v>
      </c>
      <c r="P8" s="60">
        <v>218806</v>
      </c>
      <c r="Q8" s="60">
        <v>169634</v>
      </c>
      <c r="R8" s="60">
        <v>642860</v>
      </c>
      <c r="S8" s="60">
        <v>742433</v>
      </c>
      <c r="T8" s="60">
        <v>34330</v>
      </c>
      <c r="U8" s="60">
        <v>495652</v>
      </c>
      <c r="V8" s="60">
        <v>1272415</v>
      </c>
      <c r="W8" s="60">
        <v>2893439</v>
      </c>
      <c r="X8" s="60">
        <v>2913000</v>
      </c>
      <c r="Y8" s="60">
        <v>-19561</v>
      </c>
      <c r="Z8" s="140">
        <v>-0.67</v>
      </c>
      <c r="AA8" s="62">
        <v>5228473</v>
      </c>
    </row>
    <row r="9" spans="1:27" ht="13.5">
      <c r="A9" s="135" t="s">
        <v>78</v>
      </c>
      <c r="B9" s="136"/>
      <c r="C9" s="153">
        <f aca="true" t="shared" si="1" ref="C9:Y9">SUM(C10:C14)</f>
        <v>20890005</v>
      </c>
      <c r="D9" s="153">
        <f>SUM(D10:D14)</f>
        <v>0</v>
      </c>
      <c r="E9" s="154">
        <f t="shared" si="1"/>
        <v>7964000</v>
      </c>
      <c r="F9" s="100">
        <f t="shared" si="1"/>
        <v>8292493</v>
      </c>
      <c r="G9" s="100">
        <f t="shared" si="1"/>
        <v>1190</v>
      </c>
      <c r="H9" s="100">
        <f t="shared" si="1"/>
        <v>6848</v>
      </c>
      <c r="I9" s="100">
        <f t="shared" si="1"/>
        <v>12863</v>
      </c>
      <c r="J9" s="100">
        <f t="shared" si="1"/>
        <v>20901</v>
      </c>
      <c r="K9" s="100">
        <f t="shared" si="1"/>
        <v>72126</v>
      </c>
      <c r="L9" s="100">
        <f t="shared" si="1"/>
        <v>21644</v>
      </c>
      <c r="M9" s="100">
        <f t="shared" si="1"/>
        <v>343299</v>
      </c>
      <c r="N9" s="100">
        <f t="shared" si="1"/>
        <v>437069</v>
      </c>
      <c r="O9" s="100">
        <f t="shared" si="1"/>
        <v>46669</v>
      </c>
      <c r="P9" s="100">
        <f t="shared" si="1"/>
        <v>464282</v>
      </c>
      <c r="Q9" s="100">
        <f t="shared" si="1"/>
        <v>273665</v>
      </c>
      <c r="R9" s="100">
        <f t="shared" si="1"/>
        <v>784616</v>
      </c>
      <c r="S9" s="100">
        <f t="shared" si="1"/>
        <v>520996</v>
      </c>
      <c r="T9" s="100">
        <f t="shared" si="1"/>
        <v>4159347</v>
      </c>
      <c r="U9" s="100">
        <f t="shared" si="1"/>
        <v>2418122</v>
      </c>
      <c r="V9" s="100">
        <f t="shared" si="1"/>
        <v>7098465</v>
      </c>
      <c r="W9" s="100">
        <f t="shared" si="1"/>
        <v>8341051</v>
      </c>
      <c r="X9" s="100">
        <f t="shared" si="1"/>
        <v>7964000</v>
      </c>
      <c r="Y9" s="100">
        <f t="shared" si="1"/>
        <v>377051</v>
      </c>
      <c r="Z9" s="137">
        <f>+IF(X9&lt;&gt;0,+(Y9/X9)*100,0)</f>
        <v>4.734442491210447</v>
      </c>
      <c r="AA9" s="102">
        <f>SUM(AA10:AA14)</f>
        <v>8292493</v>
      </c>
    </row>
    <row r="10" spans="1:27" ht="13.5">
      <c r="A10" s="138" t="s">
        <v>79</v>
      </c>
      <c r="B10" s="136"/>
      <c r="C10" s="155">
        <v>10136389</v>
      </c>
      <c r="D10" s="155"/>
      <c r="E10" s="156">
        <v>4812000</v>
      </c>
      <c r="F10" s="60">
        <v>4989892</v>
      </c>
      <c r="G10" s="60">
        <v>1190</v>
      </c>
      <c r="H10" s="60">
        <v>5708</v>
      </c>
      <c r="I10" s="60">
        <v>12863</v>
      </c>
      <c r="J10" s="60">
        <v>19761</v>
      </c>
      <c r="K10" s="60">
        <v>10823</v>
      </c>
      <c r="L10" s="60">
        <v>20360</v>
      </c>
      <c r="M10" s="60">
        <v>230267</v>
      </c>
      <c r="N10" s="60">
        <v>261450</v>
      </c>
      <c r="O10" s="60">
        <v>8455</v>
      </c>
      <c r="P10" s="60">
        <v>47431</v>
      </c>
      <c r="Q10" s="60">
        <v>147832</v>
      </c>
      <c r="R10" s="60">
        <v>203718</v>
      </c>
      <c r="S10" s="60">
        <v>433993</v>
      </c>
      <c r="T10" s="60">
        <v>393016</v>
      </c>
      <c r="U10" s="60">
        <v>1970980</v>
      </c>
      <c r="V10" s="60">
        <v>2797989</v>
      </c>
      <c r="W10" s="60">
        <v>3282918</v>
      </c>
      <c r="X10" s="60">
        <v>4812000</v>
      </c>
      <c r="Y10" s="60">
        <v>-1529082</v>
      </c>
      <c r="Z10" s="140">
        <v>-31.78</v>
      </c>
      <c r="AA10" s="62">
        <v>4989892</v>
      </c>
    </row>
    <row r="11" spans="1:27" ht="13.5">
      <c r="A11" s="138" t="s">
        <v>80</v>
      </c>
      <c r="B11" s="136"/>
      <c r="C11" s="155">
        <v>1550244</v>
      </c>
      <c r="D11" s="155"/>
      <c r="E11" s="156">
        <v>2822000</v>
      </c>
      <c r="F11" s="60">
        <v>2922601</v>
      </c>
      <c r="G11" s="60"/>
      <c r="H11" s="60">
        <v>1140</v>
      </c>
      <c r="I11" s="60"/>
      <c r="J11" s="60">
        <v>1140</v>
      </c>
      <c r="K11" s="60">
        <v>53968</v>
      </c>
      <c r="L11" s="60">
        <v>1284</v>
      </c>
      <c r="M11" s="60">
        <v>113032</v>
      </c>
      <c r="N11" s="60">
        <v>168284</v>
      </c>
      <c r="O11" s="60">
        <v>38214</v>
      </c>
      <c r="P11" s="60">
        <v>416851</v>
      </c>
      <c r="Q11" s="60">
        <v>90108</v>
      </c>
      <c r="R11" s="60">
        <v>545173</v>
      </c>
      <c r="S11" s="60">
        <v>85740</v>
      </c>
      <c r="T11" s="60">
        <v>726431</v>
      </c>
      <c r="U11" s="60">
        <v>222586</v>
      </c>
      <c r="V11" s="60">
        <v>1034757</v>
      </c>
      <c r="W11" s="60">
        <v>1749354</v>
      </c>
      <c r="X11" s="60">
        <v>2822000</v>
      </c>
      <c r="Y11" s="60">
        <v>-1072646</v>
      </c>
      <c r="Z11" s="140">
        <v>-38.01</v>
      </c>
      <c r="AA11" s="62">
        <v>2922601</v>
      </c>
    </row>
    <row r="12" spans="1:27" ht="13.5">
      <c r="A12" s="138" t="s">
        <v>81</v>
      </c>
      <c r="B12" s="136"/>
      <c r="C12" s="155">
        <v>9203372</v>
      </c>
      <c r="D12" s="155"/>
      <c r="E12" s="156">
        <v>330000</v>
      </c>
      <c r="F12" s="60">
        <v>380000</v>
      </c>
      <c r="G12" s="60"/>
      <c r="H12" s="60"/>
      <c r="I12" s="60"/>
      <c r="J12" s="60"/>
      <c r="K12" s="60">
        <v>7335</v>
      </c>
      <c r="L12" s="60"/>
      <c r="M12" s="60"/>
      <c r="N12" s="60">
        <v>7335</v>
      </c>
      <c r="O12" s="60"/>
      <c r="P12" s="60"/>
      <c r="Q12" s="60">
        <v>35725</v>
      </c>
      <c r="R12" s="60">
        <v>35725</v>
      </c>
      <c r="S12" s="60">
        <v>1263</v>
      </c>
      <c r="T12" s="60">
        <v>39900</v>
      </c>
      <c r="U12" s="60">
        <v>224556</v>
      </c>
      <c r="V12" s="60">
        <v>265719</v>
      </c>
      <c r="W12" s="60">
        <v>308779</v>
      </c>
      <c r="X12" s="60">
        <v>330000</v>
      </c>
      <c r="Y12" s="60">
        <v>-21221</v>
      </c>
      <c r="Z12" s="140">
        <v>-6.43</v>
      </c>
      <c r="AA12" s="62">
        <v>380000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3000000</v>
      </c>
      <c r="U13" s="60"/>
      <c r="V13" s="60">
        <v>3000000</v>
      </c>
      <c r="W13" s="60">
        <v>3000000</v>
      </c>
      <c r="X13" s="60"/>
      <c r="Y13" s="60">
        <v>3000000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17340901</v>
      </c>
      <c r="D15" s="153">
        <f>SUM(D16:D18)</f>
        <v>0</v>
      </c>
      <c r="E15" s="154">
        <f t="shared" si="2"/>
        <v>25162563</v>
      </c>
      <c r="F15" s="100">
        <f t="shared" si="2"/>
        <v>25157913</v>
      </c>
      <c r="G15" s="100">
        <f t="shared" si="2"/>
        <v>5443169</v>
      </c>
      <c r="H15" s="100">
        <f t="shared" si="2"/>
        <v>2757620</v>
      </c>
      <c r="I15" s="100">
        <f t="shared" si="2"/>
        <v>5248754</v>
      </c>
      <c r="J15" s="100">
        <f t="shared" si="2"/>
        <v>13449543</v>
      </c>
      <c r="K15" s="100">
        <f t="shared" si="2"/>
        <v>4688906</v>
      </c>
      <c r="L15" s="100">
        <f t="shared" si="2"/>
        <v>6133910</v>
      </c>
      <c r="M15" s="100">
        <f t="shared" si="2"/>
        <v>99485</v>
      </c>
      <c r="N15" s="100">
        <f t="shared" si="2"/>
        <v>10922301</v>
      </c>
      <c r="O15" s="100">
        <f t="shared" si="2"/>
        <v>21036</v>
      </c>
      <c r="P15" s="100">
        <f t="shared" si="2"/>
        <v>-44656</v>
      </c>
      <c r="Q15" s="100">
        <f t="shared" si="2"/>
        <v>0</v>
      </c>
      <c r="R15" s="100">
        <f t="shared" si="2"/>
        <v>-23620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24348224</v>
      </c>
      <c r="X15" s="100">
        <f t="shared" si="2"/>
        <v>25162563</v>
      </c>
      <c r="Y15" s="100">
        <f t="shared" si="2"/>
        <v>-814339</v>
      </c>
      <c r="Z15" s="137">
        <f>+IF(X15&lt;&gt;0,+(Y15/X15)*100,0)</f>
        <v>-3.236311817679304</v>
      </c>
      <c r="AA15" s="102">
        <f>SUM(AA16:AA18)</f>
        <v>25157913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17198351</v>
      </c>
      <c r="D17" s="155"/>
      <c r="E17" s="156">
        <v>25162563</v>
      </c>
      <c r="F17" s="60">
        <v>25157913</v>
      </c>
      <c r="G17" s="60">
        <v>5443169</v>
      </c>
      <c r="H17" s="60">
        <v>2757620</v>
      </c>
      <c r="I17" s="60">
        <v>5248754</v>
      </c>
      <c r="J17" s="60">
        <v>13449543</v>
      </c>
      <c r="K17" s="60">
        <v>4688906</v>
      </c>
      <c r="L17" s="60">
        <v>6133910</v>
      </c>
      <c r="M17" s="60">
        <v>99485</v>
      </c>
      <c r="N17" s="60">
        <v>10922301</v>
      </c>
      <c r="O17" s="60">
        <v>21036</v>
      </c>
      <c r="P17" s="60">
        <v>-44656</v>
      </c>
      <c r="Q17" s="60"/>
      <c r="R17" s="60">
        <v>-23620</v>
      </c>
      <c r="S17" s="60"/>
      <c r="T17" s="60"/>
      <c r="U17" s="60"/>
      <c r="V17" s="60"/>
      <c r="W17" s="60">
        <v>24348224</v>
      </c>
      <c r="X17" s="60">
        <v>25162563</v>
      </c>
      <c r="Y17" s="60">
        <v>-814339</v>
      </c>
      <c r="Z17" s="140">
        <v>-3.24</v>
      </c>
      <c r="AA17" s="62">
        <v>25157913</v>
      </c>
    </row>
    <row r="18" spans="1:27" ht="13.5">
      <c r="A18" s="138" t="s">
        <v>87</v>
      </c>
      <c r="B18" s="136"/>
      <c r="C18" s="155">
        <v>142550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80238305</v>
      </c>
      <c r="D19" s="153">
        <f>SUM(D20:D23)</f>
        <v>0</v>
      </c>
      <c r="E19" s="154">
        <f t="shared" si="3"/>
        <v>45061127</v>
      </c>
      <c r="F19" s="100">
        <f t="shared" si="3"/>
        <v>57799866</v>
      </c>
      <c r="G19" s="100">
        <f t="shared" si="3"/>
        <v>4195262</v>
      </c>
      <c r="H19" s="100">
        <f t="shared" si="3"/>
        <v>1184399</v>
      </c>
      <c r="I19" s="100">
        <f t="shared" si="3"/>
        <v>642867</v>
      </c>
      <c r="J19" s="100">
        <f t="shared" si="3"/>
        <v>6022528</v>
      </c>
      <c r="K19" s="100">
        <f t="shared" si="3"/>
        <v>3069210</v>
      </c>
      <c r="L19" s="100">
        <f t="shared" si="3"/>
        <v>2677850</v>
      </c>
      <c r="M19" s="100">
        <f t="shared" si="3"/>
        <v>849129</v>
      </c>
      <c r="N19" s="100">
        <f t="shared" si="3"/>
        <v>6596189</v>
      </c>
      <c r="O19" s="100">
        <f t="shared" si="3"/>
        <v>492711</v>
      </c>
      <c r="P19" s="100">
        <f t="shared" si="3"/>
        <v>2571334</v>
      </c>
      <c r="Q19" s="100">
        <f t="shared" si="3"/>
        <v>2227377</v>
      </c>
      <c r="R19" s="100">
        <f t="shared" si="3"/>
        <v>5291422</v>
      </c>
      <c r="S19" s="100">
        <f t="shared" si="3"/>
        <v>1493366</v>
      </c>
      <c r="T19" s="100">
        <f t="shared" si="3"/>
        <v>4755228</v>
      </c>
      <c r="U19" s="100">
        <f t="shared" si="3"/>
        <v>13089067</v>
      </c>
      <c r="V19" s="100">
        <f t="shared" si="3"/>
        <v>19337661</v>
      </c>
      <c r="W19" s="100">
        <f t="shared" si="3"/>
        <v>37247800</v>
      </c>
      <c r="X19" s="100">
        <f t="shared" si="3"/>
        <v>45061127</v>
      </c>
      <c r="Y19" s="100">
        <f t="shared" si="3"/>
        <v>-7813327</v>
      </c>
      <c r="Z19" s="137">
        <f>+IF(X19&lt;&gt;0,+(Y19/X19)*100,0)</f>
        <v>-17.339395439443848</v>
      </c>
      <c r="AA19" s="102">
        <f>SUM(AA20:AA23)</f>
        <v>57799866</v>
      </c>
    </row>
    <row r="20" spans="1:27" ht="13.5">
      <c r="A20" s="138" t="s">
        <v>89</v>
      </c>
      <c r="B20" s="136"/>
      <c r="C20" s="155">
        <v>8640524</v>
      </c>
      <c r="D20" s="155"/>
      <c r="E20" s="156">
        <v>4786000</v>
      </c>
      <c r="F20" s="60">
        <v>11305264</v>
      </c>
      <c r="G20" s="60">
        <v>690</v>
      </c>
      <c r="H20" s="60">
        <v>134277</v>
      </c>
      <c r="I20" s="60">
        <v>20711</v>
      </c>
      <c r="J20" s="60">
        <v>155678</v>
      </c>
      <c r="K20" s="60">
        <v>31549</v>
      </c>
      <c r="L20" s="60">
        <v>72511</v>
      </c>
      <c r="M20" s="60">
        <v>191035</v>
      </c>
      <c r="N20" s="60">
        <v>295095</v>
      </c>
      <c r="O20" s="60">
        <v>18345</v>
      </c>
      <c r="P20" s="60">
        <v>9391</v>
      </c>
      <c r="Q20" s="60">
        <v>371858</v>
      </c>
      <c r="R20" s="60">
        <v>399594</v>
      </c>
      <c r="S20" s="60">
        <v>481460</v>
      </c>
      <c r="T20" s="60">
        <v>2745474</v>
      </c>
      <c r="U20" s="60">
        <v>6619215</v>
      </c>
      <c r="V20" s="60">
        <v>9846149</v>
      </c>
      <c r="W20" s="60">
        <v>10696516</v>
      </c>
      <c r="X20" s="60">
        <v>4786000</v>
      </c>
      <c r="Y20" s="60">
        <v>5910516</v>
      </c>
      <c r="Z20" s="140">
        <v>123.5</v>
      </c>
      <c r="AA20" s="62">
        <v>11305264</v>
      </c>
    </row>
    <row r="21" spans="1:27" ht="13.5">
      <c r="A21" s="138" t="s">
        <v>90</v>
      </c>
      <c r="B21" s="136"/>
      <c r="C21" s="155">
        <v>57655122</v>
      </c>
      <c r="D21" s="155"/>
      <c r="E21" s="156">
        <v>29473078</v>
      </c>
      <c r="F21" s="60">
        <v>33290592</v>
      </c>
      <c r="G21" s="60">
        <v>471328</v>
      </c>
      <c r="H21" s="60">
        <v>1044957</v>
      </c>
      <c r="I21" s="60">
        <v>120426</v>
      </c>
      <c r="J21" s="60">
        <v>1636711</v>
      </c>
      <c r="K21" s="60">
        <v>1233690</v>
      </c>
      <c r="L21" s="60">
        <v>2250063</v>
      </c>
      <c r="M21" s="60">
        <v>419807</v>
      </c>
      <c r="N21" s="60">
        <v>3903560</v>
      </c>
      <c r="O21" s="60">
        <v>416435</v>
      </c>
      <c r="P21" s="60">
        <v>1425538</v>
      </c>
      <c r="Q21" s="60">
        <v>1784331</v>
      </c>
      <c r="R21" s="60">
        <v>3626304</v>
      </c>
      <c r="S21" s="60">
        <v>979159</v>
      </c>
      <c r="T21" s="60">
        <v>1689461</v>
      </c>
      <c r="U21" s="60">
        <v>5014418</v>
      </c>
      <c r="V21" s="60">
        <v>7683038</v>
      </c>
      <c r="W21" s="60">
        <v>16849613</v>
      </c>
      <c r="X21" s="60">
        <v>29473078</v>
      </c>
      <c r="Y21" s="60">
        <v>-12623465</v>
      </c>
      <c r="Z21" s="140">
        <v>-42.83</v>
      </c>
      <c r="AA21" s="62">
        <v>33290592</v>
      </c>
    </row>
    <row r="22" spans="1:27" ht="13.5">
      <c r="A22" s="138" t="s">
        <v>91</v>
      </c>
      <c r="B22" s="136"/>
      <c r="C22" s="157">
        <v>13429958</v>
      </c>
      <c r="D22" s="157"/>
      <c r="E22" s="158">
        <v>9152049</v>
      </c>
      <c r="F22" s="159">
        <v>11186471</v>
      </c>
      <c r="G22" s="159">
        <v>3723244</v>
      </c>
      <c r="H22" s="159">
        <v>5165</v>
      </c>
      <c r="I22" s="159">
        <v>460930</v>
      </c>
      <c r="J22" s="159">
        <v>4189339</v>
      </c>
      <c r="K22" s="159">
        <v>304253</v>
      </c>
      <c r="L22" s="159">
        <v>334688</v>
      </c>
      <c r="M22" s="159">
        <v>238287</v>
      </c>
      <c r="N22" s="159">
        <v>877228</v>
      </c>
      <c r="O22" s="159">
        <v>28239</v>
      </c>
      <c r="P22" s="159">
        <v>1122237</v>
      </c>
      <c r="Q22" s="159">
        <v>25534</v>
      </c>
      <c r="R22" s="159">
        <v>1176010</v>
      </c>
      <c r="S22" s="159">
        <v>32747</v>
      </c>
      <c r="T22" s="159">
        <v>62481</v>
      </c>
      <c r="U22" s="159">
        <v>1309514</v>
      </c>
      <c r="V22" s="159">
        <v>1404742</v>
      </c>
      <c r="W22" s="159">
        <v>7647319</v>
      </c>
      <c r="X22" s="159">
        <v>9152049</v>
      </c>
      <c r="Y22" s="159">
        <v>-1504730</v>
      </c>
      <c r="Z22" s="141">
        <v>-16.44</v>
      </c>
      <c r="AA22" s="225">
        <v>11186471</v>
      </c>
    </row>
    <row r="23" spans="1:27" ht="13.5">
      <c r="A23" s="138" t="s">
        <v>92</v>
      </c>
      <c r="B23" s="136"/>
      <c r="C23" s="155">
        <v>512701</v>
      </c>
      <c r="D23" s="155"/>
      <c r="E23" s="156">
        <v>1650000</v>
      </c>
      <c r="F23" s="60">
        <v>2017539</v>
      </c>
      <c r="G23" s="60"/>
      <c r="H23" s="60"/>
      <c r="I23" s="60">
        <v>40800</v>
      </c>
      <c r="J23" s="60">
        <v>40800</v>
      </c>
      <c r="K23" s="60">
        <v>1499718</v>
      </c>
      <c r="L23" s="60">
        <v>20588</v>
      </c>
      <c r="M23" s="60"/>
      <c r="N23" s="60">
        <v>1520306</v>
      </c>
      <c r="O23" s="60">
        <v>29692</v>
      </c>
      <c r="P23" s="60">
        <v>14168</v>
      </c>
      <c r="Q23" s="60">
        <v>45654</v>
      </c>
      <c r="R23" s="60">
        <v>89514</v>
      </c>
      <c r="S23" s="60"/>
      <c r="T23" s="60">
        <v>257812</v>
      </c>
      <c r="U23" s="60">
        <v>145920</v>
      </c>
      <c r="V23" s="60">
        <v>403732</v>
      </c>
      <c r="W23" s="60">
        <v>2054352</v>
      </c>
      <c r="X23" s="60">
        <v>1650000</v>
      </c>
      <c r="Y23" s="60">
        <v>404352</v>
      </c>
      <c r="Z23" s="140">
        <v>24.51</v>
      </c>
      <c r="AA23" s="62">
        <v>2017539</v>
      </c>
    </row>
    <row r="24" spans="1:27" ht="13.5">
      <c r="A24" s="135" t="s">
        <v>93</v>
      </c>
      <c r="B24" s="142"/>
      <c r="C24" s="153">
        <v>8938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127824965</v>
      </c>
      <c r="D25" s="217">
        <f>+D5+D9+D15+D19+D24</f>
        <v>0</v>
      </c>
      <c r="E25" s="230">
        <f t="shared" si="4"/>
        <v>82006090</v>
      </c>
      <c r="F25" s="219">
        <f t="shared" si="4"/>
        <v>97646145</v>
      </c>
      <c r="G25" s="219">
        <f t="shared" si="4"/>
        <v>9639701</v>
      </c>
      <c r="H25" s="219">
        <f t="shared" si="4"/>
        <v>4058163</v>
      </c>
      <c r="I25" s="219">
        <f t="shared" si="4"/>
        <v>6102906</v>
      </c>
      <c r="J25" s="219">
        <f t="shared" si="4"/>
        <v>19800770</v>
      </c>
      <c r="K25" s="219">
        <f t="shared" si="4"/>
        <v>8057119</v>
      </c>
      <c r="L25" s="219">
        <f t="shared" si="4"/>
        <v>9450656</v>
      </c>
      <c r="M25" s="219">
        <f t="shared" si="4"/>
        <v>1378495</v>
      </c>
      <c r="N25" s="219">
        <f t="shared" si="4"/>
        <v>18886270</v>
      </c>
      <c r="O25" s="219">
        <f t="shared" si="4"/>
        <v>863189</v>
      </c>
      <c r="P25" s="219">
        <f t="shared" si="4"/>
        <v>3262573</v>
      </c>
      <c r="Q25" s="219">
        <f t="shared" si="4"/>
        <v>2795360</v>
      </c>
      <c r="R25" s="219">
        <f t="shared" si="4"/>
        <v>6921122</v>
      </c>
      <c r="S25" s="219">
        <f t="shared" si="4"/>
        <v>2797989</v>
      </c>
      <c r="T25" s="219">
        <f t="shared" si="4"/>
        <v>9054910</v>
      </c>
      <c r="U25" s="219">
        <f t="shared" si="4"/>
        <v>16094503</v>
      </c>
      <c r="V25" s="219">
        <f t="shared" si="4"/>
        <v>27947402</v>
      </c>
      <c r="W25" s="219">
        <f t="shared" si="4"/>
        <v>73555564</v>
      </c>
      <c r="X25" s="219">
        <f t="shared" si="4"/>
        <v>82006090</v>
      </c>
      <c r="Y25" s="219">
        <f t="shared" si="4"/>
        <v>-8450526</v>
      </c>
      <c r="Z25" s="231">
        <f>+IF(X25&lt;&gt;0,+(Y25/X25)*100,0)</f>
        <v>-10.30475419569449</v>
      </c>
      <c r="AA25" s="232">
        <f>+AA5+AA9+AA15+AA19+AA24</f>
        <v>97646145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67096008</v>
      </c>
      <c r="D28" s="155"/>
      <c r="E28" s="156">
        <v>43431000</v>
      </c>
      <c r="F28" s="60">
        <v>52560314</v>
      </c>
      <c r="G28" s="60">
        <v>9634354</v>
      </c>
      <c r="H28" s="60">
        <v>3783047</v>
      </c>
      <c r="I28" s="60">
        <v>5765096</v>
      </c>
      <c r="J28" s="60">
        <v>19182497</v>
      </c>
      <c r="K28" s="60">
        <v>5784147</v>
      </c>
      <c r="L28" s="60">
        <v>8378548</v>
      </c>
      <c r="M28" s="60">
        <v>467524</v>
      </c>
      <c r="N28" s="60">
        <v>14630219</v>
      </c>
      <c r="O28" s="60">
        <v>404678</v>
      </c>
      <c r="P28" s="60">
        <v>2392990</v>
      </c>
      <c r="Q28" s="60">
        <v>1686339</v>
      </c>
      <c r="R28" s="60">
        <v>4484007</v>
      </c>
      <c r="S28" s="60">
        <v>1017676</v>
      </c>
      <c r="T28" s="60">
        <v>2147790</v>
      </c>
      <c r="U28" s="60">
        <v>10940171</v>
      </c>
      <c r="V28" s="60">
        <v>14105637</v>
      </c>
      <c r="W28" s="60">
        <v>52402360</v>
      </c>
      <c r="X28" s="60"/>
      <c r="Y28" s="60">
        <v>52402360</v>
      </c>
      <c r="Z28" s="140"/>
      <c r="AA28" s="155">
        <v>52560314</v>
      </c>
    </row>
    <row r="29" spans="1:27" ht="13.5">
      <c r="A29" s="234" t="s">
        <v>134</v>
      </c>
      <c r="B29" s="136"/>
      <c r="C29" s="155">
        <v>9030797</v>
      </c>
      <c r="D29" s="155"/>
      <c r="E29" s="156">
        <v>6945744</v>
      </c>
      <c r="F29" s="60">
        <v>7703136</v>
      </c>
      <c r="G29" s="60"/>
      <c r="H29" s="60"/>
      <c r="I29" s="60"/>
      <c r="J29" s="60"/>
      <c r="K29" s="60"/>
      <c r="L29" s="60"/>
      <c r="M29" s="60">
        <v>191866</v>
      </c>
      <c r="N29" s="60">
        <v>191866</v>
      </c>
      <c r="O29" s="60"/>
      <c r="P29" s="60"/>
      <c r="Q29" s="60">
        <v>100000</v>
      </c>
      <c r="R29" s="60">
        <v>100000</v>
      </c>
      <c r="S29" s="60"/>
      <c r="T29" s="60">
        <v>3643224</v>
      </c>
      <c r="U29" s="60">
        <v>1691404</v>
      </c>
      <c r="V29" s="60">
        <v>5334628</v>
      </c>
      <c r="W29" s="60">
        <v>5626494</v>
      </c>
      <c r="X29" s="60"/>
      <c r="Y29" s="60">
        <v>5626494</v>
      </c>
      <c r="Z29" s="140"/>
      <c r="AA29" s="62">
        <v>7703136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76126805</v>
      </c>
      <c r="D32" s="210">
        <f>SUM(D28:D31)</f>
        <v>0</v>
      </c>
      <c r="E32" s="211">
        <f t="shared" si="5"/>
        <v>50376744</v>
      </c>
      <c r="F32" s="77">
        <f t="shared" si="5"/>
        <v>60263450</v>
      </c>
      <c r="G32" s="77">
        <f t="shared" si="5"/>
        <v>9634354</v>
      </c>
      <c r="H32" s="77">
        <f t="shared" si="5"/>
        <v>3783047</v>
      </c>
      <c r="I32" s="77">
        <f t="shared" si="5"/>
        <v>5765096</v>
      </c>
      <c r="J32" s="77">
        <f t="shared" si="5"/>
        <v>19182497</v>
      </c>
      <c r="K32" s="77">
        <f t="shared" si="5"/>
        <v>5784147</v>
      </c>
      <c r="L32" s="77">
        <f t="shared" si="5"/>
        <v>8378548</v>
      </c>
      <c r="M32" s="77">
        <f t="shared" si="5"/>
        <v>659390</v>
      </c>
      <c r="N32" s="77">
        <f t="shared" si="5"/>
        <v>14822085</v>
      </c>
      <c r="O32" s="77">
        <f t="shared" si="5"/>
        <v>404678</v>
      </c>
      <c r="P32" s="77">
        <f t="shared" si="5"/>
        <v>2392990</v>
      </c>
      <c r="Q32" s="77">
        <f t="shared" si="5"/>
        <v>1786339</v>
      </c>
      <c r="R32" s="77">
        <f t="shared" si="5"/>
        <v>4584007</v>
      </c>
      <c r="S32" s="77">
        <f t="shared" si="5"/>
        <v>1017676</v>
      </c>
      <c r="T32" s="77">
        <f t="shared" si="5"/>
        <v>5791014</v>
      </c>
      <c r="U32" s="77">
        <f t="shared" si="5"/>
        <v>12631575</v>
      </c>
      <c r="V32" s="77">
        <f t="shared" si="5"/>
        <v>19440265</v>
      </c>
      <c r="W32" s="77">
        <f t="shared" si="5"/>
        <v>58028854</v>
      </c>
      <c r="X32" s="77">
        <f t="shared" si="5"/>
        <v>0</v>
      </c>
      <c r="Y32" s="77">
        <f t="shared" si="5"/>
        <v>58028854</v>
      </c>
      <c r="Z32" s="212">
        <f>+IF(X32&lt;&gt;0,+(Y32/X32)*100,0)</f>
        <v>0</v>
      </c>
      <c r="AA32" s="79">
        <f>SUM(AA28:AA31)</f>
        <v>60263450</v>
      </c>
    </row>
    <row r="33" spans="1:27" ht="13.5">
      <c r="A33" s="237" t="s">
        <v>51</v>
      </c>
      <c r="B33" s="136" t="s">
        <v>137</v>
      </c>
      <c r="C33" s="155">
        <v>13858713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50000</v>
      </c>
      <c r="R33" s="60">
        <v>50000</v>
      </c>
      <c r="S33" s="60"/>
      <c r="T33" s="60"/>
      <c r="U33" s="60"/>
      <c r="V33" s="60"/>
      <c r="W33" s="60">
        <v>50000</v>
      </c>
      <c r="X33" s="60"/>
      <c r="Y33" s="60">
        <v>50000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24422035</v>
      </c>
      <c r="D34" s="155"/>
      <c r="E34" s="156">
        <v>15428946</v>
      </c>
      <c r="F34" s="60">
        <v>18998813</v>
      </c>
      <c r="G34" s="60"/>
      <c r="H34" s="60">
        <v>117651</v>
      </c>
      <c r="I34" s="60"/>
      <c r="J34" s="60">
        <v>117651</v>
      </c>
      <c r="K34" s="60">
        <v>176710</v>
      </c>
      <c r="L34" s="60">
        <v>307079</v>
      </c>
      <c r="M34" s="60">
        <v>150067</v>
      </c>
      <c r="N34" s="60">
        <v>633856</v>
      </c>
      <c r="O34" s="60">
        <v>8803</v>
      </c>
      <c r="P34" s="60">
        <v>127612</v>
      </c>
      <c r="Q34" s="60">
        <v>19746</v>
      </c>
      <c r="R34" s="60">
        <v>156161</v>
      </c>
      <c r="S34" s="60">
        <v>99065</v>
      </c>
      <c r="T34" s="60">
        <v>64057</v>
      </c>
      <c r="U34" s="60">
        <v>567961</v>
      </c>
      <c r="V34" s="60">
        <v>731083</v>
      </c>
      <c r="W34" s="60">
        <v>1638751</v>
      </c>
      <c r="X34" s="60"/>
      <c r="Y34" s="60">
        <v>1638751</v>
      </c>
      <c r="Z34" s="140"/>
      <c r="AA34" s="62">
        <v>18998813</v>
      </c>
    </row>
    <row r="35" spans="1:27" ht="13.5">
      <c r="A35" s="237" t="s">
        <v>53</v>
      </c>
      <c r="B35" s="136"/>
      <c r="C35" s="155">
        <v>13417413</v>
      </c>
      <c r="D35" s="155"/>
      <c r="E35" s="156">
        <v>16200400</v>
      </c>
      <c r="F35" s="60">
        <v>18383882</v>
      </c>
      <c r="G35" s="60">
        <v>5347</v>
      </c>
      <c r="H35" s="60">
        <v>157465</v>
      </c>
      <c r="I35" s="60">
        <v>337810</v>
      </c>
      <c r="J35" s="60">
        <v>500622</v>
      </c>
      <c r="K35" s="60">
        <v>2096262</v>
      </c>
      <c r="L35" s="60">
        <v>765029</v>
      </c>
      <c r="M35" s="60">
        <v>569038</v>
      </c>
      <c r="N35" s="60">
        <v>3430329</v>
      </c>
      <c r="O35" s="60">
        <v>449708</v>
      </c>
      <c r="P35" s="60">
        <v>741971</v>
      </c>
      <c r="Q35" s="60">
        <v>939275</v>
      </c>
      <c r="R35" s="60">
        <v>2130954</v>
      </c>
      <c r="S35" s="60">
        <v>1681248</v>
      </c>
      <c r="T35" s="60">
        <v>3199839</v>
      </c>
      <c r="U35" s="60">
        <v>2894967</v>
      </c>
      <c r="V35" s="60">
        <v>7776054</v>
      </c>
      <c r="W35" s="60">
        <v>13837959</v>
      </c>
      <c r="X35" s="60"/>
      <c r="Y35" s="60">
        <v>13837959</v>
      </c>
      <c r="Z35" s="140"/>
      <c r="AA35" s="62">
        <v>18383882</v>
      </c>
    </row>
    <row r="36" spans="1:27" ht="13.5">
      <c r="A36" s="238" t="s">
        <v>139</v>
      </c>
      <c r="B36" s="149"/>
      <c r="C36" s="222">
        <f aca="true" t="shared" si="6" ref="C36:Y36">SUM(C32:C35)</f>
        <v>127824966</v>
      </c>
      <c r="D36" s="222">
        <f>SUM(D32:D35)</f>
        <v>0</v>
      </c>
      <c r="E36" s="218">
        <f t="shared" si="6"/>
        <v>82006090</v>
      </c>
      <c r="F36" s="220">
        <f t="shared" si="6"/>
        <v>97646145</v>
      </c>
      <c r="G36" s="220">
        <f t="shared" si="6"/>
        <v>9639701</v>
      </c>
      <c r="H36" s="220">
        <f t="shared" si="6"/>
        <v>4058163</v>
      </c>
      <c r="I36" s="220">
        <f t="shared" si="6"/>
        <v>6102906</v>
      </c>
      <c r="J36" s="220">
        <f t="shared" si="6"/>
        <v>19800770</v>
      </c>
      <c r="K36" s="220">
        <f t="shared" si="6"/>
        <v>8057119</v>
      </c>
      <c r="L36" s="220">
        <f t="shared" si="6"/>
        <v>9450656</v>
      </c>
      <c r="M36" s="220">
        <f t="shared" si="6"/>
        <v>1378495</v>
      </c>
      <c r="N36" s="220">
        <f t="shared" si="6"/>
        <v>18886270</v>
      </c>
      <c r="O36" s="220">
        <f t="shared" si="6"/>
        <v>863189</v>
      </c>
      <c r="P36" s="220">
        <f t="shared" si="6"/>
        <v>3262573</v>
      </c>
      <c r="Q36" s="220">
        <f t="shared" si="6"/>
        <v>2795360</v>
      </c>
      <c r="R36" s="220">
        <f t="shared" si="6"/>
        <v>6921122</v>
      </c>
      <c r="S36" s="220">
        <f t="shared" si="6"/>
        <v>2797989</v>
      </c>
      <c r="T36" s="220">
        <f t="shared" si="6"/>
        <v>9054910</v>
      </c>
      <c r="U36" s="220">
        <f t="shared" si="6"/>
        <v>16094503</v>
      </c>
      <c r="V36" s="220">
        <f t="shared" si="6"/>
        <v>27947402</v>
      </c>
      <c r="W36" s="220">
        <f t="shared" si="6"/>
        <v>73555564</v>
      </c>
      <c r="X36" s="220">
        <f t="shared" si="6"/>
        <v>0</v>
      </c>
      <c r="Y36" s="220">
        <f t="shared" si="6"/>
        <v>73555564</v>
      </c>
      <c r="Z36" s="221">
        <f>+IF(X36&lt;&gt;0,+(Y36/X36)*100,0)</f>
        <v>0</v>
      </c>
      <c r="AA36" s="239">
        <f>SUM(AA32:AA35)</f>
        <v>97646145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82173774</v>
      </c>
      <c r="D6" s="155"/>
      <c r="E6" s="59">
        <v>50589181</v>
      </c>
      <c r="F6" s="60">
        <v>94918843</v>
      </c>
      <c r="G6" s="60">
        <v>112679919</v>
      </c>
      <c r="H6" s="60">
        <v>75210343</v>
      </c>
      <c r="I6" s="60">
        <v>53091002</v>
      </c>
      <c r="J6" s="60">
        <v>53091002</v>
      </c>
      <c r="K6" s="60">
        <v>75139379</v>
      </c>
      <c r="L6" s="60">
        <v>123369019</v>
      </c>
      <c r="M6" s="60">
        <v>101553405</v>
      </c>
      <c r="N6" s="60">
        <v>101553405</v>
      </c>
      <c r="O6" s="60">
        <v>75762494</v>
      </c>
      <c r="P6" s="60">
        <v>55756570</v>
      </c>
      <c r="Q6" s="60">
        <v>73568055</v>
      </c>
      <c r="R6" s="60">
        <v>73568055</v>
      </c>
      <c r="S6" s="60">
        <v>99768634</v>
      </c>
      <c r="T6" s="60">
        <v>98682864</v>
      </c>
      <c r="U6" s="60">
        <v>98534217</v>
      </c>
      <c r="V6" s="60">
        <v>98534217</v>
      </c>
      <c r="W6" s="60">
        <v>98534217</v>
      </c>
      <c r="X6" s="60">
        <v>94918843</v>
      </c>
      <c r="Y6" s="60">
        <v>3615374</v>
      </c>
      <c r="Z6" s="140">
        <v>3.81</v>
      </c>
      <c r="AA6" s="62">
        <v>94918843</v>
      </c>
    </row>
    <row r="7" spans="1:27" ht="13.5">
      <c r="A7" s="249" t="s">
        <v>144</v>
      </c>
      <c r="B7" s="182"/>
      <c r="C7" s="155">
        <v>85000000</v>
      </c>
      <c r="D7" s="155"/>
      <c r="E7" s="59">
        <v>30000000</v>
      </c>
      <c r="F7" s="60">
        <v>30000000</v>
      </c>
      <c r="G7" s="60">
        <v>55000000</v>
      </c>
      <c r="H7" s="60">
        <v>95000000</v>
      </c>
      <c r="I7" s="60">
        <v>70000000</v>
      </c>
      <c r="J7" s="60">
        <v>70000000</v>
      </c>
      <c r="K7" s="60">
        <v>40000000</v>
      </c>
      <c r="L7" s="60">
        <v>10000000</v>
      </c>
      <c r="M7" s="60">
        <v>55000000</v>
      </c>
      <c r="N7" s="60">
        <v>55000000</v>
      </c>
      <c r="O7" s="60">
        <v>90000000</v>
      </c>
      <c r="P7" s="60">
        <v>110000000</v>
      </c>
      <c r="Q7" s="60">
        <v>115000000</v>
      </c>
      <c r="R7" s="60">
        <v>115000000</v>
      </c>
      <c r="S7" s="60">
        <v>80000000</v>
      </c>
      <c r="T7" s="60">
        <v>55000000</v>
      </c>
      <c r="U7" s="60">
        <v>30000000</v>
      </c>
      <c r="V7" s="60">
        <v>30000000</v>
      </c>
      <c r="W7" s="60">
        <v>30000000</v>
      </c>
      <c r="X7" s="60">
        <v>30000000</v>
      </c>
      <c r="Y7" s="60"/>
      <c r="Z7" s="140"/>
      <c r="AA7" s="62">
        <v>30000000</v>
      </c>
    </row>
    <row r="8" spans="1:27" ht="13.5">
      <c r="A8" s="249" t="s">
        <v>145</v>
      </c>
      <c r="B8" s="182"/>
      <c r="C8" s="155">
        <v>62912431</v>
      </c>
      <c r="D8" s="155"/>
      <c r="E8" s="59">
        <v>75000000</v>
      </c>
      <c r="F8" s="60">
        <v>75000000</v>
      </c>
      <c r="G8" s="60">
        <v>60281732</v>
      </c>
      <c r="H8" s="60">
        <v>54035643</v>
      </c>
      <c r="I8" s="60">
        <v>51513986</v>
      </c>
      <c r="J8" s="60">
        <v>51513986</v>
      </c>
      <c r="K8" s="60">
        <v>49503992</v>
      </c>
      <c r="L8" s="60">
        <v>52608772</v>
      </c>
      <c r="M8" s="60">
        <v>36889126</v>
      </c>
      <c r="N8" s="60">
        <v>36889126</v>
      </c>
      <c r="O8" s="60">
        <v>52258845</v>
      </c>
      <c r="P8" s="60">
        <v>56651029</v>
      </c>
      <c r="Q8" s="60">
        <v>55803248</v>
      </c>
      <c r="R8" s="60">
        <v>55803248</v>
      </c>
      <c r="S8" s="60">
        <v>59183326</v>
      </c>
      <c r="T8" s="60">
        <v>62183823</v>
      </c>
      <c r="U8" s="60">
        <v>59792314</v>
      </c>
      <c r="V8" s="60">
        <v>59792314</v>
      </c>
      <c r="W8" s="60">
        <v>59792314</v>
      </c>
      <c r="X8" s="60">
        <v>75000000</v>
      </c>
      <c r="Y8" s="60">
        <v>-15207686</v>
      </c>
      <c r="Z8" s="140">
        <v>-20.28</v>
      </c>
      <c r="AA8" s="62">
        <v>75000000</v>
      </c>
    </row>
    <row r="9" spans="1:27" ht="13.5">
      <c r="A9" s="249" t="s">
        <v>146</v>
      </c>
      <c r="B9" s="182"/>
      <c r="C9" s="155">
        <v>33286866</v>
      </c>
      <c r="D9" s="155"/>
      <c r="E9" s="59">
        <v>17000000</v>
      </c>
      <c r="F9" s="60">
        <v>25000000</v>
      </c>
      <c r="G9" s="60">
        <v>13297639</v>
      </c>
      <c r="H9" s="60">
        <v>30380486</v>
      </c>
      <c r="I9" s="60">
        <v>30749824</v>
      </c>
      <c r="J9" s="60">
        <v>30749824</v>
      </c>
      <c r="K9" s="60">
        <v>22956532</v>
      </c>
      <c r="L9" s="60">
        <v>23689910</v>
      </c>
      <c r="M9" s="60">
        <v>23136017</v>
      </c>
      <c r="N9" s="60">
        <v>23136017</v>
      </c>
      <c r="O9" s="60">
        <v>21763246</v>
      </c>
      <c r="P9" s="60">
        <v>21346943</v>
      </c>
      <c r="Q9" s="60">
        <v>21486666</v>
      </c>
      <c r="R9" s="60">
        <v>21486666</v>
      </c>
      <c r="S9" s="60">
        <v>23762751</v>
      </c>
      <c r="T9" s="60">
        <v>22865136</v>
      </c>
      <c r="U9" s="60">
        <v>23954574</v>
      </c>
      <c r="V9" s="60">
        <v>23954574</v>
      </c>
      <c r="W9" s="60">
        <v>23954574</v>
      </c>
      <c r="X9" s="60">
        <v>25000000</v>
      </c>
      <c r="Y9" s="60">
        <v>-1045426</v>
      </c>
      <c r="Z9" s="140">
        <v>-4.18</v>
      </c>
      <c r="AA9" s="62">
        <v>25000000</v>
      </c>
    </row>
    <row r="10" spans="1:27" ht="13.5">
      <c r="A10" s="249" t="s">
        <v>147</v>
      </c>
      <c r="B10" s="182"/>
      <c r="C10" s="155">
        <v>2240695</v>
      </c>
      <c r="D10" s="155"/>
      <c r="E10" s="59">
        <v>871000</v>
      </c>
      <c r="F10" s="60">
        <v>871000</v>
      </c>
      <c r="G10" s="159">
        <v>821459</v>
      </c>
      <c r="H10" s="159">
        <v>2240695</v>
      </c>
      <c r="I10" s="159">
        <v>2240695</v>
      </c>
      <c r="J10" s="60">
        <v>2240695</v>
      </c>
      <c r="K10" s="159">
        <v>2240695</v>
      </c>
      <c r="L10" s="159">
        <v>2240695</v>
      </c>
      <c r="M10" s="60">
        <v>2240695</v>
      </c>
      <c r="N10" s="159">
        <v>2240695</v>
      </c>
      <c r="O10" s="159">
        <v>2240695</v>
      </c>
      <c r="P10" s="159">
        <v>2240695</v>
      </c>
      <c r="Q10" s="60">
        <v>2240695</v>
      </c>
      <c r="R10" s="159">
        <v>2240695</v>
      </c>
      <c r="S10" s="159">
        <v>2240695</v>
      </c>
      <c r="T10" s="60">
        <v>2240695</v>
      </c>
      <c r="U10" s="159">
        <v>2240695</v>
      </c>
      <c r="V10" s="159">
        <v>2240695</v>
      </c>
      <c r="W10" s="159">
        <v>2240695</v>
      </c>
      <c r="X10" s="60">
        <v>871000</v>
      </c>
      <c r="Y10" s="159">
        <v>1369695</v>
      </c>
      <c r="Z10" s="141">
        <v>157.26</v>
      </c>
      <c r="AA10" s="225">
        <v>871000</v>
      </c>
    </row>
    <row r="11" spans="1:27" ht="13.5">
      <c r="A11" s="249" t="s">
        <v>148</v>
      </c>
      <c r="B11" s="182"/>
      <c r="C11" s="155">
        <v>29109041</v>
      </c>
      <c r="D11" s="155"/>
      <c r="E11" s="59">
        <v>27000000</v>
      </c>
      <c r="F11" s="60">
        <v>27000000</v>
      </c>
      <c r="G11" s="60">
        <v>30243773</v>
      </c>
      <c r="H11" s="60">
        <v>30803439</v>
      </c>
      <c r="I11" s="60">
        <v>32273220</v>
      </c>
      <c r="J11" s="60">
        <v>32273220</v>
      </c>
      <c r="K11" s="60">
        <v>31773711</v>
      </c>
      <c r="L11" s="60">
        <v>32322860</v>
      </c>
      <c r="M11" s="60">
        <v>34647353</v>
      </c>
      <c r="N11" s="60">
        <v>34647353</v>
      </c>
      <c r="O11" s="60">
        <v>34260538</v>
      </c>
      <c r="P11" s="60">
        <v>35121779</v>
      </c>
      <c r="Q11" s="60">
        <v>34523593</v>
      </c>
      <c r="R11" s="60">
        <v>34523593</v>
      </c>
      <c r="S11" s="60">
        <v>35815276</v>
      </c>
      <c r="T11" s="60">
        <v>35527021</v>
      </c>
      <c r="U11" s="60">
        <v>31895038</v>
      </c>
      <c r="V11" s="60">
        <v>31895038</v>
      </c>
      <c r="W11" s="60">
        <v>31895038</v>
      </c>
      <c r="X11" s="60">
        <v>27000000</v>
      </c>
      <c r="Y11" s="60">
        <v>4895038</v>
      </c>
      <c r="Z11" s="140">
        <v>18.13</v>
      </c>
      <c r="AA11" s="62">
        <v>27000000</v>
      </c>
    </row>
    <row r="12" spans="1:27" ht="13.5">
      <c r="A12" s="250" t="s">
        <v>56</v>
      </c>
      <c r="B12" s="251"/>
      <c r="C12" s="168">
        <f aca="true" t="shared" si="0" ref="C12:Y12">SUM(C6:C11)</f>
        <v>294722807</v>
      </c>
      <c r="D12" s="168">
        <f>SUM(D6:D11)</f>
        <v>0</v>
      </c>
      <c r="E12" s="72">
        <f t="shared" si="0"/>
        <v>200460181</v>
      </c>
      <c r="F12" s="73">
        <f t="shared" si="0"/>
        <v>252789843</v>
      </c>
      <c r="G12" s="73">
        <f t="shared" si="0"/>
        <v>272324522</v>
      </c>
      <c r="H12" s="73">
        <f t="shared" si="0"/>
        <v>287670606</v>
      </c>
      <c r="I12" s="73">
        <f t="shared" si="0"/>
        <v>239868727</v>
      </c>
      <c r="J12" s="73">
        <f t="shared" si="0"/>
        <v>239868727</v>
      </c>
      <c r="K12" s="73">
        <f t="shared" si="0"/>
        <v>221614309</v>
      </c>
      <c r="L12" s="73">
        <f t="shared" si="0"/>
        <v>244231256</v>
      </c>
      <c r="M12" s="73">
        <f t="shared" si="0"/>
        <v>253466596</v>
      </c>
      <c r="N12" s="73">
        <f t="shared" si="0"/>
        <v>253466596</v>
      </c>
      <c r="O12" s="73">
        <f t="shared" si="0"/>
        <v>276285818</v>
      </c>
      <c r="P12" s="73">
        <f t="shared" si="0"/>
        <v>281117016</v>
      </c>
      <c r="Q12" s="73">
        <f t="shared" si="0"/>
        <v>302622257</v>
      </c>
      <c r="R12" s="73">
        <f t="shared" si="0"/>
        <v>302622257</v>
      </c>
      <c r="S12" s="73">
        <f t="shared" si="0"/>
        <v>300770682</v>
      </c>
      <c r="T12" s="73">
        <f t="shared" si="0"/>
        <v>276499539</v>
      </c>
      <c r="U12" s="73">
        <f t="shared" si="0"/>
        <v>246416838</v>
      </c>
      <c r="V12" s="73">
        <f t="shared" si="0"/>
        <v>246416838</v>
      </c>
      <c r="W12" s="73">
        <f t="shared" si="0"/>
        <v>246416838</v>
      </c>
      <c r="X12" s="73">
        <f t="shared" si="0"/>
        <v>252789843</v>
      </c>
      <c r="Y12" s="73">
        <f t="shared" si="0"/>
        <v>-6373005</v>
      </c>
      <c r="Z12" s="170">
        <f>+IF(X12&lt;&gt;0,+(Y12/X12)*100,0)</f>
        <v>-2.52106845922603</v>
      </c>
      <c r="AA12" s="74">
        <f>SUM(AA6:AA11)</f>
        <v>252789843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9246316</v>
      </c>
      <c r="D15" s="155"/>
      <c r="E15" s="59">
        <v>3800000</v>
      </c>
      <c r="F15" s="60">
        <v>3800000</v>
      </c>
      <c r="G15" s="60">
        <v>2923026</v>
      </c>
      <c r="H15" s="60">
        <v>9053573</v>
      </c>
      <c r="I15" s="60">
        <v>9014814</v>
      </c>
      <c r="J15" s="60">
        <v>9014814</v>
      </c>
      <c r="K15" s="60">
        <v>8962068</v>
      </c>
      <c r="L15" s="60">
        <v>8808556</v>
      </c>
      <c r="M15" s="60">
        <v>8743095</v>
      </c>
      <c r="N15" s="60">
        <v>8743095</v>
      </c>
      <c r="O15" s="60">
        <v>8703039</v>
      </c>
      <c r="P15" s="60">
        <v>8643695</v>
      </c>
      <c r="Q15" s="60">
        <v>8602869</v>
      </c>
      <c r="R15" s="60">
        <v>8602869</v>
      </c>
      <c r="S15" s="60">
        <v>8561649</v>
      </c>
      <c r="T15" s="60">
        <v>8519406</v>
      </c>
      <c r="U15" s="60">
        <v>8478178</v>
      </c>
      <c r="V15" s="60">
        <v>8478178</v>
      </c>
      <c r="W15" s="60">
        <v>8478178</v>
      </c>
      <c r="X15" s="60">
        <v>3800000</v>
      </c>
      <c r="Y15" s="60">
        <v>4678178</v>
      </c>
      <c r="Z15" s="140">
        <v>123.11</v>
      </c>
      <c r="AA15" s="62">
        <v>3800000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8366000</v>
      </c>
      <c r="D17" s="155"/>
      <c r="E17" s="59">
        <v>11740923</v>
      </c>
      <c r="F17" s="60">
        <v>10325810</v>
      </c>
      <c r="G17" s="60">
        <v>8528700</v>
      </c>
      <c r="H17" s="60">
        <v>8366000</v>
      </c>
      <c r="I17" s="60">
        <v>8366000</v>
      </c>
      <c r="J17" s="60">
        <v>8366000</v>
      </c>
      <c r="K17" s="60">
        <v>8366000</v>
      </c>
      <c r="L17" s="60">
        <v>8366000</v>
      </c>
      <c r="M17" s="60">
        <v>8366000</v>
      </c>
      <c r="N17" s="60">
        <v>8366000</v>
      </c>
      <c r="O17" s="60">
        <v>8366000</v>
      </c>
      <c r="P17" s="60">
        <v>8366000</v>
      </c>
      <c r="Q17" s="60">
        <v>8366000</v>
      </c>
      <c r="R17" s="60">
        <v>8366000</v>
      </c>
      <c r="S17" s="60">
        <v>8366000</v>
      </c>
      <c r="T17" s="60">
        <v>8366000</v>
      </c>
      <c r="U17" s="60">
        <v>8366000</v>
      </c>
      <c r="V17" s="60">
        <v>8366000</v>
      </c>
      <c r="W17" s="60">
        <v>8366000</v>
      </c>
      <c r="X17" s="60">
        <v>10325810</v>
      </c>
      <c r="Y17" s="60">
        <v>-1959810</v>
      </c>
      <c r="Z17" s="140">
        <v>-18.98</v>
      </c>
      <c r="AA17" s="62">
        <v>10325810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1907665521</v>
      </c>
      <c r="D19" s="155"/>
      <c r="E19" s="59">
        <v>1917365364</v>
      </c>
      <c r="F19" s="60">
        <v>1929242802</v>
      </c>
      <c r="G19" s="60">
        <v>1875008878</v>
      </c>
      <c r="H19" s="60">
        <v>1921345764</v>
      </c>
      <c r="I19" s="60">
        <v>1913071593</v>
      </c>
      <c r="J19" s="60">
        <v>1913071593</v>
      </c>
      <c r="K19" s="60">
        <v>1912535528</v>
      </c>
      <c r="L19" s="60">
        <v>1918609562</v>
      </c>
      <c r="M19" s="60">
        <v>1915442491</v>
      </c>
      <c r="N19" s="60">
        <v>1915442491</v>
      </c>
      <c r="O19" s="60">
        <v>1910055587</v>
      </c>
      <c r="P19" s="60">
        <v>1908030770</v>
      </c>
      <c r="Q19" s="60">
        <v>1905086882</v>
      </c>
      <c r="R19" s="60">
        <v>1905086882</v>
      </c>
      <c r="S19" s="60">
        <v>1902694069</v>
      </c>
      <c r="T19" s="60">
        <v>1908837043</v>
      </c>
      <c r="U19" s="60">
        <v>1918092701</v>
      </c>
      <c r="V19" s="60">
        <v>1918092701</v>
      </c>
      <c r="W19" s="60">
        <v>1918092701</v>
      </c>
      <c r="X19" s="60">
        <v>1929242802</v>
      </c>
      <c r="Y19" s="60">
        <v>-11150101</v>
      </c>
      <c r="Z19" s="140">
        <v>-0.58</v>
      </c>
      <c r="AA19" s="62">
        <v>1929242802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5221314</v>
      </c>
      <c r="D22" s="155"/>
      <c r="E22" s="59">
        <v>6308625</v>
      </c>
      <c r="F22" s="60">
        <v>6091600</v>
      </c>
      <c r="G22" s="60">
        <v>5039767</v>
      </c>
      <c r="H22" s="60">
        <v>5209250</v>
      </c>
      <c r="I22" s="60">
        <v>5131482</v>
      </c>
      <c r="J22" s="60">
        <v>5131482</v>
      </c>
      <c r="K22" s="60">
        <v>5102688</v>
      </c>
      <c r="L22" s="60">
        <v>5074858</v>
      </c>
      <c r="M22" s="60">
        <v>5261686</v>
      </c>
      <c r="N22" s="60">
        <v>5261686</v>
      </c>
      <c r="O22" s="60">
        <v>5233193</v>
      </c>
      <c r="P22" s="60">
        <v>5395055</v>
      </c>
      <c r="Q22" s="60">
        <v>5724538</v>
      </c>
      <c r="R22" s="60">
        <v>5724538</v>
      </c>
      <c r="S22" s="60">
        <v>5612264</v>
      </c>
      <c r="T22" s="60">
        <v>5287154</v>
      </c>
      <c r="U22" s="60">
        <v>5270769</v>
      </c>
      <c r="V22" s="60">
        <v>5270769</v>
      </c>
      <c r="W22" s="60">
        <v>5270769</v>
      </c>
      <c r="X22" s="60">
        <v>6091600</v>
      </c>
      <c r="Y22" s="60">
        <v>-820831</v>
      </c>
      <c r="Z22" s="140">
        <v>-13.47</v>
      </c>
      <c r="AA22" s="62">
        <v>6091600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17282972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1930499151</v>
      </c>
      <c r="D24" s="168">
        <f>SUM(D15:D23)</f>
        <v>0</v>
      </c>
      <c r="E24" s="76">
        <f t="shared" si="1"/>
        <v>1939214912</v>
      </c>
      <c r="F24" s="77">
        <f t="shared" si="1"/>
        <v>1949460212</v>
      </c>
      <c r="G24" s="77">
        <f t="shared" si="1"/>
        <v>1908783343</v>
      </c>
      <c r="H24" s="77">
        <f t="shared" si="1"/>
        <v>1943974587</v>
      </c>
      <c r="I24" s="77">
        <f t="shared" si="1"/>
        <v>1935583889</v>
      </c>
      <c r="J24" s="77">
        <f t="shared" si="1"/>
        <v>1935583889</v>
      </c>
      <c r="K24" s="77">
        <f t="shared" si="1"/>
        <v>1934966284</v>
      </c>
      <c r="L24" s="77">
        <f t="shared" si="1"/>
        <v>1940858976</v>
      </c>
      <c r="M24" s="77">
        <f t="shared" si="1"/>
        <v>1937813272</v>
      </c>
      <c r="N24" s="77">
        <f t="shared" si="1"/>
        <v>1937813272</v>
      </c>
      <c r="O24" s="77">
        <f t="shared" si="1"/>
        <v>1932357819</v>
      </c>
      <c r="P24" s="77">
        <f t="shared" si="1"/>
        <v>1930435520</v>
      </c>
      <c r="Q24" s="77">
        <f t="shared" si="1"/>
        <v>1927780289</v>
      </c>
      <c r="R24" s="77">
        <f t="shared" si="1"/>
        <v>1927780289</v>
      </c>
      <c r="S24" s="77">
        <f t="shared" si="1"/>
        <v>1925233982</v>
      </c>
      <c r="T24" s="77">
        <f t="shared" si="1"/>
        <v>1931009603</v>
      </c>
      <c r="U24" s="77">
        <f t="shared" si="1"/>
        <v>1940207648</v>
      </c>
      <c r="V24" s="77">
        <f t="shared" si="1"/>
        <v>1940207648</v>
      </c>
      <c r="W24" s="77">
        <f t="shared" si="1"/>
        <v>1940207648</v>
      </c>
      <c r="X24" s="77">
        <f t="shared" si="1"/>
        <v>1949460212</v>
      </c>
      <c r="Y24" s="77">
        <f t="shared" si="1"/>
        <v>-9252564</v>
      </c>
      <c r="Z24" s="212">
        <f>+IF(X24&lt;&gt;0,+(Y24/X24)*100,0)</f>
        <v>-0.474621843679875</v>
      </c>
      <c r="AA24" s="79">
        <f>SUM(AA15:AA23)</f>
        <v>1949460212</v>
      </c>
    </row>
    <row r="25" spans="1:27" ht="13.5">
      <c r="A25" s="250" t="s">
        <v>159</v>
      </c>
      <c r="B25" s="251"/>
      <c r="C25" s="168">
        <f aca="true" t="shared" si="2" ref="C25:Y25">+C12+C24</f>
        <v>2225221958</v>
      </c>
      <c r="D25" s="168">
        <f>+D12+D24</f>
        <v>0</v>
      </c>
      <c r="E25" s="72">
        <f t="shared" si="2"/>
        <v>2139675093</v>
      </c>
      <c r="F25" s="73">
        <f t="shared" si="2"/>
        <v>2202250055</v>
      </c>
      <c r="G25" s="73">
        <f t="shared" si="2"/>
        <v>2181107865</v>
      </c>
      <c r="H25" s="73">
        <f t="shared" si="2"/>
        <v>2231645193</v>
      </c>
      <c r="I25" s="73">
        <f t="shared" si="2"/>
        <v>2175452616</v>
      </c>
      <c r="J25" s="73">
        <f t="shared" si="2"/>
        <v>2175452616</v>
      </c>
      <c r="K25" s="73">
        <f t="shared" si="2"/>
        <v>2156580593</v>
      </c>
      <c r="L25" s="73">
        <f t="shared" si="2"/>
        <v>2185090232</v>
      </c>
      <c r="M25" s="73">
        <f t="shared" si="2"/>
        <v>2191279868</v>
      </c>
      <c r="N25" s="73">
        <f t="shared" si="2"/>
        <v>2191279868</v>
      </c>
      <c r="O25" s="73">
        <f t="shared" si="2"/>
        <v>2208643637</v>
      </c>
      <c r="P25" s="73">
        <f t="shared" si="2"/>
        <v>2211552536</v>
      </c>
      <c r="Q25" s="73">
        <f t="shared" si="2"/>
        <v>2230402546</v>
      </c>
      <c r="R25" s="73">
        <f t="shared" si="2"/>
        <v>2230402546</v>
      </c>
      <c r="S25" s="73">
        <f t="shared" si="2"/>
        <v>2226004664</v>
      </c>
      <c r="T25" s="73">
        <f t="shared" si="2"/>
        <v>2207509142</v>
      </c>
      <c r="U25" s="73">
        <f t="shared" si="2"/>
        <v>2186624486</v>
      </c>
      <c r="V25" s="73">
        <f t="shared" si="2"/>
        <v>2186624486</v>
      </c>
      <c r="W25" s="73">
        <f t="shared" si="2"/>
        <v>2186624486</v>
      </c>
      <c r="X25" s="73">
        <f t="shared" si="2"/>
        <v>2202250055</v>
      </c>
      <c r="Y25" s="73">
        <f t="shared" si="2"/>
        <v>-15625569</v>
      </c>
      <c r="Z25" s="170">
        <f>+IF(X25&lt;&gt;0,+(Y25/X25)*100,0)</f>
        <v>-0.7095274655356973</v>
      </c>
      <c r="AA25" s="74">
        <f>+AA12+AA24</f>
        <v>2202250055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26468195</v>
      </c>
      <c r="D30" s="155"/>
      <c r="E30" s="59">
        <v>24626860</v>
      </c>
      <c r="F30" s="60">
        <v>24626860</v>
      </c>
      <c r="G30" s="60">
        <v>26468195</v>
      </c>
      <c r="H30" s="60">
        <v>26468195</v>
      </c>
      <c r="I30" s="60">
        <v>25608503</v>
      </c>
      <c r="J30" s="60">
        <v>25608503</v>
      </c>
      <c r="K30" s="60">
        <v>25608503</v>
      </c>
      <c r="L30" s="60">
        <v>25608503</v>
      </c>
      <c r="M30" s="60">
        <v>25608503</v>
      </c>
      <c r="N30" s="60">
        <v>25608503</v>
      </c>
      <c r="O30" s="60">
        <v>25608503</v>
      </c>
      <c r="P30" s="60">
        <v>25608503</v>
      </c>
      <c r="Q30" s="60">
        <v>24626860</v>
      </c>
      <c r="R30" s="60">
        <v>24626860</v>
      </c>
      <c r="S30" s="60">
        <v>24626860</v>
      </c>
      <c r="T30" s="60">
        <v>24626860</v>
      </c>
      <c r="U30" s="60">
        <v>24626860</v>
      </c>
      <c r="V30" s="60">
        <v>24626860</v>
      </c>
      <c r="W30" s="60">
        <v>24626860</v>
      </c>
      <c r="X30" s="60">
        <v>24626860</v>
      </c>
      <c r="Y30" s="60"/>
      <c r="Z30" s="140"/>
      <c r="AA30" s="62">
        <v>24626860</v>
      </c>
    </row>
    <row r="31" spans="1:27" ht="13.5">
      <c r="A31" s="249" t="s">
        <v>163</v>
      </c>
      <c r="B31" s="182"/>
      <c r="C31" s="155">
        <v>3308208</v>
      </c>
      <c r="D31" s="155"/>
      <c r="E31" s="59">
        <v>2800000</v>
      </c>
      <c r="F31" s="60">
        <v>2800000</v>
      </c>
      <c r="G31" s="60">
        <v>3346434</v>
      </c>
      <c r="H31" s="60">
        <v>3361727</v>
      </c>
      <c r="I31" s="60">
        <v>3377487</v>
      </c>
      <c r="J31" s="60">
        <v>3377487</v>
      </c>
      <c r="K31" s="60">
        <v>3419006</v>
      </c>
      <c r="L31" s="60">
        <v>3441199</v>
      </c>
      <c r="M31" s="60">
        <v>3473866</v>
      </c>
      <c r="N31" s="60">
        <v>3473866</v>
      </c>
      <c r="O31" s="60">
        <v>3507811</v>
      </c>
      <c r="P31" s="60">
        <v>3513803</v>
      </c>
      <c r="Q31" s="60">
        <v>3537389</v>
      </c>
      <c r="R31" s="60">
        <v>3537389</v>
      </c>
      <c r="S31" s="60">
        <v>3589364</v>
      </c>
      <c r="T31" s="60">
        <v>3623671</v>
      </c>
      <c r="U31" s="60">
        <v>3680760</v>
      </c>
      <c r="V31" s="60">
        <v>3680760</v>
      </c>
      <c r="W31" s="60">
        <v>3680760</v>
      </c>
      <c r="X31" s="60">
        <v>2800000</v>
      </c>
      <c r="Y31" s="60">
        <v>880760</v>
      </c>
      <c r="Z31" s="140">
        <v>31.46</v>
      </c>
      <c r="AA31" s="62">
        <v>2800000</v>
      </c>
    </row>
    <row r="32" spans="1:27" ht="13.5">
      <c r="A32" s="249" t="s">
        <v>164</v>
      </c>
      <c r="B32" s="182"/>
      <c r="C32" s="155">
        <v>142160520</v>
      </c>
      <c r="D32" s="155"/>
      <c r="E32" s="59">
        <v>67804000</v>
      </c>
      <c r="F32" s="60">
        <v>64500000</v>
      </c>
      <c r="G32" s="60">
        <v>138962643</v>
      </c>
      <c r="H32" s="60">
        <v>150142888</v>
      </c>
      <c r="I32" s="60">
        <v>118036758</v>
      </c>
      <c r="J32" s="60">
        <v>118036758</v>
      </c>
      <c r="K32" s="60">
        <v>104600538</v>
      </c>
      <c r="L32" s="60">
        <v>106746007</v>
      </c>
      <c r="M32" s="60">
        <v>119740326</v>
      </c>
      <c r="N32" s="60">
        <v>119740326</v>
      </c>
      <c r="O32" s="60">
        <v>117054902</v>
      </c>
      <c r="P32" s="60">
        <v>117054409</v>
      </c>
      <c r="Q32" s="60">
        <v>141509962</v>
      </c>
      <c r="R32" s="60">
        <v>141509962</v>
      </c>
      <c r="S32" s="60">
        <v>133022744</v>
      </c>
      <c r="T32" s="60">
        <v>108766597</v>
      </c>
      <c r="U32" s="60">
        <v>81070197</v>
      </c>
      <c r="V32" s="60">
        <v>81070197</v>
      </c>
      <c r="W32" s="60">
        <v>81070197</v>
      </c>
      <c r="X32" s="60">
        <v>64500000</v>
      </c>
      <c r="Y32" s="60">
        <v>16570197</v>
      </c>
      <c r="Z32" s="140">
        <v>25.69</v>
      </c>
      <c r="AA32" s="62">
        <v>64500000</v>
      </c>
    </row>
    <row r="33" spans="1:27" ht="13.5">
      <c r="A33" s="249" t="s">
        <v>165</v>
      </c>
      <c r="B33" s="182"/>
      <c r="C33" s="155">
        <v>20420652</v>
      </c>
      <c r="D33" s="155"/>
      <c r="E33" s="59">
        <v>34489240</v>
      </c>
      <c r="F33" s="60">
        <v>36989240</v>
      </c>
      <c r="G33" s="60">
        <v>5474964</v>
      </c>
      <c r="H33" s="60">
        <v>20740995</v>
      </c>
      <c r="I33" s="60">
        <v>20933355</v>
      </c>
      <c r="J33" s="60">
        <v>20933355</v>
      </c>
      <c r="K33" s="60">
        <v>21157875</v>
      </c>
      <c r="L33" s="60">
        <v>21403602</v>
      </c>
      <c r="M33" s="60">
        <v>21446846</v>
      </c>
      <c r="N33" s="60">
        <v>21446846</v>
      </c>
      <c r="O33" s="60">
        <v>21758056</v>
      </c>
      <c r="P33" s="60">
        <v>21677405</v>
      </c>
      <c r="Q33" s="60">
        <v>22187425</v>
      </c>
      <c r="R33" s="60">
        <v>22187425</v>
      </c>
      <c r="S33" s="60">
        <v>22288844</v>
      </c>
      <c r="T33" s="60">
        <v>22521793</v>
      </c>
      <c r="U33" s="60">
        <v>22704309</v>
      </c>
      <c r="V33" s="60">
        <v>22704309</v>
      </c>
      <c r="W33" s="60">
        <v>22704309</v>
      </c>
      <c r="X33" s="60">
        <v>36989240</v>
      </c>
      <c r="Y33" s="60">
        <v>-14284931</v>
      </c>
      <c r="Z33" s="140">
        <v>-38.62</v>
      </c>
      <c r="AA33" s="62">
        <v>36989240</v>
      </c>
    </row>
    <row r="34" spans="1:27" ht="13.5">
      <c r="A34" s="250" t="s">
        <v>58</v>
      </c>
      <c r="B34" s="251"/>
      <c r="C34" s="168">
        <f aca="true" t="shared" si="3" ref="C34:Y34">SUM(C29:C33)</f>
        <v>192357575</v>
      </c>
      <c r="D34" s="168">
        <f>SUM(D29:D33)</f>
        <v>0</v>
      </c>
      <c r="E34" s="72">
        <f t="shared" si="3"/>
        <v>129720100</v>
      </c>
      <c r="F34" s="73">
        <f t="shared" si="3"/>
        <v>128916100</v>
      </c>
      <c r="G34" s="73">
        <f t="shared" si="3"/>
        <v>174252236</v>
      </c>
      <c r="H34" s="73">
        <f t="shared" si="3"/>
        <v>200713805</v>
      </c>
      <c r="I34" s="73">
        <f t="shared" si="3"/>
        <v>167956103</v>
      </c>
      <c r="J34" s="73">
        <f t="shared" si="3"/>
        <v>167956103</v>
      </c>
      <c r="K34" s="73">
        <f t="shared" si="3"/>
        <v>154785922</v>
      </c>
      <c r="L34" s="73">
        <f t="shared" si="3"/>
        <v>157199311</v>
      </c>
      <c r="M34" s="73">
        <f t="shared" si="3"/>
        <v>170269541</v>
      </c>
      <c r="N34" s="73">
        <f t="shared" si="3"/>
        <v>170269541</v>
      </c>
      <c r="O34" s="73">
        <f t="shared" si="3"/>
        <v>167929272</v>
      </c>
      <c r="P34" s="73">
        <f t="shared" si="3"/>
        <v>167854120</v>
      </c>
      <c r="Q34" s="73">
        <f t="shared" si="3"/>
        <v>191861636</v>
      </c>
      <c r="R34" s="73">
        <f t="shared" si="3"/>
        <v>191861636</v>
      </c>
      <c r="S34" s="73">
        <f t="shared" si="3"/>
        <v>183527812</v>
      </c>
      <c r="T34" s="73">
        <f t="shared" si="3"/>
        <v>159538921</v>
      </c>
      <c r="U34" s="73">
        <f t="shared" si="3"/>
        <v>132082126</v>
      </c>
      <c r="V34" s="73">
        <f t="shared" si="3"/>
        <v>132082126</v>
      </c>
      <c r="W34" s="73">
        <f t="shared" si="3"/>
        <v>132082126</v>
      </c>
      <c r="X34" s="73">
        <f t="shared" si="3"/>
        <v>128916100</v>
      </c>
      <c r="Y34" s="73">
        <f t="shared" si="3"/>
        <v>3166026</v>
      </c>
      <c r="Z34" s="170">
        <f>+IF(X34&lt;&gt;0,+(Y34/X34)*100,0)</f>
        <v>2.4558809954691463</v>
      </c>
      <c r="AA34" s="74">
        <f>SUM(AA29:AA33)</f>
        <v>128916100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228173036</v>
      </c>
      <c r="D37" s="155"/>
      <c r="E37" s="59">
        <v>203546127</v>
      </c>
      <c r="F37" s="60">
        <v>203546127</v>
      </c>
      <c r="G37" s="60">
        <v>228173036</v>
      </c>
      <c r="H37" s="60">
        <v>228173036</v>
      </c>
      <c r="I37" s="60">
        <v>216147328</v>
      </c>
      <c r="J37" s="60">
        <v>216147328</v>
      </c>
      <c r="K37" s="60">
        <v>216147328</v>
      </c>
      <c r="L37" s="60">
        <v>216147328</v>
      </c>
      <c r="M37" s="60">
        <v>216147328</v>
      </c>
      <c r="N37" s="60">
        <v>216147328</v>
      </c>
      <c r="O37" s="60">
        <v>216147328</v>
      </c>
      <c r="P37" s="60">
        <v>216147328</v>
      </c>
      <c r="Q37" s="60">
        <v>203546176</v>
      </c>
      <c r="R37" s="60">
        <v>203546176</v>
      </c>
      <c r="S37" s="60">
        <v>203546176</v>
      </c>
      <c r="T37" s="60">
        <v>203546176</v>
      </c>
      <c r="U37" s="60">
        <v>203546176</v>
      </c>
      <c r="V37" s="60">
        <v>203546176</v>
      </c>
      <c r="W37" s="60">
        <v>203546176</v>
      </c>
      <c r="X37" s="60">
        <v>203546127</v>
      </c>
      <c r="Y37" s="60">
        <v>49</v>
      </c>
      <c r="Z37" s="140"/>
      <c r="AA37" s="62">
        <v>203546127</v>
      </c>
    </row>
    <row r="38" spans="1:27" ht="13.5">
      <c r="A38" s="249" t="s">
        <v>165</v>
      </c>
      <c r="B38" s="182"/>
      <c r="C38" s="155">
        <v>179599070</v>
      </c>
      <c r="D38" s="155"/>
      <c r="E38" s="59">
        <v>178953468</v>
      </c>
      <c r="F38" s="60">
        <v>189388761</v>
      </c>
      <c r="G38" s="60">
        <v>162745746</v>
      </c>
      <c r="H38" s="60">
        <v>184985000</v>
      </c>
      <c r="I38" s="60">
        <v>186968611</v>
      </c>
      <c r="J38" s="60">
        <v>186968611</v>
      </c>
      <c r="K38" s="60">
        <v>188980033</v>
      </c>
      <c r="L38" s="60">
        <v>190924753</v>
      </c>
      <c r="M38" s="60">
        <v>192638480</v>
      </c>
      <c r="N38" s="60">
        <v>192638480</v>
      </c>
      <c r="O38" s="60">
        <v>194787730</v>
      </c>
      <c r="P38" s="60">
        <v>196694942</v>
      </c>
      <c r="Q38" s="60">
        <v>198482047</v>
      </c>
      <c r="R38" s="60">
        <v>198482047</v>
      </c>
      <c r="S38" s="60">
        <v>200567177</v>
      </c>
      <c r="T38" s="60">
        <v>202497285</v>
      </c>
      <c r="U38" s="60">
        <v>204400393</v>
      </c>
      <c r="V38" s="60">
        <v>204400393</v>
      </c>
      <c r="W38" s="60">
        <v>204400393</v>
      </c>
      <c r="X38" s="60">
        <v>189388761</v>
      </c>
      <c r="Y38" s="60">
        <v>15011632</v>
      </c>
      <c r="Z38" s="140">
        <v>7.93</v>
      </c>
      <c r="AA38" s="62">
        <v>189388761</v>
      </c>
    </row>
    <row r="39" spans="1:27" ht="13.5">
      <c r="A39" s="250" t="s">
        <v>59</v>
      </c>
      <c r="B39" s="253"/>
      <c r="C39" s="168">
        <f aca="true" t="shared" si="4" ref="C39:Y39">SUM(C37:C38)</f>
        <v>407772106</v>
      </c>
      <c r="D39" s="168">
        <f>SUM(D37:D38)</f>
        <v>0</v>
      </c>
      <c r="E39" s="76">
        <f t="shared" si="4"/>
        <v>382499595</v>
      </c>
      <c r="F39" s="77">
        <f t="shared" si="4"/>
        <v>392934888</v>
      </c>
      <c r="G39" s="77">
        <f t="shared" si="4"/>
        <v>390918782</v>
      </c>
      <c r="H39" s="77">
        <f t="shared" si="4"/>
        <v>413158036</v>
      </c>
      <c r="I39" s="77">
        <f t="shared" si="4"/>
        <v>403115939</v>
      </c>
      <c r="J39" s="77">
        <f t="shared" si="4"/>
        <v>403115939</v>
      </c>
      <c r="K39" s="77">
        <f t="shared" si="4"/>
        <v>405127361</v>
      </c>
      <c r="L39" s="77">
        <f t="shared" si="4"/>
        <v>407072081</v>
      </c>
      <c r="M39" s="77">
        <f t="shared" si="4"/>
        <v>408785808</v>
      </c>
      <c r="N39" s="77">
        <f t="shared" si="4"/>
        <v>408785808</v>
      </c>
      <c r="O39" s="77">
        <f t="shared" si="4"/>
        <v>410935058</v>
      </c>
      <c r="P39" s="77">
        <f t="shared" si="4"/>
        <v>412842270</v>
      </c>
      <c r="Q39" s="77">
        <f t="shared" si="4"/>
        <v>402028223</v>
      </c>
      <c r="R39" s="77">
        <f t="shared" si="4"/>
        <v>402028223</v>
      </c>
      <c r="S39" s="77">
        <f t="shared" si="4"/>
        <v>404113353</v>
      </c>
      <c r="T39" s="77">
        <f t="shared" si="4"/>
        <v>406043461</v>
      </c>
      <c r="U39" s="77">
        <f t="shared" si="4"/>
        <v>407946569</v>
      </c>
      <c r="V39" s="77">
        <f t="shared" si="4"/>
        <v>407946569</v>
      </c>
      <c r="W39" s="77">
        <f t="shared" si="4"/>
        <v>407946569</v>
      </c>
      <c r="X39" s="77">
        <f t="shared" si="4"/>
        <v>392934888</v>
      </c>
      <c r="Y39" s="77">
        <f t="shared" si="4"/>
        <v>15011681</v>
      </c>
      <c r="Z39" s="212">
        <f>+IF(X39&lt;&gt;0,+(Y39/X39)*100,0)</f>
        <v>3.820399119153808</v>
      </c>
      <c r="AA39" s="79">
        <f>SUM(AA37:AA38)</f>
        <v>392934888</v>
      </c>
    </row>
    <row r="40" spans="1:27" ht="13.5">
      <c r="A40" s="250" t="s">
        <v>167</v>
      </c>
      <c r="B40" s="251"/>
      <c r="C40" s="168">
        <f aca="true" t="shared" si="5" ref="C40:Y40">+C34+C39</f>
        <v>600129681</v>
      </c>
      <c r="D40" s="168">
        <f>+D34+D39</f>
        <v>0</v>
      </c>
      <c r="E40" s="72">
        <f t="shared" si="5"/>
        <v>512219695</v>
      </c>
      <c r="F40" s="73">
        <f t="shared" si="5"/>
        <v>521850988</v>
      </c>
      <c r="G40" s="73">
        <f t="shared" si="5"/>
        <v>565171018</v>
      </c>
      <c r="H40" s="73">
        <f t="shared" si="5"/>
        <v>613871841</v>
      </c>
      <c r="I40" s="73">
        <f t="shared" si="5"/>
        <v>571072042</v>
      </c>
      <c r="J40" s="73">
        <f t="shared" si="5"/>
        <v>571072042</v>
      </c>
      <c r="K40" s="73">
        <f t="shared" si="5"/>
        <v>559913283</v>
      </c>
      <c r="L40" s="73">
        <f t="shared" si="5"/>
        <v>564271392</v>
      </c>
      <c r="M40" s="73">
        <f t="shared" si="5"/>
        <v>579055349</v>
      </c>
      <c r="N40" s="73">
        <f t="shared" si="5"/>
        <v>579055349</v>
      </c>
      <c r="O40" s="73">
        <f t="shared" si="5"/>
        <v>578864330</v>
      </c>
      <c r="P40" s="73">
        <f t="shared" si="5"/>
        <v>580696390</v>
      </c>
      <c r="Q40" s="73">
        <f t="shared" si="5"/>
        <v>593889859</v>
      </c>
      <c r="R40" s="73">
        <f t="shared" si="5"/>
        <v>593889859</v>
      </c>
      <c r="S40" s="73">
        <f t="shared" si="5"/>
        <v>587641165</v>
      </c>
      <c r="T40" s="73">
        <f t="shared" si="5"/>
        <v>565582382</v>
      </c>
      <c r="U40" s="73">
        <f t="shared" si="5"/>
        <v>540028695</v>
      </c>
      <c r="V40" s="73">
        <f t="shared" si="5"/>
        <v>540028695</v>
      </c>
      <c r="W40" s="73">
        <f t="shared" si="5"/>
        <v>540028695</v>
      </c>
      <c r="X40" s="73">
        <f t="shared" si="5"/>
        <v>521850988</v>
      </c>
      <c r="Y40" s="73">
        <f t="shared" si="5"/>
        <v>18177707</v>
      </c>
      <c r="Z40" s="170">
        <f>+IF(X40&lt;&gt;0,+(Y40/X40)*100,0)</f>
        <v>3.4833137079353387</v>
      </c>
      <c r="AA40" s="74">
        <f>+AA34+AA39</f>
        <v>521850988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1625092277</v>
      </c>
      <c r="D42" s="257">
        <f>+D25-D40</f>
        <v>0</v>
      </c>
      <c r="E42" s="258">
        <f t="shared" si="6"/>
        <v>1627455398</v>
      </c>
      <c r="F42" s="259">
        <f t="shared" si="6"/>
        <v>1680399067</v>
      </c>
      <c r="G42" s="259">
        <f t="shared" si="6"/>
        <v>1615936847</v>
      </c>
      <c r="H42" s="259">
        <f t="shared" si="6"/>
        <v>1617773352</v>
      </c>
      <c r="I42" s="259">
        <f t="shared" si="6"/>
        <v>1604380574</v>
      </c>
      <c r="J42" s="259">
        <f t="shared" si="6"/>
        <v>1604380574</v>
      </c>
      <c r="K42" s="259">
        <f t="shared" si="6"/>
        <v>1596667310</v>
      </c>
      <c r="L42" s="259">
        <f t="shared" si="6"/>
        <v>1620818840</v>
      </c>
      <c r="M42" s="259">
        <f t="shared" si="6"/>
        <v>1612224519</v>
      </c>
      <c r="N42" s="259">
        <f t="shared" si="6"/>
        <v>1612224519</v>
      </c>
      <c r="O42" s="259">
        <f t="shared" si="6"/>
        <v>1629779307</v>
      </c>
      <c r="P42" s="259">
        <f t="shared" si="6"/>
        <v>1630856146</v>
      </c>
      <c r="Q42" s="259">
        <f t="shared" si="6"/>
        <v>1636512687</v>
      </c>
      <c r="R42" s="259">
        <f t="shared" si="6"/>
        <v>1636512687</v>
      </c>
      <c r="S42" s="259">
        <f t="shared" si="6"/>
        <v>1638363499</v>
      </c>
      <c r="T42" s="259">
        <f t="shared" si="6"/>
        <v>1641926760</v>
      </c>
      <c r="U42" s="259">
        <f t="shared" si="6"/>
        <v>1646595791</v>
      </c>
      <c r="V42" s="259">
        <f t="shared" si="6"/>
        <v>1646595791</v>
      </c>
      <c r="W42" s="259">
        <f t="shared" si="6"/>
        <v>1646595791</v>
      </c>
      <c r="X42" s="259">
        <f t="shared" si="6"/>
        <v>1680399067</v>
      </c>
      <c r="Y42" s="259">
        <f t="shared" si="6"/>
        <v>-33803276</v>
      </c>
      <c r="Z42" s="260">
        <f>+IF(X42&lt;&gt;0,+(Y42/X42)*100,0)</f>
        <v>-2.011621921473014</v>
      </c>
      <c r="AA42" s="261">
        <f>+AA25-AA40</f>
        <v>1680399067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1625092277</v>
      </c>
      <c r="D45" s="155"/>
      <c r="E45" s="59">
        <v>1627455398</v>
      </c>
      <c r="F45" s="60">
        <v>1680399067</v>
      </c>
      <c r="G45" s="60">
        <v>1615936847</v>
      </c>
      <c r="H45" s="60">
        <v>1617773352</v>
      </c>
      <c r="I45" s="60">
        <v>1604380574</v>
      </c>
      <c r="J45" s="60">
        <v>1604380574</v>
      </c>
      <c r="K45" s="60">
        <v>1596667310</v>
      </c>
      <c r="L45" s="60">
        <v>1620818840</v>
      </c>
      <c r="M45" s="60">
        <v>1612224519</v>
      </c>
      <c r="N45" s="60">
        <v>1612224519</v>
      </c>
      <c r="O45" s="60">
        <v>1629779307</v>
      </c>
      <c r="P45" s="60">
        <v>1630856146</v>
      </c>
      <c r="Q45" s="60">
        <v>1636512687</v>
      </c>
      <c r="R45" s="60">
        <v>1636512687</v>
      </c>
      <c r="S45" s="60">
        <v>1638363499</v>
      </c>
      <c r="T45" s="60">
        <v>1641926760</v>
      </c>
      <c r="U45" s="60">
        <v>1646595791</v>
      </c>
      <c r="V45" s="60">
        <v>1646595791</v>
      </c>
      <c r="W45" s="60">
        <v>1646595791</v>
      </c>
      <c r="X45" s="60">
        <v>1680399067</v>
      </c>
      <c r="Y45" s="60">
        <v>-33803276</v>
      </c>
      <c r="Z45" s="139">
        <v>-2.01</v>
      </c>
      <c r="AA45" s="62">
        <v>1680399067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1625092277</v>
      </c>
      <c r="D48" s="217">
        <f>SUM(D45:D47)</f>
        <v>0</v>
      </c>
      <c r="E48" s="264">
        <f t="shared" si="7"/>
        <v>1627455398</v>
      </c>
      <c r="F48" s="219">
        <f t="shared" si="7"/>
        <v>1680399067</v>
      </c>
      <c r="G48" s="219">
        <f t="shared" si="7"/>
        <v>1615936847</v>
      </c>
      <c r="H48" s="219">
        <f t="shared" si="7"/>
        <v>1617773352</v>
      </c>
      <c r="I48" s="219">
        <f t="shared" si="7"/>
        <v>1604380574</v>
      </c>
      <c r="J48" s="219">
        <f t="shared" si="7"/>
        <v>1604380574</v>
      </c>
      <c r="K48" s="219">
        <f t="shared" si="7"/>
        <v>1596667310</v>
      </c>
      <c r="L48" s="219">
        <f t="shared" si="7"/>
        <v>1620818840</v>
      </c>
      <c r="M48" s="219">
        <f t="shared" si="7"/>
        <v>1612224519</v>
      </c>
      <c r="N48" s="219">
        <f t="shared" si="7"/>
        <v>1612224519</v>
      </c>
      <c r="O48" s="219">
        <f t="shared" si="7"/>
        <v>1629779307</v>
      </c>
      <c r="P48" s="219">
        <f t="shared" si="7"/>
        <v>1630856146</v>
      </c>
      <c r="Q48" s="219">
        <f t="shared" si="7"/>
        <v>1636512687</v>
      </c>
      <c r="R48" s="219">
        <f t="shared" si="7"/>
        <v>1636512687</v>
      </c>
      <c r="S48" s="219">
        <f t="shared" si="7"/>
        <v>1638363499</v>
      </c>
      <c r="T48" s="219">
        <f t="shared" si="7"/>
        <v>1641926760</v>
      </c>
      <c r="U48" s="219">
        <f t="shared" si="7"/>
        <v>1646595791</v>
      </c>
      <c r="V48" s="219">
        <f t="shared" si="7"/>
        <v>1646595791</v>
      </c>
      <c r="W48" s="219">
        <f t="shared" si="7"/>
        <v>1646595791</v>
      </c>
      <c r="X48" s="219">
        <f t="shared" si="7"/>
        <v>1680399067</v>
      </c>
      <c r="Y48" s="219">
        <f t="shared" si="7"/>
        <v>-33803276</v>
      </c>
      <c r="Z48" s="265">
        <f>+IF(X48&lt;&gt;0,+(Y48/X48)*100,0)</f>
        <v>-2.011621921473014</v>
      </c>
      <c r="AA48" s="232">
        <f>SUM(AA45:AA47)</f>
        <v>1680399067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77297037</v>
      </c>
      <c r="D6" s="155"/>
      <c r="E6" s="59">
        <v>90942816</v>
      </c>
      <c r="F6" s="60">
        <v>90942817</v>
      </c>
      <c r="G6" s="60">
        <v>5687969</v>
      </c>
      <c r="H6" s="60">
        <v>6643427</v>
      </c>
      <c r="I6" s="60">
        <v>6997076</v>
      </c>
      <c r="J6" s="60">
        <v>19328472</v>
      </c>
      <c r="K6" s="60">
        <v>6138184</v>
      </c>
      <c r="L6" s="60">
        <v>5658613</v>
      </c>
      <c r="M6" s="60">
        <v>6407082</v>
      </c>
      <c r="N6" s="60">
        <v>18203879</v>
      </c>
      <c r="O6" s="60">
        <v>6287293</v>
      </c>
      <c r="P6" s="60">
        <v>5573208</v>
      </c>
      <c r="Q6" s="60">
        <v>6381693</v>
      </c>
      <c r="R6" s="60">
        <v>18242194</v>
      </c>
      <c r="S6" s="60">
        <v>5630812</v>
      </c>
      <c r="T6" s="60">
        <v>5453135</v>
      </c>
      <c r="U6" s="60">
        <v>5401486</v>
      </c>
      <c r="V6" s="60">
        <v>16485433</v>
      </c>
      <c r="W6" s="60">
        <v>72259978</v>
      </c>
      <c r="X6" s="60">
        <v>90942817</v>
      </c>
      <c r="Y6" s="60">
        <v>-18682839</v>
      </c>
      <c r="Z6" s="140">
        <v>-20.54</v>
      </c>
      <c r="AA6" s="62">
        <v>90942817</v>
      </c>
    </row>
    <row r="7" spans="1:27" ht="13.5">
      <c r="A7" s="249" t="s">
        <v>32</v>
      </c>
      <c r="B7" s="182"/>
      <c r="C7" s="155">
        <v>397783452</v>
      </c>
      <c r="D7" s="155"/>
      <c r="E7" s="59">
        <v>426651696</v>
      </c>
      <c r="F7" s="60">
        <v>426648710</v>
      </c>
      <c r="G7" s="60">
        <v>34902634</v>
      </c>
      <c r="H7" s="60">
        <v>36545767</v>
      </c>
      <c r="I7" s="60">
        <v>35862007</v>
      </c>
      <c r="J7" s="60">
        <v>107310408</v>
      </c>
      <c r="K7" s="60">
        <v>39613125</v>
      </c>
      <c r="L7" s="60">
        <v>36286611</v>
      </c>
      <c r="M7" s="60">
        <v>37731061</v>
      </c>
      <c r="N7" s="60">
        <v>113630797</v>
      </c>
      <c r="O7" s="60">
        <v>37184844</v>
      </c>
      <c r="P7" s="60">
        <v>34407848</v>
      </c>
      <c r="Q7" s="60">
        <v>40844375</v>
      </c>
      <c r="R7" s="60">
        <v>112437067</v>
      </c>
      <c r="S7" s="60">
        <v>36020843</v>
      </c>
      <c r="T7" s="60">
        <v>36522345</v>
      </c>
      <c r="U7" s="60">
        <v>37470797</v>
      </c>
      <c r="V7" s="60">
        <v>110013985</v>
      </c>
      <c r="W7" s="60">
        <v>443392257</v>
      </c>
      <c r="X7" s="60">
        <v>426648710</v>
      </c>
      <c r="Y7" s="60">
        <v>16743547</v>
      </c>
      <c r="Z7" s="140">
        <v>3.92</v>
      </c>
      <c r="AA7" s="62">
        <v>426648710</v>
      </c>
    </row>
    <row r="8" spans="1:27" ht="13.5">
      <c r="A8" s="249" t="s">
        <v>178</v>
      </c>
      <c r="B8" s="182"/>
      <c r="C8" s="155">
        <v>42361447</v>
      </c>
      <c r="D8" s="155"/>
      <c r="E8" s="59">
        <v>44379510</v>
      </c>
      <c r="F8" s="60">
        <v>44148180</v>
      </c>
      <c r="G8" s="60">
        <v>9180923</v>
      </c>
      <c r="H8" s="60">
        <v>17974171</v>
      </c>
      <c r="I8" s="60">
        <v>11509528</v>
      </c>
      <c r="J8" s="60">
        <v>38664622</v>
      </c>
      <c r="K8" s="60">
        <v>14275934</v>
      </c>
      <c r="L8" s="60">
        <v>9757773</v>
      </c>
      <c r="M8" s="60">
        <v>9744554</v>
      </c>
      <c r="N8" s="60">
        <v>33778261</v>
      </c>
      <c r="O8" s="60">
        <v>14844360</v>
      </c>
      <c r="P8" s="60">
        <v>9444098</v>
      </c>
      <c r="Q8" s="60">
        <v>10179578</v>
      </c>
      <c r="R8" s="60">
        <v>34468036</v>
      </c>
      <c r="S8" s="60">
        <v>8969456</v>
      </c>
      <c r="T8" s="60">
        <v>9470136</v>
      </c>
      <c r="U8" s="60">
        <v>10972501</v>
      </c>
      <c r="V8" s="60">
        <v>29412093</v>
      </c>
      <c r="W8" s="60">
        <v>136323012</v>
      </c>
      <c r="X8" s="60">
        <v>44148180</v>
      </c>
      <c r="Y8" s="60">
        <v>92174832</v>
      </c>
      <c r="Z8" s="140">
        <v>208.79</v>
      </c>
      <c r="AA8" s="62">
        <v>44148180</v>
      </c>
    </row>
    <row r="9" spans="1:27" ht="13.5">
      <c r="A9" s="249" t="s">
        <v>179</v>
      </c>
      <c r="B9" s="182"/>
      <c r="C9" s="155">
        <v>147019607</v>
      </c>
      <c r="D9" s="155"/>
      <c r="E9" s="59">
        <v>113275569</v>
      </c>
      <c r="F9" s="60">
        <v>130500570</v>
      </c>
      <c r="G9" s="60">
        <v>30833000</v>
      </c>
      <c r="H9" s="60">
        <v>6914405</v>
      </c>
      <c r="I9" s="60">
        <v>-4706</v>
      </c>
      <c r="J9" s="60">
        <v>37742699</v>
      </c>
      <c r="K9" s="60">
        <v>7601859</v>
      </c>
      <c r="L9" s="60">
        <v>6349340</v>
      </c>
      <c r="M9" s="60">
        <v>24743000</v>
      </c>
      <c r="N9" s="60">
        <v>38694199</v>
      </c>
      <c r="O9" s="60">
        <v>2425890</v>
      </c>
      <c r="P9" s="60">
        <v>10203217</v>
      </c>
      <c r="Q9" s="60">
        <v>41586066</v>
      </c>
      <c r="R9" s="60">
        <v>54215173</v>
      </c>
      <c r="S9" s="60">
        <v>-2250420</v>
      </c>
      <c r="T9" s="60">
        <v>185815</v>
      </c>
      <c r="U9" s="60">
        <v>10870941</v>
      </c>
      <c r="V9" s="60">
        <v>8806336</v>
      </c>
      <c r="W9" s="60">
        <v>139458407</v>
      </c>
      <c r="X9" s="60">
        <v>130500570</v>
      </c>
      <c r="Y9" s="60">
        <v>8957837</v>
      </c>
      <c r="Z9" s="140">
        <v>6.86</v>
      </c>
      <c r="AA9" s="62">
        <v>130500570</v>
      </c>
    </row>
    <row r="10" spans="1:27" ht="13.5">
      <c r="A10" s="249" t="s">
        <v>180</v>
      </c>
      <c r="B10" s="182"/>
      <c r="C10" s="155">
        <v>88462044</v>
      </c>
      <c r="D10" s="155"/>
      <c r="E10" s="59">
        <v>50376744</v>
      </c>
      <c r="F10" s="60">
        <v>54282641</v>
      </c>
      <c r="G10" s="60">
        <v>10635000</v>
      </c>
      <c r="H10" s="60">
        <v>7143980</v>
      </c>
      <c r="I10" s="60">
        <v>3125382</v>
      </c>
      <c r="J10" s="60">
        <v>20904362</v>
      </c>
      <c r="K10" s="60">
        <v>600209</v>
      </c>
      <c r="L10" s="60">
        <v>22674639</v>
      </c>
      <c r="M10" s="60"/>
      <c r="N10" s="60">
        <v>23274848</v>
      </c>
      <c r="O10" s="60">
        <v>145000</v>
      </c>
      <c r="P10" s="60">
        <v>3708132</v>
      </c>
      <c r="Q10" s="60">
        <v>4301945</v>
      </c>
      <c r="R10" s="60">
        <v>8155077</v>
      </c>
      <c r="S10" s="60">
        <v>3000000</v>
      </c>
      <c r="T10" s="60"/>
      <c r="U10" s="60"/>
      <c r="V10" s="60">
        <v>3000000</v>
      </c>
      <c r="W10" s="60">
        <v>55334287</v>
      </c>
      <c r="X10" s="60">
        <v>54282641</v>
      </c>
      <c r="Y10" s="60">
        <v>1051646</v>
      </c>
      <c r="Z10" s="140">
        <v>1.94</v>
      </c>
      <c r="AA10" s="62">
        <v>54282641</v>
      </c>
    </row>
    <row r="11" spans="1:27" ht="13.5">
      <c r="A11" s="249" t="s">
        <v>181</v>
      </c>
      <c r="B11" s="182"/>
      <c r="C11" s="155">
        <v>12164473</v>
      </c>
      <c r="D11" s="155"/>
      <c r="E11" s="59">
        <v>9721760</v>
      </c>
      <c r="F11" s="60">
        <v>9721760</v>
      </c>
      <c r="G11" s="60">
        <v>1031190</v>
      </c>
      <c r="H11" s="60">
        <v>1281985</v>
      </c>
      <c r="I11" s="60">
        <v>1119294</v>
      </c>
      <c r="J11" s="60">
        <v>3432469</v>
      </c>
      <c r="K11" s="60">
        <v>988987</v>
      </c>
      <c r="L11" s="60">
        <v>939227</v>
      </c>
      <c r="M11" s="60">
        <v>256155</v>
      </c>
      <c r="N11" s="60">
        <v>2184369</v>
      </c>
      <c r="O11" s="60">
        <v>1540816</v>
      </c>
      <c r="P11" s="60">
        <v>1113294</v>
      </c>
      <c r="Q11" s="60">
        <v>1222280</v>
      </c>
      <c r="R11" s="60">
        <v>3876390</v>
      </c>
      <c r="S11" s="60">
        <v>833633</v>
      </c>
      <c r="T11" s="60">
        <v>1256578</v>
      </c>
      <c r="U11" s="60">
        <v>1098682</v>
      </c>
      <c r="V11" s="60">
        <v>3188893</v>
      </c>
      <c r="W11" s="60">
        <v>12682121</v>
      </c>
      <c r="X11" s="60">
        <v>9721760</v>
      </c>
      <c r="Y11" s="60">
        <v>2960361</v>
      </c>
      <c r="Z11" s="140">
        <v>30.45</v>
      </c>
      <c r="AA11" s="62">
        <v>9721760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-574691373</v>
      </c>
      <c r="D14" s="155"/>
      <c r="E14" s="59">
        <v>-642418725</v>
      </c>
      <c r="F14" s="60">
        <v>-648148787</v>
      </c>
      <c r="G14" s="60">
        <v>-60194320</v>
      </c>
      <c r="H14" s="60">
        <v>-69759109</v>
      </c>
      <c r="I14" s="60">
        <v>-72924035</v>
      </c>
      <c r="J14" s="60">
        <v>-202877464</v>
      </c>
      <c r="K14" s="60">
        <v>-69244180</v>
      </c>
      <c r="L14" s="60">
        <v>-54129656</v>
      </c>
      <c r="M14" s="60">
        <v>-54347495</v>
      </c>
      <c r="N14" s="60">
        <v>-177721331</v>
      </c>
      <c r="O14" s="60">
        <v>-52399391</v>
      </c>
      <c r="P14" s="60">
        <v>-61062319</v>
      </c>
      <c r="Q14" s="60">
        <v>-52415083</v>
      </c>
      <c r="R14" s="60">
        <v>-165876793</v>
      </c>
      <c r="S14" s="60">
        <v>-58250552</v>
      </c>
      <c r="T14" s="60">
        <v>-69943899</v>
      </c>
      <c r="U14" s="60">
        <v>-74911845</v>
      </c>
      <c r="V14" s="60">
        <v>-203106296</v>
      </c>
      <c r="W14" s="60">
        <v>-749581884</v>
      </c>
      <c r="X14" s="60">
        <v>-648148787</v>
      </c>
      <c r="Y14" s="60">
        <v>-101433097</v>
      </c>
      <c r="Z14" s="140">
        <v>15.65</v>
      </c>
      <c r="AA14" s="62">
        <v>-648148787</v>
      </c>
    </row>
    <row r="15" spans="1:27" ht="13.5">
      <c r="A15" s="249" t="s">
        <v>40</v>
      </c>
      <c r="B15" s="182"/>
      <c r="C15" s="155">
        <v>-28637978</v>
      </c>
      <c r="D15" s="155"/>
      <c r="E15" s="59">
        <v>-26586467</v>
      </c>
      <c r="F15" s="60">
        <v>-26586467</v>
      </c>
      <c r="G15" s="60"/>
      <c r="H15" s="60"/>
      <c r="I15" s="60">
        <v>-13641931</v>
      </c>
      <c r="J15" s="60">
        <v>-13641931</v>
      </c>
      <c r="K15" s="60"/>
      <c r="L15" s="60"/>
      <c r="M15" s="60"/>
      <c r="N15" s="60"/>
      <c r="O15" s="60"/>
      <c r="P15" s="60"/>
      <c r="Q15" s="60">
        <v>-12944538</v>
      </c>
      <c r="R15" s="60">
        <v>-12944538</v>
      </c>
      <c r="S15" s="60"/>
      <c r="T15" s="60"/>
      <c r="U15" s="60">
        <v>2</v>
      </c>
      <c r="V15" s="60">
        <v>2</v>
      </c>
      <c r="W15" s="60">
        <v>-26586467</v>
      </c>
      <c r="X15" s="60">
        <v>-26586467</v>
      </c>
      <c r="Y15" s="60"/>
      <c r="Z15" s="140"/>
      <c r="AA15" s="62">
        <v>-26586467</v>
      </c>
    </row>
    <row r="16" spans="1:27" ht="13.5">
      <c r="A16" s="249" t="s">
        <v>42</v>
      </c>
      <c r="B16" s="182"/>
      <c r="C16" s="155">
        <v>-131600</v>
      </c>
      <c r="D16" s="155"/>
      <c r="E16" s="59">
        <v>-200000</v>
      </c>
      <c r="F16" s="60">
        <v>-200000</v>
      </c>
      <c r="G16" s="60">
        <v>-1800</v>
      </c>
      <c r="H16" s="60">
        <v>-1800</v>
      </c>
      <c r="I16" s="60">
        <v>-1800</v>
      </c>
      <c r="J16" s="60">
        <v>-5400</v>
      </c>
      <c r="K16" s="60">
        <v>-1800</v>
      </c>
      <c r="L16" s="60">
        <v>-1800</v>
      </c>
      <c r="M16" s="60">
        <v>-1800</v>
      </c>
      <c r="N16" s="60">
        <v>-5400</v>
      </c>
      <c r="O16" s="60">
        <v>-1800</v>
      </c>
      <c r="P16" s="60">
        <v>-151800</v>
      </c>
      <c r="Q16" s="60">
        <v>-1800</v>
      </c>
      <c r="R16" s="60">
        <v>-155400</v>
      </c>
      <c r="S16" s="60">
        <v>-1800</v>
      </c>
      <c r="T16" s="60">
        <v>-23600</v>
      </c>
      <c r="U16" s="60">
        <v>-3000</v>
      </c>
      <c r="V16" s="60">
        <v>-28400</v>
      </c>
      <c r="W16" s="60">
        <v>-194600</v>
      </c>
      <c r="X16" s="60">
        <v>-200000</v>
      </c>
      <c r="Y16" s="60">
        <v>5400</v>
      </c>
      <c r="Z16" s="140">
        <v>-2.7</v>
      </c>
      <c r="AA16" s="62">
        <v>-200000</v>
      </c>
    </row>
    <row r="17" spans="1:27" ht="13.5">
      <c r="A17" s="250" t="s">
        <v>185</v>
      </c>
      <c r="B17" s="251"/>
      <c r="C17" s="168">
        <f aca="true" t="shared" si="0" ref="C17:Y17">SUM(C6:C16)</f>
        <v>161627109</v>
      </c>
      <c r="D17" s="168">
        <f t="shared" si="0"/>
        <v>0</v>
      </c>
      <c r="E17" s="72">
        <f t="shared" si="0"/>
        <v>66142903</v>
      </c>
      <c r="F17" s="73">
        <f t="shared" si="0"/>
        <v>81309424</v>
      </c>
      <c r="G17" s="73">
        <f t="shared" si="0"/>
        <v>32074596</v>
      </c>
      <c r="H17" s="73">
        <f t="shared" si="0"/>
        <v>6742826</v>
      </c>
      <c r="I17" s="73">
        <f t="shared" si="0"/>
        <v>-27959185</v>
      </c>
      <c r="J17" s="73">
        <f t="shared" si="0"/>
        <v>10858237</v>
      </c>
      <c r="K17" s="73">
        <f t="shared" si="0"/>
        <v>-27682</v>
      </c>
      <c r="L17" s="73">
        <f t="shared" si="0"/>
        <v>27534747</v>
      </c>
      <c r="M17" s="73">
        <f t="shared" si="0"/>
        <v>24532557</v>
      </c>
      <c r="N17" s="73">
        <f t="shared" si="0"/>
        <v>52039622</v>
      </c>
      <c r="O17" s="73">
        <f t="shared" si="0"/>
        <v>10027012</v>
      </c>
      <c r="P17" s="73">
        <f t="shared" si="0"/>
        <v>3235678</v>
      </c>
      <c r="Q17" s="73">
        <f t="shared" si="0"/>
        <v>39154516</v>
      </c>
      <c r="R17" s="73">
        <f t="shared" si="0"/>
        <v>52417206</v>
      </c>
      <c r="S17" s="73">
        <f t="shared" si="0"/>
        <v>-6048028</v>
      </c>
      <c r="T17" s="73">
        <f t="shared" si="0"/>
        <v>-17079490</v>
      </c>
      <c r="U17" s="73">
        <f t="shared" si="0"/>
        <v>-9100436</v>
      </c>
      <c r="V17" s="73">
        <f t="shared" si="0"/>
        <v>-32227954</v>
      </c>
      <c r="W17" s="73">
        <f t="shared" si="0"/>
        <v>83087111</v>
      </c>
      <c r="X17" s="73">
        <f t="shared" si="0"/>
        <v>81309424</v>
      </c>
      <c r="Y17" s="73">
        <f t="shared" si="0"/>
        <v>1777687</v>
      </c>
      <c r="Z17" s="170">
        <f>+IF(X17&lt;&gt;0,+(Y17/X17)*100,0)</f>
        <v>2.186323445115046</v>
      </c>
      <c r="AA17" s="74">
        <f>SUM(AA6:AA16)</f>
        <v>81309424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4454852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565973</v>
      </c>
      <c r="D23" s="157"/>
      <c r="E23" s="59">
        <v>400000</v>
      </c>
      <c r="F23" s="60">
        <v>300000</v>
      </c>
      <c r="G23" s="159">
        <v>45122</v>
      </c>
      <c r="H23" s="159">
        <v>619</v>
      </c>
      <c r="I23" s="159">
        <v>15706</v>
      </c>
      <c r="J23" s="60">
        <v>61447</v>
      </c>
      <c r="K23" s="159">
        <v>7020</v>
      </c>
      <c r="L23" s="159">
        <v>4679</v>
      </c>
      <c r="M23" s="60">
        <v>-2343</v>
      </c>
      <c r="N23" s="159">
        <v>9356</v>
      </c>
      <c r="O23" s="159">
        <v>11320</v>
      </c>
      <c r="P23" s="159">
        <v>14978</v>
      </c>
      <c r="Q23" s="60">
        <v>11538</v>
      </c>
      <c r="R23" s="159">
        <v>37836</v>
      </c>
      <c r="S23" s="159">
        <v>-5379</v>
      </c>
      <c r="T23" s="60">
        <v>14324</v>
      </c>
      <c r="U23" s="159">
        <v>-10797</v>
      </c>
      <c r="V23" s="159">
        <v>-1852</v>
      </c>
      <c r="W23" s="159">
        <v>106787</v>
      </c>
      <c r="X23" s="60">
        <v>300000</v>
      </c>
      <c r="Y23" s="159">
        <v>-193213</v>
      </c>
      <c r="Z23" s="141">
        <v>-64.4</v>
      </c>
      <c r="AA23" s="225">
        <v>300000</v>
      </c>
    </row>
    <row r="24" spans="1:27" ht="13.5">
      <c r="A24" s="249" t="s">
        <v>190</v>
      </c>
      <c r="B24" s="182"/>
      <c r="C24" s="155">
        <v>-55000000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-123173105</v>
      </c>
      <c r="D26" s="155"/>
      <c r="E26" s="59">
        <v>-82006090</v>
      </c>
      <c r="F26" s="60">
        <v>-97646145</v>
      </c>
      <c r="G26" s="60">
        <v>-9639701</v>
      </c>
      <c r="H26" s="60">
        <v>-4058163</v>
      </c>
      <c r="I26" s="60">
        <v>-6102906</v>
      </c>
      <c r="J26" s="60">
        <v>-19800770</v>
      </c>
      <c r="K26" s="60">
        <v>-8057119</v>
      </c>
      <c r="L26" s="60">
        <v>-9450656</v>
      </c>
      <c r="M26" s="60">
        <v>-1378495</v>
      </c>
      <c r="N26" s="60">
        <v>-18886270</v>
      </c>
      <c r="O26" s="60">
        <v>-863189</v>
      </c>
      <c r="P26" s="60">
        <v>-3262573</v>
      </c>
      <c r="Q26" s="60">
        <v>-2795360</v>
      </c>
      <c r="R26" s="60">
        <v>-6921122</v>
      </c>
      <c r="S26" s="60">
        <v>-2797989</v>
      </c>
      <c r="T26" s="60">
        <v>-9054910</v>
      </c>
      <c r="U26" s="60">
        <v>-16094503</v>
      </c>
      <c r="V26" s="60">
        <v>-27947402</v>
      </c>
      <c r="W26" s="60">
        <v>-73555564</v>
      </c>
      <c r="X26" s="60">
        <v>-97646145</v>
      </c>
      <c r="Y26" s="60">
        <v>24090581</v>
      </c>
      <c r="Z26" s="140">
        <v>-24.67</v>
      </c>
      <c r="AA26" s="62">
        <v>-97646145</v>
      </c>
    </row>
    <row r="27" spans="1:27" ht="13.5">
      <c r="A27" s="250" t="s">
        <v>192</v>
      </c>
      <c r="B27" s="251"/>
      <c r="C27" s="168">
        <f aca="true" t="shared" si="1" ref="C27:Y27">SUM(C21:C26)</f>
        <v>-173152280</v>
      </c>
      <c r="D27" s="168">
        <f>SUM(D21:D26)</f>
        <v>0</v>
      </c>
      <c r="E27" s="72">
        <f t="shared" si="1"/>
        <v>-81606090</v>
      </c>
      <c r="F27" s="73">
        <f t="shared" si="1"/>
        <v>-97346145</v>
      </c>
      <c r="G27" s="73">
        <f t="shared" si="1"/>
        <v>-9594579</v>
      </c>
      <c r="H27" s="73">
        <f t="shared" si="1"/>
        <v>-4057544</v>
      </c>
      <c r="I27" s="73">
        <f t="shared" si="1"/>
        <v>-6087200</v>
      </c>
      <c r="J27" s="73">
        <f t="shared" si="1"/>
        <v>-19739323</v>
      </c>
      <c r="K27" s="73">
        <f t="shared" si="1"/>
        <v>-8050099</v>
      </c>
      <c r="L27" s="73">
        <f t="shared" si="1"/>
        <v>-9445977</v>
      </c>
      <c r="M27" s="73">
        <f t="shared" si="1"/>
        <v>-1380838</v>
      </c>
      <c r="N27" s="73">
        <f t="shared" si="1"/>
        <v>-18876914</v>
      </c>
      <c r="O27" s="73">
        <f t="shared" si="1"/>
        <v>-851869</v>
      </c>
      <c r="P27" s="73">
        <f t="shared" si="1"/>
        <v>-3247595</v>
      </c>
      <c r="Q27" s="73">
        <f t="shared" si="1"/>
        <v>-2783822</v>
      </c>
      <c r="R27" s="73">
        <f t="shared" si="1"/>
        <v>-6883286</v>
      </c>
      <c r="S27" s="73">
        <f t="shared" si="1"/>
        <v>-2803368</v>
      </c>
      <c r="T27" s="73">
        <f t="shared" si="1"/>
        <v>-9040586</v>
      </c>
      <c r="U27" s="73">
        <f t="shared" si="1"/>
        <v>-16105300</v>
      </c>
      <c r="V27" s="73">
        <f t="shared" si="1"/>
        <v>-27949254</v>
      </c>
      <c r="W27" s="73">
        <f t="shared" si="1"/>
        <v>-73448777</v>
      </c>
      <c r="X27" s="73">
        <f t="shared" si="1"/>
        <v>-97346145</v>
      </c>
      <c r="Y27" s="73">
        <f t="shared" si="1"/>
        <v>23897368</v>
      </c>
      <c r="Z27" s="170">
        <f>+IF(X27&lt;&gt;0,+(Y27/X27)*100,0)</f>
        <v>-24.54885912534081</v>
      </c>
      <c r="AA27" s="74">
        <f>SUM(AA21:AA26)</f>
        <v>-97346145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213584</v>
      </c>
      <c r="D33" s="155"/>
      <c r="E33" s="59">
        <v>250000</v>
      </c>
      <c r="F33" s="60">
        <v>250000</v>
      </c>
      <c r="G33" s="60">
        <v>38226</v>
      </c>
      <c r="H33" s="159">
        <v>15293</v>
      </c>
      <c r="I33" s="159">
        <v>15760</v>
      </c>
      <c r="J33" s="159">
        <v>69279</v>
      </c>
      <c r="K33" s="60">
        <v>41519</v>
      </c>
      <c r="L33" s="60">
        <v>22193</v>
      </c>
      <c r="M33" s="60">
        <v>32667</v>
      </c>
      <c r="N33" s="60">
        <v>96379</v>
      </c>
      <c r="O33" s="159">
        <v>33945</v>
      </c>
      <c r="P33" s="159">
        <v>5992</v>
      </c>
      <c r="Q33" s="159">
        <v>23586</v>
      </c>
      <c r="R33" s="60">
        <v>63523</v>
      </c>
      <c r="S33" s="60">
        <v>51974</v>
      </c>
      <c r="T33" s="60">
        <v>34307</v>
      </c>
      <c r="U33" s="60">
        <v>57089</v>
      </c>
      <c r="V33" s="159">
        <v>143370</v>
      </c>
      <c r="W33" s="159">
        <v>372551</v>
      </c>
      <c r="X33" s="159">
        <v>250000</v>
      </c>
      <c r="Y33" s="60">
        <v>122551</v>
      </c>
      <c r="Z33" s="140">
        <v>49.02</v>
      </c>
      <c r="AA33" s="62">
        <v>250000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-28503504</v>
      </c>
      <c r="D35" s="155"/>
      <c r="E35" s="59">
        <v>-26468195</v>
      </c>
      <c r="F35" s="60">
        <v>-26468195</v>
      </c>
      <c r="G35" s="60"/>
      <c r="H35" s="60"/>
      <c r="I35" s="60">
        <v>-12885400</v>
      </c>
      <c r="J35" s="60">
        <v>-12885400</v>
      </c>
      <c r="K35" s="60"/>
      <c r="L35" s="60"/>
      <c r="M35" s="60"/>
      <c r="N35" s="60"/>
      <c r="O35" s="60"/>
      <c r="P35" s="60"/>
      <c r="Q35" s="60">
        <v>-13582795</v>
      </c>
      <c r="R35" s="60">
        <v>-13582795</v>
      </c>
      <c r="S35" s="60"/>
      <c r="T35" s="60"/>
      <c r="U35" s="60"/>
      <c r="V35" s="60"/>
      <c r="W35" s="60">
        <v>-26468195</v>
      </c>
      <c r="X35" s="60">
        <v>-26468195</v>
      </c>
      <c r="Y35" s="60"/>
      <c r="Z35" s="140"/>
      <c r="AA35" s="62">
        <v>-26468195</v>
      </c>
    </row>
    <row r="36" spans="1:27" ht="13.5">
      <c r="A36" s="250" t="s">
        <v>198</v>
      </c>
      <c r="B36" s="251"/>
      <c r="C36" s="168">
        <f aca="true" t="shared" si="2" ref="C36:Y36">SUM(C31:C35)</f>
        <v>-28289920</v>
      </c>
      <c r="D36" s="168">
        <f>SUM(D31:D35)</f>
        <v>0</v>
      </c>
      <c r="E36" s="72">
        <f t="shared" si="2"/>
        <v>-26218195</v>
      </c>
      <c r="F36" s="73">
        <f t="shared" si="2"/>
        <v>-26218195</v>
      </c>
      <c r="G36" s="73">
        <f t="shared" si="2"/>
        <v>38226</v>
      </c>
      <c r="H36" s="73">
        <f t="shared" si="2"/>
        <v>15293</v>
      </c>
      <c r="I36" s="73">
        <f t="shared" si="2"/>
        <v>-12869640</v>
      </c>
      <c r="J36" s="73">
        <f t="shared" si="2"/>
        <v>-12816121</v>
      </c>
      <c r="K36" s="73">
        <f t="shared" si="2"/>
        <v>41519</v>
      </c>
      <c r="L36" s="73">
        <f t="shared" si="2"/>
        <v>22193</v>
      </c>
      <c r="M36" s="73">
        <f t="shared" si="2"/>
        <v>32667</v>
      </c>
      <c r="N36" s="73">
        <f t="shared" si="2"/>
        <v>96379</v>
      </c>
      <c r="O36" s="73">
        <f t="shared" si="2"/>
        <v>33945</v>
      </c>
      <c r="P36" s="73">
        <f t="shared" si="2"/>
        <v>5992</v>
      </c>
      <c r="Q36" s="73">
        <f t="shared" si="2"/>
        <v>-13559209</v>
      </c>
      <c r="R36" s="73">
        <f t="shared" si="2"/>
        <v>-13519272</v>
      </c>
      <c r="S36" s="73">
        <f t="shared" si="2"/>
        <v>51974</v>
      </c>
      <c r="T36" s="73">
        <f t="shared" si="2"/>
        <v>34307</v>
      </c>
      <c r="U36" s="73">
        <f t="shared" si="2"/>
        <v>57089</v>
      </c>
      <c r="V36" s="73">
        <f t="shared" si="2"/>
        <v>143370</v>
      </c>
      <c r="W36" s="73">
        <f t="shared" si="2"/>
        <v>-26095644</v>
      </c>
      <c r="X36" s="73">
        <f t="shared" si="2"/>
        <v>-26218195</v>
      </c>
      <c r="Y36" s="73">
        <f t="shared" si="2"/>
        <v>122551</v>
      </c>
      <c r="Z36" s="170">
        <f>+IF(X36&lt;&gt;0,+(Y36/X36)*100,0)</f>
        <v>-0.46742729619640105</v>
      </c>
      <c r="AA36" s="74">
        <f>SUM(AA31:AA35)</f>
        <v>-26218195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-39815091</v>
      </c>
      <c r="D38" s="153">
        <f>+D17+D27+D36</f>
        <v>0</v>
      </c>
      <c r="E38" s="99">
        <f t="shared" si="3"/>
        <v>-41681382</v>
      </c>
      <c r="F38" s="100">
        <f t="shared" si="3"/>
        <v>-42254916</v>
      </c>
      <c r="G38" s="100">
        <f t="shared" si="3"/>
        <v>22518243</v>
      </c>
      <c r="H38" s="100">
        <f t="shared" si="3"/>
        <v>2700575</v>
      </c>
      <c r="I38" s="100">
        <f t="shared" si="3"/>
        <v>-46916025</v>
      </c>
      <c r="J38" s="100">
        <f t="shared" si="3"/>
        <v>-21697207</v>
      </c>
      <c r="K38" s="100">
        <f t="shared" si="3"/>
        <v>-8036262</v>
      </c>
      <c r="L38" s="100">
        <f t="shared" si="3"/>
        <v>18110963</v>
      </c>
      <c r="M38" s="100">
        <f t="shared" si="3"/>
        <v>23184386</v>
      </c>
      <c r="N38" s="100">
        <f t="shared" si="3"/>
        <v>33259087</v>
      </c>
      <c r="O38" s="100">
        <f t="shared" si="3"/>
        <v>9209088</v>
      </c>
      <c r="P38" s="100">
        <f t="shared" si="3"/>
        <v>-5925</v>
      </c>
      <c r="Q38" s="100">
        <f t="shared" si="3"/>
        <v>22811485</v>
      </c>
      <c r="R38" s="100">
        <f t="shared" si="3"/>
        <v>32014648</v>
      </c>
      <c r="S38" s="100">
        <f t="shared" si="3"/>
        <v>-8799422</v>
      </c>
      <c r="T38" s="100">
        <f t="shared" si="3"/>
        <v>-26085769</v>
      </c>
      <c r="U38" s="100">
        <f t="shared" si="3"/>
        <v>-25148647</v>
      </c>
      <c r="V38" s="100">
        <f t="shared" si="3"/>
        <v>-60033838</v>
      </c>
      <c r="W38" s="100">
        <f t="shared" si="3"/>
        <v>-16457310</v>
      </c>
      <c r="X38" s="100">
        <f t="shared" si="3"/>
        <v>-42254916</v>
      </c>
      <c r="Y38" s="100">
        <f t="shared" si="3"/>
        <v>25797606</v>
      </c>
      <c r="Z38" s="137">
        <f>+IF(X38&lt;&gt;0,+(Y38/X38)*100,0)</f>
        <v>-61.05231874085373</v>
      </c>
      <c r="AA38" s="102">
        <f>+AA17+AA27+AA36</f>
        <v>-42254916</v>
      </c>
    </row>
    <row r="39" spans="1:27" ht="13.5">
      <c r="A39" s="249" t="s">
        <v>200</v>
      </c>
      <c r="B39" s="182"/>
      <c r="C39" s="153">
        <v>121988865</v>
      </c>
      <c r="D39" s="153"/>
      <c r="E39" s="99">
        <v>111946113</v>
      </c>
      <c r="F39" s="100">
        <v>167173774</v>
      </c>
      <c r="G39" s="100">
        <v>144986925</v>
      </c>
      <c r="H39" s="100">
        <v>167505168</v>
      </c>
      <c r="I39" s="100">
        <v>170205743</v>
      </c>
      <c r="J39" s="100">
        <v>144986925</v>
      </c>
      <c r="K39" s="100">
        <v>123289718</v>
      </c>
      <c r="L39" s="100">
        <v>115253456</v>
      </c>
      <c r="M39" s="100">
        <v>133364419</v>
      </c>
      <c r="N39" s="100">
        <v>123289718</v>
      </c>
      <c r="O39" s="100">
        <v>156548805</v>
      </c>
      <c r="P39" s="100">
        <v>165757893</v>
      </c>
      <c r="Q39" s="100">
        <v>165751968</v>
      </c>
      <c r="R39" s="100">
        <v>156548805</v>
      </c>
      <c r="S39" s="100">
        <v>188563453</v>
      </c>
      <c r="T39" s="100">
        <v>179764031</v>
      </c>
      <c r="U39" s="100">
        <v>153678262</v>
      </c>
      <c r="V39" s="100">
        <v>188563453</v>
      </c>
      <c r="W39" s="100">
        <v>144986925</v>
      </c>
      <c r="X39" s="100">
        <v>167173774</v>
      </c>
      <c r="Y39" s="100">
        <v>-22186849</v>
      </c>
      <c r="Z39" s="137">
        <v>-13.27</v>
      </c>
      <c r="AA39" s="102">
        <v>167173774</v>
      </c>
    </row>
    <row r="40" spans="1:27" ht="13.5">
      <c r="A40" s="269" t="s">
        <v>201</v>
      </c>
      <c r="B40" s="256"/>
      <c r="C40" s="257">
        <v>82173774</v>
      </c>
      <c r="D40" s="257"/>
      <c r="E40" s="258">
        <v>70264731</v>
      </c>
      <c r="F40" s="259">
        <v>124918858</v>
      </c>
      <c r="G40" s="259">
        <v>167505168</v>
      </c>
      <c r="H40" s="259">
        <v>170205743</v>
      </c>
      <c r="I40" s="259">
        <v>123289718</v>
      </c>
      <c r="J40" s="259">
        <v>123289718</v>
      </c>
      <c r="K40" s="259">
        <v>115253456</v>
      </c>
      <c r="L40" s="259">
        <v>133364419</v>
      </c>
      <c r="M40" s="259">
        <v>156548805</v>
      </c>
      <c r="N40" s="259">
        <v>156548805</v>
      </c>
      <c r="O40" s="259">
        <v>165757893</v>
      </c>
      <c r="P40" s="259">
        <v>165751968</v>
      </c>
      <c r="Q40" s="259">
        <v>188563453</v>
      </c>
      <c r="R40" s="259">
        <v>165757893</v>
      </c>
      <c r="S40" s="259">
        <v>179764031</v>
      </c>
      <c r="T40" s="259">
        <v>153678262</v>
      </c>
      <c r="U40" s="259">
        <v>128529615</v>
      </c>
      <c r="V40" s="259">
        <v>128529615</v>
      </c>
      <c r="W40" s="259">
        <v>128529615</v>
      </c>
      <c r="X40" s="259">
        <v>124918858</v>
      </c>
      <c r="Y40" s="259">
        <v>3610757</v>
      </c>
      <c r="Z40" s="260">
        <v>2.89</v>
      </c>
      <c r="AA40" s="261">
        <v>124918858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126474010</v>
      </c>
      <c r="D5" s="200">
        <f t="shared" si="0"/>
        <v>0</v>
      </c>
      <c r="E5" s="106">
        <f t="shared" si="0"/>
        <v>64644909</v>
      </c>
      <c r="F5" s="106">
        <f t="shared" si="0"/>
        <v>62183766</v>
      </c>
      <c r="G5" s="106">
        <f t="shared" si="0"/>
        <v>6785585</v>
      </c>
      <c r="H5" s="106">
        <f t="shared" si="0"/>
        <v>4054423</v>
      </c>
      <c r="I5" s="106">
        <f t="shared" si="0"/>
        <v>5210882</v>
      </c>
      <c r="J5" s="106">
        <f t="shared" si="0"/>
        <v>16050890</v>
      </c>
      <c r="K5" s="106">
        <f t="shared" si="0"/>
        <v>4712203</v>
      </c>
      <c r="L5" s="106">
        <f t="shared" si="0"/>
        <v>2958307</v>
      </c>
      <c r="M5" s="106">
        <f t="shared" si="0"/>
        <v>1071161</v>
      </c>
      <c r="N5" s="106">
        <f t="shared" si="0"/>
        <v>8741671</v>
      </c>
      <c r="O5" s="106">
        <f t="shared" si="0"/>
        <v>835186</v>
      </c>
      <c r="P5" s="106">
        <f t="shared" si="0"/>
        <v>3068270</v>
      </c>
      <c r="Q5" s="106">
        <f t="shared" si="0"/>
        <v>2598255</v>
      </c>
      <c r="R5" s="106">
        <f t="shared" si="0"/>
        <v>6501711</v>
      </c>
      <c r="S5" s="106">
        <f t="shared" si="0"/>
        <v>1653724</v>
      </c>
      <c r="T5" s="106">
        <f t="shared" si="0"/>
        <v>5877787</v>
      </c>
      <c r="U5" s="106">
        <f t="shared" si="0"/>
        <v>5343758</v>
      </c>
      <c r="V5" s="106">
        <f t="shared" si="0"/>
        <v>12875269</v>
      </c>
      <c r="W5" s="106">
        <f t="shared" si="0"/>
        <v>44169541</v>
      </c>
      <c r="X5" s="106">
        <f t="shared" si="0"/>
        <v>62183766</v>
      </c>
      <c r="Y5" s="106">
        <f t="shared" si="0"/>
        <v>-18014225</v>
      </c>
      <c r="Z5" s="201">
        <f>+IF(X5&lt;&gt;0,+(Y5/X5)*100,0)</f>
        <v>-28.969337431251752</v>
      </c>
      <c r="AA5" s="199">
        <f>SUM(AA11:AA18)</f>
        <v>62183766</v>
      </c>
    </row>
    <row r="6" spans="1:27" ht="13.5">
      <c r="A6" s="291" t="s">
        <v>205</v>
      </c>
      <c r="B6" s="142"/>
      <c r="C6" s="62">
        <v>24773335</v>
      </c>
      <c r="D6" s="156"/>
      <c r="E6" s="60">
        <v>18628995</v>
      </c>
      <c r="F6" s="60">
        <v>7492049</v>
      </c>
      <c r="G6" s="60">
        <v>6310981</v>
      </c>
      <c r="H6" s="60">
        <v>2738914</v>
      </c>
      <c r="I6" s="60">
        <v>4759094</v>
      </c>
      <c r="J6" s="60">
        <v>13808989</v>
      </c>
      <c r="K6" s="60">
        <v>1390010</v>
      </c>
      <c r="L6" s="60">
        <v>148480</v>
      </c>
      <c r="M6" s="60">
        <v>2250</v>
      </c>
      <c r="N6" s="60">
        <v>1540740</v>
      </c>
      <c r="O6" s="60"/>
      <c r="P6" s="60">
        <v>986866</v>
      </c>
      <c r="Q6" s="60"/>
      <c r="R6" s="60">
        <v>986866</v>
      </c>
      <c r="S6" s="60"/>
      <c r="T6" s="60">
        <v>39900</v>
      </c>
      <c r="U6" s="60">
        <v>732761</v>
      </c>
      <c r="V6" s="60">
        <v>772661</v>
      </c>
      <c r="W6" s="60">
        <v>17109256</v>
      </c>
      <c r="X6" s="60">
        <v>7492049</v>
      </c>
      <c r="Y6" s="60">
        <v>9617207</v>
      </c>
      <c r="Z6" s="140">
        <v>128.37</v>
      </c>
      <c r="AA6" s="155">
        <v>7492049</v>
      </c>
    </row>
    <row r="7" spans="1:27" ht="13.5">
      <c r="A7" s="291" t="s">
        <v>206</v>
      </c>
      <c r="B7" s="142"/>
      <c r="C7" s="62">
        <v>16377322</v>
      </c>
      <c r="D7" s="156"/>
      <c r="E7" s="60">
        <v>2336000</v>
      </c>
      <c r="F7" s="60">
        <v>3850843</v>
      </c>
      <c r="G7" s="60">
        <v>690</v>
      </c>
      <c r="H7" s="60">
        <v>134277</v>
      </c>
      <c r="I7" s="60">
        <v>20711</v>
      </c>
      <c r="J7" s="60">
        <v>155678</v>
      </c>
      <c r="K7" s="60">
        <v>31549</v>
      </c>
      <c r="L7" s="60">
        <v>58282</v>
      </c>
      <c r="M7" s="60">
        <v>82669</v>
      </c>
      <c r="N7" s="60">
        <v>172500</v>
      </c>
      <c r="O7" s="60">
        <v>15654</v>
      </c>
      <c r="P7" s="60">
        <v>9391</v>
      </c>
      <c r="Q7" s="60">
        <v>262776</v>
      </c>
      <c r="R7" s="60">
        <v>287821</v>
      </c>
      <c r="S7" s="60">
        <v>397647</v>
      </c>
      <c r="T7" s="60">
        <v>1090588</v>
      </c>
      <c r="U7" s="60">
        <v>1342475</v>
      </c>
      <c r="V7" s="60">
        <v>2830710</v>
      </c>
      <c r="W7" s="60">
        <v>3446709</v>
      </c>
      <c r="X7" s="60">
        <v>3850843</v>
      </c>
      <c r="Y7" s="60">
        <v>-404134</v>
      </c>
      <c r="Z7" s="140">
        <v>-10.49</v>
      </c>
      <c r="AA7" s="155">
        <v>3850843</v>
      </c>
    </row>
    <row r="8" spans="1:27" ht="13.5">
      <c r="A8" s="291" t="s">
        <v>207</v>
      </c>
      <c r="B8" s="142"/>
      <c r="C8" s="62">
        <v>57514775</v>
      </c>
      <c r="D8" s="156"/>
      <c r="E8" s="60">
        <v>28723078</v>
      </c>
      <c r="F8" s="60">
        <v>32989592</v>
      </c>
      <c r="G8" s="60">
        <v>471328</v>
      </c>
      <c r="H8" s="60">
        <v>1044957</v>
      </c>
      <c r="I8" s="60">
        <v>120426</v>
      </c>
      <c r="J8" s="60">
        <v>1636711</v>
      </c>
      <c r="K8" s="60">
        <v>1233690</v>
      </c>
      <c r="L8" s="60">
        <v>2250063</v>
      </c>
      <c r="M8" s="60">
        <v>409088</v>
      </c>
      <c r="N8" s="60">
        <v>3892841</v>
      </c>
      <c r="O8" s="60">
        <v>415363</v>
      </c>
      <c r="P8" s="60">
        <v>1408130</v>
      </c>
      <c r="Q8" s="60">
        <v>1688583</v>
      </c>
      <c r="R8" s="60">
        <v>3512076</v>
      </c>
      <c r="S8" s="60">
        <v>6344</v>
      </c>
      <c r="T8" s="60">
        <v>63155</v>
      </c>
      <c r="U8" s="60">
        <v>253233</v>
      </c>
      <c r="V8" s="60">
        <v>322732</v>
      </c>
      <c r="W8" s="60">
        <v>9364360</v>
      </c>
      <c r="X8" s="60">
        <v>32989592</v>
      </c>
      <c r="Y8" s="60">
        <v>-23625232</v>
      </c>
      <c r="Z8" s="140">
        <v>-71.61</v>
      </c>
      <c r="AA8" s="155">
        <v>32989592</v>
      </c>
    </row>
    <row r="9" spans="1:27" ht="13.5">
      <c r="A9" s="291" t="s">
        <v>208</v>
      </c>
      <c r="B9" s="142"/>
      <c r="C9" s="62">
        <v>4402833</v>
      </c>
      <c r="D9" s="156"/>
      <c r="E9" s="60">
        <v>1021436</v>
      </c>
      <c r="F9" s="60">
        <v>1023574</v>
      </c>
      <c r="G9" s="60">
        <v>1316</v>
      </c>
      <c r="H9" s="60">
        <v>3462</v>
      </c>
      <c r="I9" s="60">
        <v>959</v>
      </c>
      <c r="J9" s="60">
        <v>5737</v>
      </c>
      <c r="K9" s="60">
        <v>8930</v>
      </c>
      <c r="L9" s="60">
        <v>7475</v>
      </c>
      <c r="M9" s="60">
        <v>5653</v>
      </c>
      <c r="N9" s="60">
        <v>22058</v>
      </c>
      <c r="O9" s="60">
        <v>2162</v>
      </c>
      <c r="P9" s="60">
        <v>851</v>
      </c>
      <c r="Q9" s="60">
        <v>23199</v>
      </c>
      <c r="R9" s="60">
        <v>26212</v>
      </c>
      <c r="S9" s="60">
        <v>22253</v>
      </c>
      <c r="T9" s="60">
        <v>13737</v>
      </c>
      <c r="U9" s="60">
        <v>215982</v>
      </c>
      <c r="V9" s="60">
        <v>251972</v>
      </c>
      <c r="W9" s="60">
        <v>305979</v>
      </c>
      <c r="X9" s="60">
        <v>1023574</v>
      </c>
      <c r="Y9" s="60">
        <v>-717595</v>
      </c>
      <c r="Z9" s="140">
        <v>-70.11</v>
      </c>
      <c r="AA9" s="155">
        <v>1023574</v>
      </c>
    </row>
    <row r="10" spans="1:27" ht="13.5">
      <c r="A10" s="291" t="s">
        <v>209</v>
      </c>
      <c r="B10" s="142"/>
      <c r="C10" s="62">
        <v>511030</v>
      </c>
      <c r="D10" s="156"/>
      <c r="E10" s="60">
        <v>1500000</v>
      </c>
      <c r="F10" s="60">
        <v>1875718</v>
      </c>
      <c r="G10" s="60"/>
      <c r="H10" s="60"/>
      <c r="I10" s="60"/>
      <c r="J10" s="60"/>
      <c r="K10" s="60">
        <v>1499718</v>
      </c>
      <c r="L10" s="60"/>
      <c r="M10" s="60"/>
      <c r="N10" s="60">
        <v>1499718</v>
      </c>
      <c r="O10" s="60"/>
      <c r="P10" s="60"/>
      <c r="Q10" s="60"/>
      <c r="R10" s="60"/>
      <c r="S10" s="60"/>
      <c r="T10" s="60">
        <v>236000</v>
      </c>
      <c r="U10" s="60">
        <v>140000</v>
      </c>
      <c r="V10" s="60">
        <v>376000</v>
      </c>
      <c r="W10" s="60">
        <v>1875718</v>
      </c>
      <c r="X10" s="60">
        <v>1875718</v>
      </c>
      <c r="Y10" s="60"/>
      <c r="Z10" s="140"/>
      <c r="AA10" s="155">
        <v>1875718</v>
      </c>
    </row>
    <row r="11" spans="1:27" ht="13.5">
      <c r="A11" s="292" t="s">
        <v>210</v>
      </c>
      <c r="B11" s="142"/>
      <c r="C11" s="293">
        <f aca="true" t="shared" si="1" ref="C11:Y11">SUM(C6:C10)</f>
        <v>103579295</v>
      </c>
      <c r="D11" s="294">
        <f t="shared" si="1"/>
        <v>0</v>
      </c>
      <c r="E11" s="295">
        <f t="shared" si="1"/>
        <v>52209509</v>
      </c>
      <c r="F11" s="295">
        <f t="shared" si="1"/>
        <v>47231776</v>
      </c>
      <c r="G11" s="295">
        <f t="shared" si="1"/>
        <v>6784315</v>
      </c>
      <c r="H11" s="295">
        <f t="shared" si="1"/>
        <v>3921610</v>
      </c>
      <c r="I11" s="295">
        <f t="shared" si="1"/>
        <v>4901190</v>
      </c>
      <c r="J11" s="295">
        <f t="shared" si="1"/>
        <v>15607115</v>
      </c>
      <c r="K11" s="295">
        <f t="shared" si="1"/>
        <v>4163897</v>
      </c>
      <c r="L11" s="295">
        <f t="shared" si="1"/>
        <v>2464300</v>
      </c>
      <c r="M11" s="295">
        <f t="shared" si="1"/>
        <v>499660</v>
      </c>
      <c r="N11" s="295">
        <f t="shared" si="1"/>
        <v>7127857</v>
      </c>
      <c r="O11" s="295">
        <f t="shared" si="1"/>
        <v>433179</v>
      </c>
      <c r="P11" s="295">
        <f t="shared" si="1"/>
        <v>2405238</v>
      </c>
      <c r="Q11" s="295">
        <f t="shared" si="1"/>
        <v>1974558</v>
      </c>
      <c r="R11" s="295">
        <f t="shared" si="1"/>
        <v>4812975</v>
      </c>
      <c r="S11" s="295">
        <f t="shared" si="1"/>
        <v>426244</v>
      </c>
      <c r="T11" s="295">
        <f t="shared" si="1"/>
        <v>1443380</v>
      </c>
      <c r="U11" s="295">
        <f t="shared" si="1"/>
        <v>2684451</v>
      </c>
      <c r="V11" s="295">
        <f t="shared" si="1"/>
        <v>4554075</v>
      </c>
      <c r="W11" s="295">
        <f t="shared" si="1"/>
        <v>32102022</v>
      </c>
      <c r="X11" s="295">
        <f t="shared" si="1"/>
        <v>47231776</v>
      </c>
      <c r="Y11" s="295">
        <f t="shared" si="1"/>
        <v>-15129754</v>
      </c>
      <c r="Z11" s="296">
        <f>+IF(X11&lt;&gt;0,+(Y11/X11)*100,0)</f>
        <v>-32.032998293352335</v>
      </c>
      <c r="AA11" s="297">
        <f>SUM(AA6:AA10)</f>
        <v>47231776</v>
      </c>
    </row>
    <row r="12" spans="1:27" ht="13.5">
      <c r="A12" s="298" t="s">
        <v>211</v>
      </c>
      <c r="B12" s="136"/>
      <c r="C12" s="62">
        <v>8274614</v>
      </c>
      <c r="D12" s="156"/>
      <c r="E12" s="60">
        <v>6650000</v>
      </c>
      <c r="F12" s="60">
        <v>7049324</v>
      </c>
      <c r="G12" s="60"/>
      <c r="H12" s="60"/>
      <c r="I12" s="60"/>
      <c r="J12" s="60"/>
      <c r="K12" s="60">
        <v>22400</v>
      </c>
      <c r="L12" s="60">
        <v>21700</v>
      </c>
      <c r="M12" s="60"/>
      <c r="N12" s="60">
        <v>44100</v>
      </c>
      <c r="O12" s="60">
        <v>20008</v>
      </c>
      <c r="P12" s="60">
        <v>68658</v>
      </c>
      <c r="Q12" s="60">
        <v>90108</v>
      </c>
      <c r="R12" s="60">
        <v>178774</v>
      </c>
      <c r="S12" s="60">
        <v>100197</v>
      </c>
      <c r="T12" s="60">
        <v>1188358</v>
      </c>
      <c r="U12" s="60">
        <v>1769684</v>
      </c>
      <c r="V12" s="60">
        <v>3058239</v>
      </c>
      <c r="W12" s="60">
        <v>3281113</v>
      </c>
      <c r="X12" s="60">
        <v>7049324</v>
      </c>
      <c r="Y12" s="60">
        <v>-3768211</v>
      </c>
      <c r="Z12" s="140">
        <v>-53.45</v>
      </c>
      <c r="AA12" s="155">
        <v>7049324</v>
      </c>
    </row>
    <row r="13" spans="1:27" ht="13.5">
      <c r="A13" s="298" t="s">
        <v>212</v>
      </c>
      <c r="B13" s="136"/>
      <c r="C13" s="273"/>
      <c r="D13" s="274"/>
      <c r="E13" s="275">
        <v>10000</v>
      </c>
      <c r="F13" s="275">
        <v>10000</v>
      </c>
      <c r="G13" s="275">
        <v>800</v>
      </c>
      <c r="H13" s="275">
        <v>1630</v>
      </c>
      <c r="I13" s="275">
        <v>2211</v>
      </c>
      <c r="J13" s="275">
        <v>4641</v>
      </c>
      <c r="K13" s="275">
        <v>1671</v>
      </c>
      <c r="L13" s="275">
        <v>360</v>
      </c>
      <c r="M13" s="275"/>
      <c r="N13" s="275">
        <v>2031</v>
      </c>
      <c r="O13" s="275">
        <v>341</v>
      </c>
      <c r="P13" s="275"/>
      <c r="Q13" s="275">
        <v>2618</v>
      </c>
      <c r="R13" s="275">
        <v>2959</v>
      </c>
      <c r="S13" s="275">
        <v>321</v>
      </c>
      <c r="T13" s="275"/>
      <c r="U13" s="275"/>
      <c r="V13" s="275">
        <v>321</v>
      </c>
      <c r="W13" s="275">
        <v>9952</v>
      </c>
      <c r="X13" s="275">
        <v>10000</v>
      </c>
      <c r="Y13" s="275">
        <v>-48</v>
      </c>
      <c r="Z13" s="140">
        <v>-0.48</v>
      </c>
      <c r="AA13" s="277">
        <v>10000</v>
      </c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14047323</v>
      </c>
      <c r="D15" s="156"/>
      <c r="E15" s="60">
        <v>5555400</v>
      </c>
      <c r="F15" s="60">
        <v>6952685</v>
      </c>
      <c r="G15" s="60">
        <v>470</v>
      </c>
      <c r="H15" s="60">
        <v>131183</v>
      </c>
      <c r="I15" s="60">
        <v>307481</v>
      </c>
      <c r="J15" s="60">
        <v>439134</v>
      </c>
      <c r="K15" s="60">
        <v>524235</v>
      </c>
      <c r="L15" s="60">
        <v>471947</v>
      </c>
      <c r="M15" s="60">
        <v>571501</v>
      </c>
      <c r="N15" s="60">
        <v>1567683</v>
      </c>
      <c r="O15" s="60">
        <v>381658</v>
      </c>
      <c r="P15" s="60">
        <v>378796</v>
      </c>
      <c r="Q15" s="60">
        <v>430971</v>
      </c>
      <c r="R15" s="60">
        <v>1191425</v>
      </c>
      <c r="S15" s="60">
        <v>1042262</v>
      </c>
      <c r="T15" s="60">
        <v>3222049</v>
      </c>
      <c r="U15" s="60">
        <v>889623</v>
      </c>
      <c r="V15" s="60">
        <v>5153934</v>
      </c>
      <c r="W15" s="60">
        <v>8352176</v>
      </c>
      <c r="X15" s="60">
        <v>6952685</v>
      </c>
      <c r="Y15" s="60">
        <v>1399491</v>
      </c>
      <c r="Z15" s="140">
        <v>20.13</v>
      </c>
      <c r="AA15" s="155">
        <v>6952685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572778</v>
      </c>
      <c r="D18" s="276"/>
      <c r="E18" s="82">
        <v>220000</v>
      </c>
      <c r="F18" s="82">
        <v>939981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215578</v>
      </c>
      <c r="Q18" s="82">
        <v>100000</v>
      </c>
      <c r="R18" s="82">
        <v>315578</v>
      </c>
      <c r="S18" s="82">
        <v>84700</v>
      </c>
      <c r="T18" s="82">
        <v>24000</v>
      </c>
      <c r="U18" s="82"/>
      <c r="V18" s="82">
        <v>108700</v>
      </c>
      <c r="W18" s="82">
        <v>424278</v>
      </c>
      <c r="X18" s="82">
        <v>939981</v>
      </c>
      <c r="Y18" s="82">
        <v>-515703</v>
      </c>
      <c r="Z18" s="270">
        <v>-54.86</v>
      </c>
      <c r="AA18" s="278">
        <v>939981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1350955</v>
      </c>
      <c r="D20" s="154">
        <f t="shared" si="2"/>
        <v>0</v>
      </c>
      <c r="E20" s="100">
        <f t="shared" si="2"/>
        <v>17361181</v>
      </c>
      <c r="F20" s="100">
        <f t="shared" si="2"/>
        <v>35462379</v>
      </c>
      <c r="G20" s="100">
        <f t="shared" si="2"/>
        <v>2854116</v>
      </c>
      <c r="H20" s="100">
        <f t="shared" si="2"/>
        <v>3740</v>
      </c>
      <c r="I20" s="100">
        <f t="shared" si="2"/>
        <v>892024</v>
      </c>
      <c r="J20" s="100">
        <f t="shared" si="2"/>
        <v>3749880</v>
      </c>
      <c r="K20" s="100">
        <f t="shared" si="2"/>
        <v>3344916</v>
      </c>
      <c r="L20" s="100">
        <f t="shared" si="2"/>
        <v>6492349</v>
      </c>
      <c r="M20" s="100">
        <f t="shared" si="2"/>
        <v>307334</v>
      </c>
      <c r="N20" s="100">
        <f t="shared" si="2"/>
        <v>10144599</v>
      </c>
      <c r="O20" s="100">
        <f t="shared" si="2"/>
        <v>28003</v>
      </c>
      <c r="P20" s="100">
        <f t="shared" si="2"/>
        <v>194303</v>
      </c>
      <c r="Q20" s="100">
        <f t="shared" si="2"/>
        <v>197105</v>
      </c>
      <c r="R20" s="100">
        <f t="shared" si="2"/>
        <v>419411</v>
      </c>
      <c r="S20" s="100">
        <f t="shared" si="2"/>
        <v>1144265</v>
      </c>
      <c r="T20" s="100">
        <f t="shared" si="2"/>
        <v>3177123</v>
      </c>
      <c r="U20" s="100">
        <f t="shared" si="2"/>
        <v>10750745</v>
      </c>
      <c r="V20" s="100">
        <f t="shared" si="2"/>
        <v>15072133</v>
      </c>
      <c r="W20" s="100">
        <f t="shared" si="2"/>
        <v>29386023</v>
      </c>
      <c r="X20" s="100">
        <f t="shared" si="2"/>
        <v>35462379</v>
      </c>
      <c r="Y20" s="100">
        <f t="shared" si="2"/>
        <v>-6076356</v>
      </c>
      <c r="Z20" s="137">
        <f>+IF(X20&lt;&gt;0,+(Y20/X20)*100,0)</f>
        <v>-17.134654164064965</v>
      </c>
      <c r="AA20" s="153">
        <f>SUM(AA26:AA33)</f>
        <v>35462379</v>
      </c>
    </row>
    <row r="21" spans="1:27" ht="13.5">
      <c r="A21" s="291" t="s">
        <v>205</v>
      </c>
      <c r="B21" s="142"/>
      <c r="C21" s="62"/>
      <c r="D21" s="156"/>
      <c r="E21" s="60">
        <v>12964181</v>
      </c>
      <c r="F21" s="60">
        <v>24151127</v>
      </c>
      <c r="G21" s="60">
        <v>2854116</v>
      </c>
      <c r="H21" s="60">
        <v>3740</v>
      </c>
      <c r="I21" s="60">
        <v>892024</v>
      </c>
      <c r="J21" s="60">
        <v>3749880</v>
      </c>
      <c r="K21" s="60">
        <v>3168206</v>
      </c>
      <c r="L21" s="60">
        <v>5985430</v>
      </c>
      <c r="M21" s="60">
        <v>58735</v>
      </c>
      <c r="N21" s="60">
        <v>9212371</v>
      </c>
      <c r="O21" s="60"/>
      <c r="P21" s="60"/>
      <c r="Q21" s="60"/>
      <c r="R21" s="60"/>
      <c r="S21" s="60"/>
      <c r="T21" s="60"/>
      <c r="U21" s="60"/>
      <c r="V21" s="60"/>
      <c r="W21" s="60">
        <v>12962251</v>
      </c>
      <c r="X21" s="60">
        <v>24151127</v>
      </c>
      <c r="Y21" s="60">
        <v>-11188876</v>
      </c>
      <c r="Z21" s="140">
        <v>-46.33</v>
      </c>
      <c r="AA21" s="155">
        <v>24151127</v>
      </c>
    </row>
    <row r="22" spans="1:27" ht="13.5">
      <c r="A22" s="291" t="s">
        <v>206</v>
      </c>
      <c r="B22" s="142"/>
      <c r="C22" s="62"/>
      <c r="D22" s="156"/>
      <c r="E22" s="60">
        <v>2100000</v>
      </c>
      <c r="F22" s="60">
        <v>7100000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1837</v>
      </c>
      <c r="T22" s="60">
        <v>1638666</v>
      </c>
      <c r="U22" s="60">
        <v>5261666</v>
      </c>
      <c r="V22" s="60">
        <v>6902169</v>
      </c>
      <c r="W22" s="60">
        <v>6902169</v>
      </c>
      <c r="X22" s="60">
        <v>7100000</v>
      </c>
      <c r="Y22" s="60">
        <v>-197831</v>
      </c>
      <c r="Z22" s="140">
        <v>-2.79</v>
      </c>
      <c r="AA22" s="155">
        <v>7100000</v>
      </c>
    </row>
    <row r="23" spans="1:27" ht="13.5">
      <c r="A23" s="291" t="s">
        <v>207</v>
      </c>
      <c r="B23" s="142"/>
      <c r="C23" s="62"/>
      <c r="D23" s="156"/>
      <c r="E23" s="60">
        <v>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913761</v>
      </c>
      <c r="T23" s="60">
        <v>1624731</v>
      </c>
      <c r="U23" s="60">
        <v>4658286</v>
      </c>
      <c r="V23" s="60">
        <v>7196778</v>
      </c>
      <c r="W23" s="60">
        <v>7196778</v>
      </c>
      <c r="X23" s="60"/>
      <c r="Y23" s="60">
        <v>7196778</v>
      </c>
      <c r="Z23" s="140"/>
      <c r="AA23" s="155"/>
    </row>
    <row r="24" spans="1:27" ht="13.5">
      <c r="A24" s="291" t="s">
        <v>208</v>
      </c>
      <c r="B24" s="142"/>
      <c r="C24" s="62">
        <v>1320595</v>
      </c>
      <c r="D24" s="156"/>
      <c r="E24" s="60">
        <v>695000</v>
      </c>
      <c r="F24" s="60">
        <v>2448052</v>
      </c>
      <c r="G24" s="60"/>
      <c r="H24" s="60"/>
      <c r="I24" s="60"/>
      <c r="J24" s="60"/>
      <c r="K24" s="60">
        <v>176710</v>
      </c>
      <c r="L24" s="60">
        <v>309328</v>
      </c>
      <c r="M24" s="60">
        <v>173680</v>
      </c>
      <c r="N24" s="60">
        <v>659718</v>
      </c>
      <c r="O24" s="60">
        <v>12203</v>
      </c>
      <c r="P24" s="60">
        <v>151303</v>
      </c>
      <c r="Q24" s="60"/>
      <c r="R24" s="60">
        <v>163506</v>
      </c>
      <c r="S24" s="60"/>
      <c r="T24" s="60">
        <v>20887</v>
      </c>
      <c r="U24" s="60">
        <v>219658</v>
      </c>
      <c r="V24" s="60">
        <v>240545</v>
      </c>
      <c r="W24" s="60">
        <v>1063769</v>
      </c>
      <c r="X24" s="60">
        <v>2448052</v>
      </c>
      <c r="Y24" s="60">
        <v>-1384283</v>
      </c>
      <c r="Z24" s="140">
        <v>-56.55</v>
      </c>
      <c r="AA24" s="155">
        <v>2448052</v>
      </c>
    </row>
    <row r="25" spans="1:27" ht="13.5">
      <c r="A25" s="291" t="s">
        <v>209</v>
      </c>
      <c r="B25" s="142"/>
      <c r="C25" s="62"/>
      <c r="D25" s="156"/>
      <c r="E25" s="60">
        <v>400000</v>
      </c>
      <c r="F25" s="60">
        <v>400000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192000</v>
      </c>
      <c r="T25" s="60">
        <v>57600</v>
      </c>
      <c r="U25" s="60">
        <v>150000</v>
      </c>
      <c r="V25" s="60">
        <v>399600</v>
      </c>
      <c r="W25" s="60">
        <v>399600</v>
      </c>
      <c r="X25" s="60">
        <v>400000</v>
      </c>
      <c r="Y25" s="60">
        <v>-400</v>
      </c>
      <c r="Z25" s="140">
        <v>-0.1</v>
      </c>
      <c r="AA25" s="155">
        <v>400000</v>
      </c>
    </row>
    <row r="26" spans="1:27" ht="13.5">
      <c r="A26" s="292" t="s">
        <v>210</v>
      </c>
      <c r="B26" s="302"/>
      <c r="C26" s="293">
        <f aca="true" t="shared" si="3" ref="C26:Y26">SUM(C21:C25)</f>
        <v>1320595</v>
      </c>
      <c r="D26" s="294">
        <f t="shared" si="3"/>
        <v>0</v>
      </c>
      <c r="E26" s="295">
        <f t="shared" si="3"/>
        <v>16659181</v>
      </c>
      <c r="F26" s="295">
        <f t="shared" si="3"/>
        <v>34099179</v>
      </c>
      <c r="G26" s="295">
        <f t="shared" si="3"/>
        <v>2854116</v>
      </c>
      <c r="H26" s="295">
        <f t="shared" si="3"/>
        <v>3740</v>
      </c>
      <c r="I26" s="295">
        <f t="shared" si="3"/>
        <v>892024</v>
      </c>
      <c r="J26" s="295">
        <f t="shared" si="3"/>
        <v>3749880</v>
      </c>
      <c r="K26" s="295">
        <f t="shared" si="3"/>
        <v>3344916</v>
      </c>
      <c r="L26" s="295">
        <f t="shared" si="3"/>
        <v>6294758</v>
      </c>
      <c r="M26" s="295">
        <f t="shared" si="3"/>
        <v>232415</v>
      </c>
      <c r="N26" s="295">
        <f t="shared" si="3"/>
        <v>9872089</v>
      </c>
      <c r="O26" s="295">
        <f t="shared" si="3"/>
        <v>12203</v>
      </c>
      <c r="P26" s="295">
        <f t="shared" si="3"/>
        <v>151303</v>
      </c>
      <c r="Q26" s="295">
        <f t="shared" si="3"/>
        <v>0</v>
      </c>
      <c r="R26" s="295">
        <f t="shared" si="3"/>
        <v>163506</v>
      </c>
      <c r="S26" s="295">
        <f t="shared" si="3"/>
        <v>1107598</v>
      </c>
      <c r="T26" s="295">
        <f t="shared" si="3"/>
        <v>3341884</v>
      </c>
      <c r="U26" s="295">
        <f t="shared" si="3"/>
        <v>10289610</v>
      </c>
      <c r="V26" s="295">
        <f t="shared" si="3"/>
        <v>14739092</v>
      </c>
      <c r="W26" s="295">
        <f t="shared" si="3"/>
        <v>28524567</v>
      </c>
      <c r="X26" s="295">
        <f t="shared" si="3"/>
        <v>34099179</v>
      </c>
      <c r="Y26" s="295">
        <f t="shared" si="3"/>
        <v>-5574612</v>
      </c>
      <c r="Z26" s="296">
        <f>+IF(X26&lt;&gt;0,+(Y26/X26)*100,0)</f>
        <v>-16.34822938112381</v>
      </c>
      <c r="AA26" s="297">
        <f>SUM(AA21:AA25)</f>
        <v>34099179</v>
      </c>
    </row>
    <row r="27" spans="1:27" ht="13.5">
      <c r="A27" s="298" t="s">
        <v>211</v>
      </c>
      <c r="B27" s="147"/>
      <c r="C27" s="62"/>
      <c r="D27" s="156"/>
      <c r="E27" s="60">
        <v>102000</v>
      </c>
      <c r="F27" s="60">
        <v>263200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>
        <v>230550</v>
      </c>
      <c r="V27" s="60">
        <v>230550</v>
      </c>
      <c r="W27" s="60">
        <v>230550</v>
      </c>
      <c r="X27" s="60">
        <v>263200</v>
      </c>
      <c r="Y27" s="60">
        <v>-32650</v>
      </c>
      <c r="Z27" s="140">
        <v>-12.41</v>
      </c>
      <c r="AA27" s="155">
        <v>263200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30360</v>
      </c>
      <c r="D30" s="156"/>
      <c r="E30" s="60">
        <v>600000</v>
      </c>
      <c r="F30" s="60">
        <v>1100000</v>
      </c>
      <c r="G30" s="60"/>
      <c r="H30" s="60"/>
      <c r="I30" s="60"/>
      <c r="J30" s="60"/>
      <c r="K30" s="60"/>
      <c r="L30" s="60">
        <v>197591</v>
      </c>
      <c r="M30" s="60">
        <v>74919</v>
      </c>
      <c r="N30" s="60">
        <v>272510</v>
      </c>
      <c r="O30" s="60">
        <v>15800</v>
      </c>
      <c r="P30" s="60">
        <v>43000</v>
      </c>
      <c r="Q30" s="60">
        <v>197105</v>
      </c>
      <c r="R30" s="60">
        <v>255905</v>
      </c>
      <c r="S30" s="60">
        <v>36667</v>
      </c>
      <c r="T30" s="60">
        <v>-164761</v>
      </c>
      <c r="U30" s="60">
        <v>230585</v>
      </c>
      <c r="V30" s="60">
        <v>102491</v>
      </c>
      <c r="W30" s="60">
        <v>630906</v>
      </c>
      <c r="X30" s="60">
        <v>1100000</v>
      </c>
      <c r="Y30" s="60">
        <v>-469094</v>
      </c>
      <c r="Z30" s="140">
        <v>-42.64</v>
      </c>
      <c r="AA30" s="155">
        <v>1100000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24773335</v>
      </c>
      <c r="D36" s="156">
        <f t="shared" si="4"/>
        <v>0</v>
      </c>
      <c r="E36" s="60">
        <f t="shared" si="4"/>
        <v>31593176</v>
      </c>
      <c r="F36" s="60">
        <f t="shared" si="4"/>
        <v>31643176</v>
      </c>
      <c r="G36" s="60">
        <f t="shared" si="4"/>
        <v>9165097</v>
      </c>
      <c r="H36" s="60">
        <f t="shared" si="4"/>
        <v>2742654</v>
      </c>
      <c r="I36" s="60">
        <f t="shared" si="4"/>
        <v>5651118</v>
      </c>
      <c r="J36" s="60">
        <f t="shared" si="4"/>
        <v>17558869</v>
      </c>
      <c r="K36" s="60">
        <f t="shared" si="4"/>
        <v>4558216</v>
      </c>
      <c r="L36" s="60">
        <f t="shared" si="4"/>
        <v>6133910</v>
      </c>
      <c r="M36" s="60">
        <f t="shared" si="4"/>
        <v>60985</v>
      </c>
      <c r="N36" s="60">
        <f t="shared" si="4"/>
        <v>10753111</v>
      </c>
      <c r="O36" s="60">
        <f t="shared" si="4"/>
        <v>0</v>
      </c>
      <c r="P36" s="60">
        <f t="shared" si="4"/>
        <v>986866</v>
      </c>
      <c r="Q36" s="60">
        <f t="shared" si="4"/>
        <v>0</v>
      </c>
      <c r="R36" s="60">
        <f t="shared" si="4"/>
        <v>986866</v>
      </c>
      <c r="S36" s="60">
        <f t="shared" si="4"/>
        <v>0</v>
      </c>
      <c r="T36" s="60">
        <f t="shared" si="4"/>
        <v>39900</v>
      </c>
      <c r="U36" s="60">
        <f t="shared" si="4"/>
        <v>732761</v>
      </c>
      <c r="V36" s="60">
        <f t="shared" si="4"/>
        <v>772661</v>
      </c>
      <c r="W36" s="60">
        <f t="shared" si="4"/>
        <v>30071507</v>
      </c>
      <c r="X36" s="60">
        <f t="shared" si="4"/>
        <v>31643176</v>
      </c>
      <c r="Y36" s="60">
        <f t="shared" si="4"/>
        <v>-1571669</v>
      </c>
      <c r="Z36" s="140">
        <f aca="true" t="shared" si="5" ref="Z36:Z49">+IF(X36&lt;&gt;0,+(Y36/X36)*100,0)</f>
        <v>-4.966849724566207</v>
      </c>
      <c r="AA36" s="155">
        <f>AA6+AA21</f>
        <v>31643176</v>
      </c>
    </row>
    <row r="37" spans="1:27" ht="13.5">
      <c r="A37" s="291" t="s">
        <v>206</v>
      </c>
      <c r="B37" s="142"/>
      <c r="C37" s="62">
        <f t="shared" si="4"/>
        <v>16377322</v>
      </c>
      <c r="D37" s="156">
        <f t="shared" si="4"/>
        <v>0</v>
      </c>
      <c r="E37" s="60">
        <f t="shared" si="4"/>
        <v>4436000</v>
      </c>
      <c r="F37" s="60">
        <f t="shared" si="4"/>
        <v>10950843</v>
      </c>
      <c r="G37" s="60">
        <f t="shared" si="4"/>
        <v>690</v>
      </c>
      <c r="H37" s="60">
        <f t="shared" si="4"/>
        <v>134277</v>
      </c>
      <c r="I37" s="60">
        <f t="shared" si="4"/>
        <v>20711</v>
      </c>
      <c r="J37" s="60">
        <f t="shared" si="4"/>
        <v>155678</v>
      </c>
      <c r="K37" s="60">
        <f t="shared" si="4"/>
        <v>31549</v>
      </c>
      <c r="L37" s="60">
        <f t="shared" si="4"/>
        <v>58282</v>
      </c>
      <c r="M37" s="60">
        <f t="shared" si="4"/>
        <v>82669</v>
      </c>
      <c r="N37" s="60">
        <f t="shared" si="4"/>
        <v>172500</v>
      </c>
      <c r="O37" s="60">
        <f t="shared" si="4"/>
        <v>15654</v>
      </c>
      <c r="P37" s="60">
        <f t="shared" si="4"/>
        <v>9391</v>
      </c>
      <c r="Q37" s="60">
        <f t="shared" si="4"/>
        <v>262776</v>
      </c>
      <c r="R37" s="60">
        <f t="shared" si="4"/>
        <v>287821</v>
      </c>
      <c r="S37" s="60">
        <f t="shared" si="4"/>
        <v>399484</v>
      </c>
      <c r="T37" s="60">
        <f t="shared" si="4"/>
        <v>2729254</v>
      </c>
      <c r="U37" s="60">
        <f t="shared" si="4"/>
        <v>6604141</v>
      </c>
      <c r="V37" s="60">
        <f t="shared" si="4"/>
        <v>9732879</v>
      </c>
      <c r="W37" s="60">
        <f t="shared" si="4"/>
        <v>10348878</v>
      </c>
      <c r="X37" s="60">
        <f t="shared" si="4"/>
        <v>10950843</v>
      </c>
      <c r="Y37" s="60">
        <f t="shared" si="4"/>
        <v>-601965</v>
      </c>
      <c r="Z37" s="140">
        <f t="shared" si="5"/>
        <v>-5.496974068571707</v>
      </c>
      <c r="AA37" s="155">
        <f>AA7+AA22</f>
        <v>10950843</v>
      </c>
    </row>
    <row r="38" spans="1:27" ht="13.5">
      <c r="A38" s="291" t="s">
        <v>207</v>
      </c>
      <c r="B38" s="142"/>
      <c r="C38" s="62">
        <f t="shared" si="4"/>
        <v>57514775</v>
      </c>
      <c r="D38" s="156">
        <f t="shared" si="4"/>
        <v>0</v>
      </c>
      <c r="E38" s="60">
        <f t="shared" si="4"/>
        <v>29223078</v>
      </c>
      <c r="F38" s="60">
        <f t="shared" si="4"/>
        <v>32989592</v>
      </c>
      <c r="G38" s="60">
        <f t="shared" si="4"/>
        <v>471328</v>
      </c>
      <c r="H38" s="60">
        <f t="shared" si="4"/>
        <v>1044957</v>
      </c>
      <c r="I38" s="60">
        <f t="shared" si="4"/>
        <v>120426</v>
      </c>
      <c r="J38" s="60">
        <f t="shared" si="4"/>
        <v>1636711</v>
      </c>
      <c r="K38" s="60">
        <f t="shared" si="4"/>
        <v>1233690</v>
      </c>
      <c r="L38" s="60">
        <f t="shared" si="4"/>
        <v>2250063</v>
      </c>
      <c r="M38" s="60">
        <f t="shared" si="4"/>
        <v>409088</v>
      </c>
      <c r="N38" s="60">
        <f t="shared" si="4"/>
        <v>3892841</v>
      </c>
      <c r="O38" s="60">
        <f t="shared" si="4"/>
        <v>415363</v>
      </c>
      <c r="P38" s="60">
        <f t="shared" si="4"/>
        <v>1408130</v>
      </c>
      <c r="Q38" s="60">
        <f t="shared" si="4"/>
        <v>1688583</v>
      </c>
      <c r="R38" s="60">
        <f t="shared" si="4"/>
        <v>3512076</v>
      </c>
      <c r="S38" s="60">
        <f t="shared" si="4"/>
        <v>920105</v>
      </c>
      <c r="T38" s="60">
        <f t="shared" si="4"/>
        <v>1687886</v>
      </c>
      <c r="U38" s="60">
        <f t="shared" si="4"/>
        <v>4911519</v>
      </c>
      <c r="V38" s="60">
        <f t="shared" si="4"/>
        <v>7519510</v>
      </c>
      <c r="W38" s="60">
        <f t="shared" si="4"/>
        <v>16561138</v>
      </c>
      <c r="X38" s="60">
        <f t="shared" si="4"/>
        <v>32989592</v>
      </c>
      <c r="Y38" s="60">
        <f t="shared" si="4"/>
        <v>-16428454</v>
      </c>
      <c r="Z38" s="140">
        <f t="shared" si="5"/>
        <v>-49.79890021070888</v>
      </c>
      <c r="AA38" s="155">
        <f>AA8+AA23</f>
        <v>32989592</v>
      </c>
    </row>
    <row r="39" spans="1:27" ht="13.5">
      <c r="A39" s="291" t="s">
        <v>208</v>
      </c>
      <c r="B39" s="142"/>
      <c r="C39" s="62">
        <f t="shared" si="4"/>
        <v>5723428</v>
      </c>
      <c r="D39" s="156">
        <f t="shared" si="4"/>
        <v>0</v>
      </c>
      <c r="E39" s="60">
        <f t="shared" si="4"/>
        <v>1716436</v>
      </c>
      <c r="F39" s="60">
        <f t="shared" si="4"/>
        <v>3471626</v>
      </c>
      <c r="G39" s="60">
        <f t="shared" si="4"/>
        <v>1316</v>
      </c>
      <c r="H39" s="60">
        <f t="shared" si="4"/>
        <v>3462</v>
      </c>
      <c r="I39" s="60">
        <f t="shared" si="4"/>
        <v>959</v>
      </c>
      <c r="J39" s="60">
        <f t="shared" si="4"/>
        <v>5737</v>
      </c>
      <c r="K39" s="60">
        <f t="shared" si="4"/>
        <v>185640</v>
      </c>
      <c r="L39" s="60">
        <f t="shared" si="4"/>
        <v>316803</v>
      </c>
      <c r="M39" s="60">
        <f t="shared" si="4"/>
        <v>179333</v>
      </c>
      <c r="N39" s="60">
        <f t="shared" si="4"/>
        <v>681776</v>
      </c>
      <c r="O39" s="60">
        <f t="shared" si="4"/>
        <v>14365</v>
      </c>
      <c r="P39" s="60">
        <f t="shared" si="4"/>
        <v>152154</v>
      </c>
      <c r="Q39" s="60">
        <f t="shared" si="4"/>
        <v>23199</v>
      </c>
      <c r="R39" s="60">
        <f t="shared" si="4"/>
        <v>189718</v>
      </c>
      <c r="S39" s="60">
        <f t="shared" si="4"/>
        <v>22253</v>
      </c>
      <c r="T39" s="60">
        <f t="shared" si="4"/>
        <v>34624</v>
      </c>
      <c r="U39" s="60">
        <f t="shared" si="4"/>
        <v>435640</v>
      </c>
      <c r="V39" s="60">
        <f t="shared" si="4"/>
        <v>492517</v>
      </c>
      <c r="W39" s="60">
        <f t="shared" si="4"/>
        <v>1369748</v>
      </c>
      <c r="X39" s="60">
        <f t="shared" si="4"/>
        <v>3471626</v>
      </c>
      <c r="Y39" s="60">
        <f t="shared" si="4"/>
        <v>-2101878</v>
      </c>
      <c r="Z39" s="140">
        <f t="shared" si="5"/>
        <v>-60.54448261419865</v>
      </c>
      <c r="AA39" s="155">
        <f>AA9+AA24</f>
        <v>3471626</v>
      </c>
    </row>
    <row r="40" spans="1:27" ht="13.5">
      <c r="A40" s="291" t="s">
        <v>209</v>
      </c>
      <c r="B40" s="142"/>
      <c r="C40" s="62">
        <f t="shared" si="4"/>
        <v>511030</v>
      </c>
      <c r="D40" s="156">
        <f t="shared" si="4"/>
        <v>0</v>
      </c>
      <c r="E40" s="60">
        <f t="shared" si="4"/>
        <v>1900000</v>
      </c>
      <c r="F40" s="60">
        <f t="shared" si="4"/>
        <v>2275718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1499718</v>
      </c>
      <c r="L40" s="60">
        <f t="shared" si="4"/>
        <v>0</v>
      </c>
      <c r="M40" s="60">
        <f t="shared" si="4"/>
        <v>0</v>
      </c>
      <c r="N40" s="60">
        <f t="shared" si="4"/>
        <v>1499718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192000</v>
      </c>
      <c r="T40" s="60">
        <f t="shared" si="4"/>
        <v>293600</v>
      </c>
      <c r="U40" s="60">
        <f t="shared" si="4"/>
        <v>290000</v>
      </c>
      <c r="V40" s="60">
        <f t="shared" si="4"/>
        <v>775600</v>
      </c>
      <c r="W40" s="60">
        <f t="shared" si="4"/>
        <v>2275318</v>
      </c>
      <c r="X40" s="60">
        <f t="shared" si="4"/>
        <v>2275718</v>
      </c>
      <c r="Y40" s="60">
        <f t="shared" si="4"/>
        <v>-400</v>
      </c>
      <c r="Z40" s="140">
        <f t="shared" si="5"/>
        <v>-0.01757687024490732</v>
      </c>
      <c r="AA40" s="155">
        <f>AA10+AA25</f>
        <v>2275718</v>
      </c>
    </row>
    <row r="41" spans="1:27" ht="13.5">
      <c r="A41" s="292" t="s">
        <v>210</v>
      </c>
      <c r="B41" s="142"/>
      <c r="C41" s="293">
        <f aca="true" t="shared" si="6" ref="C41:Y41">SUM(C36:C40)</f>
        <v>104899890</v>
      </c>
      <c r="D41" s="294">
        <f t="shared" si="6"/>
        <v>0</v>
      </c>
      <c r="E41" s="295">
        <f t="shared" si="6"/>
        <v>68868690</v>
      </c>
      <c r="F41" s="295">
        <f t="shared" si="6"/>
        <v>81330955</v>
      </c>
      <c r="G41" s="295">
        <f t="shared" si="6"/>
        <v>9638431</v>
      </c>
      <c r="H41" s="295">
        <f t="shared" si="6"/>
        <v>3925350</v>
      </c>
      <c r="I41" s="295">
        <f t="shared" si="6"/>
        <v>5793214</v>
      </c>
      <c r="J41" s="295">
        <f t="shared" si="6"/>
        <v>19356995</v>
      </c>
      <c r="K41" s="295">
        <f t="shared" si="6"/>
        <v>7508813</v>
      </c>
      <c r="L41" s="295">
        <f t="shared" si="6"/>
        <v>8759058</v>
      </c>
      <c r="M41" s="295">
        <f t="shared" si="6"/>
        <v>732075</v>
      </c>
      <c r="N41" s="295">
        <f t="shared" si="6"/>
        <v>16999946</v>
      </c>
      <c r="O41" s="295">
        <f t="shared" si="6"/>
        <v>445382</v>
      </c>
      <c r="P41" s="295">
        <f t="shared" si="6"/>
        <v>2556541</v>
      </c>
      <c r="Q41" s="295">
        <f t="shared" si="6"/>
        <v>1974558</v>
      </c>
      <c r="R41" s="295">
        <f t="shared" si="6"/>
        <v>4976481</v>
      </c>
      <c r="S41" s="295">
        <f t="shared" si="6"/>
        <v>1533842</v>
      </c>
      <c r="T41" s="295">
        <f t="shared" si="6"/>
        <v>4785264</v>
      </c>
      <c r="U41" s="295">
        <f t="shared" si="6"/>
        <v>12974061</v>
      </c>
      <c r="V41" s="295">
        <f t="shared" si="6"/>
        <v>19293167</v>
      </c>
      <c r="W41" s="295">
        <f t="shared" si="6"/>
        <v>60626589</v>
      </c>
      <c r="X41" s="295">
        <f t="shared" si="6"/>
        <v>81330955</v>
      </c>
      <c r="Y41" s="295">
        <f t="shared" si="6"/>
        <v>-20704366</v>
      </c>
      <c r="Z41" s="296">
        <f t="shared" si="5"/>
        <v>-25.456932111518917</v>
      </c>
      <c r="AA41" s="297">
        <f>SUM(AA36:AA40)</f>
        <v>81330955</v>
      </c>
    </row>
    <row r="42" spans="1:27" ht="13.5">
      <c r="A42" s="298" t="s">
        <v>211</v>
      </c>
      <c r="B42" s="136"/>
      <c r="C42" s="95">
        <f aca="true" t="shared" si="7" ref="C42:Y48">C12+C27</f>
        <v>8274614</v>
      </c>
      <c r="D42" s="129">
        <f t="shared" si="7"/>
        <v>0</v>
      </c>
      <c r="E42" s="54">
        <f t="shared" si="7"/>
        <v>6752000</v>
      </c>
      <c r="F42" s="54">
        <f t="shared" si="7"/>
        <v>7312524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22400</v>
      </c>
      <c r="L42" s="54">
        <f t="shared" si="7"/>
        <v>21700</v>
      </c>
      <c r="M42" s="54">
        <f t="shared" si="7"/>
        <v>0</v>
      </c>
      <c r="N42" s="54">
        <f t="shared" si="7"/>
        <v>44100</v>
      </c>
      <c r="O42" s="54">
        <f t="shared" si="7"/>
        <v>20008</v>
      </c>
      <c r="P42" s="54">
        <f t="shared" si="7"/>
        <v>68658</v>
      </c>
      <c r="Q42" s="54">
        <f t="shared" si="7"/>
        <v>90108</v>
      </c>
      <c r="R42" s="54">
        <f t="shared" si="7"/>
        <v>178774</v>
      </c>
      <c r="S42" s="54">
        <f t="shared" si="7"/>
        <v>100197</v>
      </c>
      <c r="T42" s="54">
        <f t="shared" si="7"/>
        <v>1188358</v>
      </c>
      <c r="U42" s="54">
        <f t="shared" si="7"/>
        <v>2000234</v>
      </c>
      <c r="V42" s="54">
        <f t="shared" si="7"/>
        <v>3288789</v>
      </c>
      <c r="W42" s="54">
        <f t="shared" si="7"/>
        <v>3511663</v>
      </c>
      <c r="X42" s="54">
        <f t="shared" si="7"/>
        <v>7312524</v>
      </c>
      <c r="Y42" s="54">
        <f t="shared" si="7"/>
        <v>-3800861</v>
      </c>
      <c r="Z42" s="184">
        <f t="shared" si="5"/>
        <v>-51.977415732242385</v>
      </c>
      <c r="AA42" s="130">
        <f aca="true" t="shared" si="8" ref="AA42:AA48">AA12+AA27</f>
        <v>7312524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10000</v>
      </c>
      <c r="F43" s="305">
        <f t="shared" si="7"/>
        <v>10000</v>
      </c>
      <c r="G43" s="305">
        <f t="shared" si="7"/>
        <v>800</v>
      </c>
      <c r="H43" s="305">
        <f t="shared" si="7"/>
        <v>1630</v>
      </c>
      <c r="I43" s="305">
        <f t="shared" si="7"/>
        <v>2211</v>
      </c>
      <c r="J43" s="305">
        <f t="shared" si="7"/>
        <v>4641</v>
      </c>
      <c r="K43" s="305">
        <f t="shared" si="7"/>
        <v>1671</v>
      </c>
      <c r="L43" s="305">
        <f t="shared" si="7"/>
        <v>360</v>
      </c>
      <c r="M43" s="305">
        <f t="shared" si="7"/>
        <v>0</v>
      </c>
      <c r="N43" s="305">
        <f t="shared" si="7"/>
        <v>2031</v>
      </c>
      <c r="O43" s="305">
        <f t="shared" si="7"/>
        <v>341</v>
      </c>
      <c r="P43" s="305">
        <f t="shared" si="7"/>
        <v>0</v>
      </c>
      <c r="Q43" s="305">
        <f t="shared" si="7"/>
        <v>2618</v>
      </c>
      <c r="R43" s="305">
        <f t="shared" si="7"/>
        <v>2959</v>
      </c>
      <c r="S43" s="305">
        <f t="shared" si="7"/>
        <v>321</v>
      </c>
      <c r="T43" s="305">
        <f t="shared" si="7"/>
        <v>0</v>
      </c>
      <c r="U43" s="305">
        <f t="shared" si="7"/>
        <v>0</v>
      </c>
      <c r="V43" s="305">
        <f t="shared" si="7"/>
        <v>321</v>
      </c>
      <c r="W43" s="305">
        <f t="shared" si="7"/>
        <v>9952</v>
      </c>
      <c r="X43" s="305">
        <f t="shared" si="7"/>
        <v>10000</v>
      </c>
      <c r="Y43" s="305">
        <f t="shared" si="7"/>
        <v>-48</v>
      </c>
      <c r="Z43" s="306">
        <f t="shared" si="5"/>
        <v>-0.48</v>
      </c>
      <c r="AA43" s="307">
        <f t="shared" si="8"/>
        <v>10000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14077683</v>
      </c>
      <c r="D45" s="129">
        <f t="shared" si="7"/>
        <v>0</v>
      </c>
      <c r="E45" s="54">
        <f t="shared" si="7"/>
        <v>6155400</v>
      </c>
      <c r="F45" s="54">
        <f t="shared" si="7"/>
        <v>8052685</v>
      </c>
      <c r="G45" s="54">
        <f t="shared" si="7"/>
        <v>470</v>
      </c>
      <c r="H45" s="54">
        <f t="shared" si="7"/>
        <v>131183</v>
      </c>
      <c r="I45" s="54">
        <f t="shared" si="7"/>
        <v>307481</v>
      </c>
      <c r="J45" s="54">
        <f t="shared" si="7"/>
        <v>439134</v>
      </c>
      <c r="K45" s="54">
        <f t="shared" si="7"/>
        <v>524235</v>
      </c>
      <c r="L45" s="54">
        <f t="shared" si="7"/>
        <v>669538</v>
      </c>
      <c r="M45" s="54">
        <f t="shared" si="7"/>
        <v>646420</v>
      </c>
      <c r="N45" s="54">
        <f t="shared" si="7"/>
        <v>1840193</v>
      </c>
      <c r="O45" s="54">
        <f t="shared" si="7"/>
        <v>397458</v>
      </c>
      <c r="P45" s="54">
        <f t="shared" si="7"/>
        <v>421796</v>
      </c>
      <c r="Q45" s="54">
        <f t="shared" si="7"/>
        <v>628076</v>
      </c>
      <c r="R45" s="54">
        <f t="shared" si="7"/>
        <v>1447330</v>
      </c>
      <c r="S45" s="54">
        <f t="shared" si="7"/>
        <v>1078929</v>
      </c>
      <c r="T45" s="54">
        <f t="shared" si="7"/>
        <v>3057288</v>
      </c>
      <c r="U45" s="54">
        <f t="shared" si="7"/>
        <v>1120208</v>
      </c>
      <c r="V45" s="54">
        <f t="shared" si="7"/>
        <v>5256425</v>
      </c>
      <c r="W45" s="54">
        <f t="shared" si="7"/>
        <v>8983082</v>
      </c>
      <c r="X45" s="54">
        <f t="shared" si="7"/>
        <v>8052685</v>
      </c>
      <c r="Y45" s="54">
        <f t="shared" si="7"/>
        <v>930397</v>
      </c>
      <c r="Z45" s="184">
        <f t="shared" si="5"/>
        <v>11.553873024959998</v>
      </c>
      <c r="AA45" s="130">
        <f t="shared" si="8"/>
        <v>8052685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572778</v>
      </c>
      <c r="D48" s="129">
        <f t="shared" si="7"/>
        <v>0</v>
      </c>
      <c r="E48" s="54">
        <f t="shared" si="7"/>
        <v>220000</v>
      </c>
      <c r="F48" s="54">
        <f t="shared" si="7"/>
        <v>939981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215578</v>
      </c>
      <c r="Q48" s="54">
        <f t="shared" si="7"/>
        <v>100000</v>
      </c>
      <c r="R48" s="54">
        <f t="shared" si="7"/>
        <v>315578</v>
      </c>
      <c r="S48" s="54">
        <f t="shared" si="7"/>
        <v>84700</v>
      </c>
      <c r="T48" s="54">
        <f t="shared" si="7"/>
        <v>24000</v>
      </c>
      <c r="U48" s="54">
        <f t="shared" si="7"/>
        <v>0</v>
      </c>
      <c r="V48" s="54">
        <f t="shared" si="7"/>
        <v>108700</v>
      </c>
      <c r="W48" s="54">
        <f t="shared" si="7"/>
        <v>424278</v>
      </c>
      <c r="X48" s="54">
        <f t="shared" si="7"/>
        <v>939981</v>
      </c>
      <c r="Y48" s="54">
        <f t="shared" si="7"/>
        <v>-515703</v>
      </c>
      <c r="Z48" s="184">
        <f t="shared" si="5"/>
        <v>-54.863130212206414</v>
      </c>
      <c r="AA48" s="130">
        <f t="shared" si="8"/>
        <v>939981</v>
      </c>
    </row>
    <row r="49" spans="1:27" ht="13.5">
      <c r="A49" s="308" t="s">
        <v>220</v>
      </c>
      <c r="B49" s="149"/>
      <c r="C49" s="239">
        <f aca="true" t="shared" si="9" ref="C49:Y49">SUM(C41:C48)</f>
        <v>127824965</v>
      </c>
      <c r="D49" s="218">
        <f t="shared" si="9"/>
        <v>0</v>
      </c>
      <c r="E49" s="220">
        <f t="shared" si="9"/>
        <v>82006090</v>
      </c>
      <c r="F49" s="220">
        <f t="shared" si="9"/>
        <v>97646145</v>
      </c>
      <c r="G49" s="220">
        <f t="shared" si="9"/>
        <v>9639701</v>
      </c>
      <c r="H49" s="220">
        <f t="shared" si="9"/>
        <v>4058163</v>
      </c>
      <c r="I49" s="220">
        <f t="shared" si="9"/>
        <v>6102906</v>
      </c>
      <c r="J49" s="220">
        <f t="shared" si="9"/>
        <v>19800770</v>
      </c>
      <c r="K49" s="220">
        <f t="shared" si="9"/>
        <v>8057119</v>
      </c>
      <c r="L49" s="220">
        <f t="shared" si="9"/>
        <v>9450656</v>
      </c>
      <c r="M49" s="220">
        <f t="shared" si="9"/>
        <v>1378495</v>
      </c>
      <c r="N49" s="220">
        <f t="shared" si="9"/>
        <v>18886270</v>
      </c>
      <c r="O49" s="220">
        <f t="shared" si="9"/>
        <v>863189</v>
      </c>
      <c r="P49" s="220">
        <f t="shared" si="9"/>
        <v>3262573</v>
      </c>
      <c r="Q49" s="220">
        <f t="shared" si="9"/>
        <v>2795360</v>
      </c>
      <c r="R49" s="220">
        <f t="shared" si="9"/>
        <v>6921122</v>
      </c>
      <c r="S49" s="220">
        <f t="shared" si="9"/>
        <v>2797989</v>
      </c>
      <c r="T49" s="220">
        <f t="shared" si="9"/>
        <v>9054910</v>
      </c>
      <c r="U49" s="220">
        <f t="shared" si="9"/>
        <v>16094503</v>
      </c>
      <c r="V49" s="220">
        <f t="shared" si="9"/>
        <v>27947402</v>
      </c>
      <c r="W49" s="220">
        <f t="shared" si="9"/>
        <v>73555564</v>
      </c>
      <c r="X49" s="220">
        <f t="shared" si="9"/>
        <v>97646145</v>
      </c>
      <c r="Y49" s="220">
        <f t="shared" si="9"/>
        <v>-24090581</v>
      </c>
      <c r="Z49" s="221">
        <f t="shared" si="5"/>
        <v>-24.67130781251016</v>
      </c>
      <c r="AA49" s="222">
        <f>SUM(AA41:AA48)</f>
        <v>97646145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819407</v>
      </c>
      <c r="D65" s="156">
        <v>866710</v>
      </c>
      <c r="E65" s="60"/>
      <c r="F65" s="60">
        <v>866710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866710</v>
      </c>
      <c r="Y65" s="60">
        <v>-866710</v>
      </c>
      <c r="Z65" s="140">
        <v>-100</v>
      </c>
      <c r="AA65" s="155"/>
    </row>
    <row r="66" spans="1:27" ht="13.5">
      <c r="A66" s="311" t="s">
        <v>224</v>
      </c>
      <c r="B66" s="316"/>
      <c r="C66" s="273">
        <v>1210050</v>
      </c>
      <c r="D66" s="274">
        <v>1449259</v>
      </c>
      <c r="E66" s="275">
        <v>60498240</v>
      </c>
      <c r="F66" s="275">
        <v>1449259</v>
      </c>
      <c r="G66" s="275">
        <v>1836627</v>
      </c>
      <c r="H66" s="275">
        <v>3039806</v>
      </c>
      <c r="I66" s="275">
        <v>3528831</v>
      </c>
      <c r="J66" s="275">
        <v>8405264</v>
      </c>
      <c r="K66" s="275">
        <v>4409295</v>
      </c>
      <c r="L66" s="275">
        <v>5838952</v>
      </c>
      <c r="M66" s="275">
        <v>4296482</v>
      </c>
      <c r="N66" s="275">
        <v>14544729</v>
      </c>
      <c r="O66" s="275">
        <v>3914463</v>
      </c>
      <c r="P66" s="275">
        <v>4201110</v>
      </c>
      <c r="Q66" s="275">
        <v>5525590</v>
      </c>
      <c r="R66" s="275">
        <v>13641163</v>
      </c>
      <c r="S66" s="275">
        <v>5488567</v>
      </c>
      <c r="T66" s="275">
        <v>6565310</v>
      </c>
      <c r="U66" s="275">
        <v>12930940</v>
      </c>
      <c r="V66" s="275">
        <v>24984817</v>
      </c>
      <c r="W66" s="275">
        <v>61575973</v>
      </c>
      <c r="X66" s="275">
        <v>1449259</v>
      </c>
      <c r="Y66" s="275">
        <v>60126714</v>
      </c>
      <c r="Z66" s="140">
        <v>4148.79</v>
      </c>
      <c r="AA66" s="277"/>
    </row>
    <row r="67" spans="1:27" ht="13.5">
      <c r="A67" s="311" t="s">
        <v>225</v>
      </c>
      <c r="B67" s="316"/>
      <c r="C67" s="62">
        <v>1257462</v>
      </c>
      <c r="D67" s="156">
        <v>1473853</v>
      </c>
      <c r="E67" s="60"/>
      <c r="F67" s="60">
        <v>1473853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1473853</v>
      </c>
      <c r="Y67" s="60">
        <v>-1473853</v>
      </c>
      <c r="Z67" s="140">
        <v>-100</v>
      </c>
      <c r="AA67" s="155"/>
    </row>
    <row r="68" spans="1:27" ht="13.5">
      <c r="A68" s="311" t="s">
        <v>43</v>
      </c>
      <c r="B68" s="316"/>
      <c r="C68" s="62">
        <v>2132123</v>
      </c>
      <c r="D68" s="156">
        <v>2620310</v>
      </c>
      <c r="E68" s="60"/>
      <c r="F68" s="60">
        <v>2620310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2620310</v>
      </c>
      <c r="Y68" s="60">
        <v>-2620310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5419042</v>
      </c>
      <c r="D69" s="218">
        <f t="shared" si="12"/>
        <v>6410132</v>
      </c>
      <c r="E69" s="220">
        <f t="shared" si="12"/>
        <v>60498240</v>
      </c>
      <c r="F69" s="220">
        <f t="shared" si="12"/>
        <v>6410132</v>
      </c>
      <c r="G69" s="220">
        <f t="shared" si="12"/>
        <v>1836627</v>
      </c>
      <c r="H69" s="220">
        <f t="shared" si="12"/>
        <v>3039806</v>
      </c>
      <c r="I69" s="220">
        <f t="shared" si="12"/>
        <v>3528831</v>
      </c>
      <c r="J69" s="220">
        <f t="shared" si="12"/>
        <v>8405264</v>
      </c>
      <c r="K69" s="220">
        <f t="shared" si="12"/>
        <v>4409295</v>
      </c>
      <c r="L69" s="220">
        <f t="shared" si="12"/>
        <v>5838952</v>
      </c>
      <c r="M69" s="220">
        <f t="shared" si="12"/>
        <v>4296482</v>
      </c>
      <c r="N69" s="220">
        <f t="shared" si="12"/>
        <v>14544729</v>
      </c>
      <c r="O69" s="220">
        <f t="shared" si="12"/>
        <v>3914463</v>
      </c>
      <c r="P69" s="220">
        <f t="shared" si="12"/>
        <v>4201110</v>
      </c>
      <c r="Q69" s="220">
        <f t="shared" si="12"/>
        <v>5525590</v>
      </c>
      <c r="R69" s="220">
        <f t="shared" si="12"/>
        <v>13641163</v>
      </c>
      <c r="S69" s="220">
        <f t="shared" si="12"/>
        <v>5488567</v>
      </c>
      <c r="T69" s="220">
        <f t="shared" si="12"/>
        <v>6565310</v>
      </c>
      <c r="U69" s="220">
        <f t="shared" si="12"/>
        <v>12930940</v>
      </c>
      <c r="V69" s="220">
        <f t="shared" si="12"/>
        <v>24984817</v>
      </c>
      <c r="W69" s="220">
        <f t="shared" si="12"/>
        <v>61575973</v>
      </c>
      <c r="X69" s="220">
        <f t="shared" si="12"/>
        <v>6410132</v>
      </c>
      <c r="Y69" s="220">
        <f t="shared" si="12"/>
        <v>55165841</v>
      </c>
      <c r="Z69" s="221">
        <f>+IF(X69&lt;&gt;0,+(Y69/X69)*100,0)</f>
        <v>860.6038221989813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103579295</v>
      </c>
      <c r="D5" s="344">
        <f t="shared" si="0"/>
        <v>0</v>
      </c>
      <c r="E5" s="343">
        <f t="shared" si="0"/>
        <v>52209509</v>
      </c>
      <c r="F5" s="345">
        <f t="shared" si="0"/>
        <v>47231776</v>
      </c>
      <c r="G5" s="345">
        <f t="shared" si="0"/>
        <v>6784315</v>
      </c>
      <c r="H5" s="343">
        <f t="shared" si="0"/>
        <v>3921610</v>
      </c>
      <c r="I5" s="343">
        <f t="shared" si="0"/>
        <v>4901190</v>
      </c>
      <c r="J5" s="345">
        <f t="shared" si="0"/>
        <v>15607115</v>
      </c>
      <c r="K5" s="345">
        <f t="shared" si="0"/>
        <v>4163897</v>
      </c>
      <c r="L5" s="343">
        <f t="shared" si="0"/>
        <v>2464300</v>
      </c>
      <c r="M5" s="343">
        <f t="shared" si="0"/>
        <v>499660</v>
      </c>
      <c r="N5" s="345">
        <f t="shared" si="0"/>
        <v>7127857</v>
      </c>
      <c r="O5" s="345">
        <f t="shared" si="0"/>
        <v>433179</v>
      </c>
      <c r="P5" s="343">
        <f t="shared" si="0"/>
        <v>2405238</v>
      </c>
      <c r="Q5" s="343">
        <f t="shared" si="0"/>
        <v>1974558</v>
      </c>
      <c r="R5" s="345">
        <f t="shared" si="0"/>
        <v>4812975</v>
      </c>
      <c r="S5" s="345">
        <f t="shared" si="0"/>
        <v>426244</v>
      </c>
      <c r="T5" s="343">
        <f t="shared" si="0"/>
        <v>1443380</v>
      </c>
      <c r="U5" s="343">
        <f t="shared" si="0"/>
        <v>2684451</v>
      </c>
      <c r="V5" s="345">
        <f t="shared" si="0"/>
        <v>4554075</v>
      </c>
      <c r="W5" s="345">
        <f t="shared" si="0"/>
        <v>32102022</v>
      </c>
      <c r="X5" s="343">
        <f t="shared" si="0"/>
        <v>47231776</v>
      </c>
      <c r="Y5" s="345">
        <f t="shared" si="0"/>
        <v>-15129754</v>
      </c>
      <c r="Z5" s="346">
        <f>+IF(X5&lt;&gt;0,+(Y5/X5)*100,0)</f>
        <v>-32.032998293352335</v>
      </c>
      <c r="AA5" s="347">
        <f>+AA6+AA8+AA11+AA13+AA15</f>
        <v>47231776</v>
      </c>
    </row>
    <row r="6" spans="1:27" ht="13.5">
      <c r="A6" s="348" t="s">
        <v>205</v>
      </c>
      <c r="B6" s="142"/>
      <c r="C6" s="60">
        <f>+C7</f>
        <v>24773335</v>
      </c>
      <c r="D6" s="327">
        <f aca="true" t="shared" si="1" ref="D6:AA6">+D7</f>
        <v>0</v>
      </c>
      <c r="E6" s="60">
        <f t="shared" si="1"/>
        <v>18628995</v>
      </c>
      <c r="F6" s="59">
        <f t="shared" si="1"/>
        <v>7492049</v>
      </c>
      <c r="G6" s="59">
        <f t="shared" si="1"/>
        <v>6310981</v>
      </c>
      <c r="H6" s="60">
        <f t="shared" si="1"/>
        <v>2738914</v>
      </c>
      <c r="I6" s="60">
        <f t="shared" si="1"/>
        <v>4759094</v>
      </c>
      <c r="J6" s="59">
        <f t="shared" si="1"/>
        <v>13808989</v>
      </c>
      <c r="K6" s="59">
        <f t="shared" si="1"/>
        <v>1390010</v>
      </c>
      <c r="L6" s="60">
        <f t="shared" si="1"/>
        <v>148480</v>
      </c>
      <c r="M6" s="60">
        <f t="shared" si="1"/>
        <v>2250</v>
      </c>
      <c r="N6" s="59">
        <f t="shared" si="1"/>
        <v>1540740</v>
      </c>
      <c r="O6" s="59">
        <f t="shared" si="1"/>
        <v>0</v>
      </c>
      <c r="P6" s="60">
        <f t="shared" si="1"/>
        <v>986866</v>
      </c>
      <c r="Q6" s="60">
        <f t="shared" si="1"/>
        <v>0</v>
      </c>
      <c r="R6" s="59">
        <f t="shared" si="1"/>
        <v>986866</v>
      </c>
      <c r="S6" s="59">
        <f t="shared" si="1"/>
        <v>0</v>
      </c>
      <c r="T6" s="60">
        <f t="shared" si="1"/>
        <v>39900</v>
      </c>
      <c r="U6" s="60">
        <f t="shared" si="1"/>
        <v>732761</v>
      </c>
      <c r="V6" s="59">
        <f t="shared" si="1"/>
        <v>772661</v>
      </c>
      <c r="W6" s="59">
        <f t="shared" si="1"/>
        <v>17109256</v>
      </c>
      <c r="X6" s="60">
        <f t="shared" si="1"/>
        <v>7492049</v>
      </c>
      <c r="Y6" s="59">
        <f t="shared" si="1"/>
        <v>9617207</v>
      </c>
      <c r="Z6" s="61">
        <f>+IF(X6&lt;&gt;0,+(Y6/X6)*100,0)</f>
        <v>128.36551122396557</v>
      </c>
      <c r="AA6" s="62">
        <f t="shared" si="1"/>
        <v>7492049</v>
      </c>
    </row>
    <row r="7" spans="1:27" ht="13.5">
      <c r="A7" s="291" t="s">
        <v>229</v>
      </c>
      <c r="B7" s="142"/>
      <c r="C7" s="60">
        <v>24773335</v>
      </c>
      <c r="D7" s="327"/>
      <c r="E7" s="60">
        <v>18628995</v>
      </c>
      <c r="F7" s="59">
        <v>7492049</v>
      </c>
      <c r="G7" s="59">
        <v>6310981</v>
      </c>
      <c r="H7" s="60">
        <v>2738914</v>
      </c>
      <c r="I7" s="60">
        <v>4759094</v>
      </c>
      <c r="J7" s="59">
        <v>13808989</v>
      </c>
      <c r="K7" s="59">
        <v>1390010</v>
      </c>
      <c r="L7" s="60">
        <v>148480</v>
      </c>
      <c r="M7" s="60">
        <v>2250</v>
      </c>
      <c r="N7" s="59">
        <v>1540740</v>
      </c>
      <c r="O7" s="59"/>
      <c r="P7" s="60">
        <v>986866</v>
      </c>
      <c r="Q7" s="60"/>
      <c r="R7" s="59">
        <v>986866</v>
      </c>
      <c r="S7" s="59"/>
      <c r="T7" s="60">
        <v>39900</v>
      </c>
      <c r="U7" s="60">
        <v>732761</v>
      </c>
      <c r="V7" s="59">
        <v>772661</v>
      </c>
      <c r="W7" s="59">
        <v>17109256</v>
      </c>
      <c r="X7" s="60">
        <v>7492049</v>
      </c>
      <c r="Y7" s="59">
        <v>9617207</v>
      </c>
      <c r="Z7" s="61">
        <v>128.37</v>
      </c>
      <c r="AA7" s="62">
        <v>7492049</v>
      </c>
    </row>
    <row r="8" spans="1:27" ht="13.5">
      <c r="A8" s="348" t="s">
        <v>206</v>
      </c>
      <c r="B8" s="142"/>
      <c r="C8" s="60">
        <f aca="true" t="shared" si="2" ref="C8:Y8">SUM(C9:C10)</f>
        <v>16377322</v>
      </c>
      <c r="D8" s="327">
        <f t="shared" si="2"/>
        <v>0</v>
      </c>
      <c r="E8" s="60">
        <f t="shared" si="2"/>
        <v>2336000</v>
      </c>
      <c r="F8" s="59">
        <f t="shared" si="2"/>
        <v>3850843</v>
      </c>
      <c r="G8" s="59">
        <f t="shared" si="2"/>
        <v>690</v>
      </c>
      <c r="H8" s="60">
        <f t="shared" si="2"/>
        <v>134277</v>
      </c>
      <c r="I8" s="60">
        <f t="shared" si="2"/>
        <v>20711</v>
      </c>
      <c r="J8" s="59">
        <f t="shared" si="2"/>
        <v>155678</v>
      </c>
      <c r="K8" s="59">
        <f t="shared" si="2"/>
        <v>31549</v>
      </c>
      <c r="L8" s="60">
        <f t="shared" si="2"/>
        <v>58282</v>
      </c>
      <c r="M8" s="60">
        <f t="shared" si="2"/>
        <v>82669</v>
      </c>
      <c r="N8" s="59">
        <f t="shared" si="2"/>
        <v>172500</v>
      </c>
      <c r="O8" s="59">
        <f t="shared" si="2"/>
        <v>15654</v>
      </c>
      <c r="P8" s="60">
        <f t="shared" si="2"/>
        <v>9391</v>
      </c>
      <c r="Q8" s="60">
        <f t="shared" si="2"/>
        <v>262776</v>
      </c>
      <c r="R8" s="59">
        <f t="shared" si="2"/>
        <v>287821</v>
      </c>
      <c r="S8" s="59">
        <f t="shared" si="2"/>
        <v>397647</v>
      </c>
      <c r="T8" s="60">
        <f t="shared" si="2"/>
        <v>1090588</v>
      </c>
      <c r="U8" s="60">
        <f t="shared" si="2"/>
        <v>1342475</v>
      </c>
      <c r="V8" s="59">
        <f t="shared" si="2"/>
        <v>2830710</v>
      </c>
      <c r="W8" s="59">
        <f t="shared" si="2"/>
        <v>3446709</v>
      </c>
      <c r="X8" s="60">
        <f t="shared" si="2"/>
        <v>3850843</v>
      </c>
      <c r="Y8" s="59">
        <f t="shared" si="2"/>
        <v>-404134</v>
      </c>
      <c r="Z8" s="61">
        <f>+IF(X8&lt;&gt;0,+(Y8/X8)*100,0)</f>
        <v>-10.494689084961397</v>
      </c>
      <c r="AA8" s="62">
        <f>SUM(AA9:AA10)</f>
        <v>3850843</v>
      </c>
    </row>
    <row r="9" spans="1:27" ht="13.5">
      <c r="A9" s="291" t="s">
        <v>230</v>
      </c>
      <c r="B9" s="142"/>
      <c r="C9" s="60">
        <v>8714936</v>
      </c>
      <c r="D9" s="327"/>
      <c r="E9" s="60">
        <v>2330000</v>
      </c>
      <c r="F9" s="59">
        <v>3850843</v>
      </c>
      <c r="G9" s="59">
        <v>690</v>
      </c>
      <c r="H9" s="60">
        <v>134277</v>
      </c>
      <c r="I9" s="60">
        <v>20711</v>
      </c>
      <c r="J9" s="59">
        <v>155678</v>
      </c>
      <c r="K9" s="59">
        <v>31549</v>
      </c>
      <c r="L9" s="60">
        <v>58282</v>
      </c>
      <c r="M9" s="60">
        <v>82669</v>
      </c>
      <c r="N9" s="59">
        <v>172500</v>
      </c>
      <c r="O9" s="59">
        <v>15654</v>
      </c>
      <c r="P9" s="60">
        <v>9391</v>
      </c>
      <c r="Q9" s="60">
        <v>262776</v>
      </c>
      <c r="R9" s="59">
        <v>287821</v>
      </c>
      <c r="S9" s="59">
        <v>397647</v>
      </c>
      <c r="T9" s="60">
        <v>1090588</v>
      </c>
      <c r="U9" s="60">
        <v>1342475</v>
      </c>
      <c r="V9" s="59">
        <v>2830710</v>
      </c>
      <c r="W9" s="59">
        <v>3446709</v>
      </c>
      <c r="X9" s="60">
        <v>3850843</v>
      </c>
      <c r="Y9" s="59">
        <v>-404134</v>
      </c>
      <c r="Z9" s="61">
        <v>-10.49</v>
      </c>
      <c r="AA9" s="62">
        <v>3850843</v>
      </c>
    </row>
    <row r="10" spans="1:27" ht="13.5">
      <c r="A10" s="291" t="s">
        <v>231</v>
      </c>
      <c r="B10" s="142"/>
      <c r="C10" s="60">
        <v>7662386</v>
      </c>
      <c r="D10" s="327"/>
      <c r="E10" s="60">
        <v>6000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57514775</v>
      </c>
      <c r="D11" s="350">
        <f aca="true" t="shared" si="3" ref="D11:AA11">+D12</f>
        <v>0</v>
      </c>
      <c r="E11" s="349">
        <f t="shared" si="3"/>
        <v>28723078</v>
      </c>
      <c r="F11" s="351">
        <f t="shared" si="3"/>
        <v>32989592</v>
      </c>
      <c r="G11" s="351">
        <f t="shared" si="3"/>
        <v>471328</v>
      </c>
      <c r="H11" s="349">
        <f t="shared" si="3"/>
        <v>1044957</v>
      </c>
      <c r="I11" s="349">
        <f t="shared" si="3"/>
        <v>120426</v>
      </c>
      <c r="J11" s="351">
        <f t="shared" si="3"/>
        <v>1636711</v>
      </c>
      <c r="K11" s="351">
        <f t="shared" si="3"/>
        <v>1233690</v>
      </c>
      <c r="L11" s="349">
        <f t="shared" si="3"/>
        <v>2250063</v>
      </c>
      <c r="M11" s="349">
        <f t="shared" si="3"/>
        <v>409088</v>
      </c>
      <c r="N11" s="351">
        <f t="shared" si="3"/>
        <v>3892841</v>
      </c>
      <c r="O11" s="351">
        <f t="shared" si="3"/>
        <v>415363</v>
      </c>
      <c r="P11" s="349">
        <f t="shared" si="3"/>
        <v>1408130</v>
      </c>
      <c r="Q11" s="349">
        <f t="shared" si="3"/>
        <v>1688583</v>
      </c>
      <c r="R11" s="351">
        <f t="shared" si="3"/>
        <v>3512076</v>
      </c>
      <c r="S11" s="351">
        <f t="shared" si="3"/>
        <v>6344</v>
      </c>
      <c r="T11" s="349">
        <f t="shared" si="3"/>
        <v>63155</v>
      </c>
      <c r="U11" s="349">
        <f t="shared" si="3"/>
        <v>253233</v>
      </c>
      <c r="V11" s="351">
        <f t="shared" si="3"/>
        <v>322732</v>
      </c>
      <c r="W11" s="351">
        <f t="shared" si="3"/>
        <v>9364360</v>
      </c>
      <c r="X11" s="349">
        <f t="shared" si="3"/>
        <v>32989592</v>
      </c>
      <c r="Y11" s="351">
        <f t="shared" si="3"/>
        <v>-23625232</v>
      </c>
      <c r="Z11" s="352">
        <f>+IF(X11&lt;&gt;0,+(Y11/X11)*100,0)</f>
        <v>-71.61419880548992</v>
      </c>
      <c r="AA11" s="353">
        <f t="shared" si="3"/>
        <v>32989592</v>
      </c>
    </row>
    <row r="12" spans="1:27" ht="13.5">
      <c r="A12" s="291" t="s">
        <v>232</v>
      </c>
      <c r="B12" s="136"/>
      <c r="C12" s="60">
        <v>57514775</v>
      </c>
      <c r="D12" s="327"/>
      <c r="E12" s="60">
        <v>28723078</v>
      </c>
      <c r="F12" s="59">
        <v>32989592</v>
      </c>
      <c r="G12" s="59">
        <v>471328</v>
      </c>
      <c r="H12" s="60">
        <v>1044957</v>
      </c>
      <c r="I12" s="60">
        <v>120426</v>
      </c>
      <c r="J12" s="59">
        <v>1636711</v>
      </c>
      <c r="K12" s="59">
        <v>1233690</v>
      </c>
      <c r="L12" s="60">
        <v>2250063</v>
      </c>
      <c r="M12" s="60">
        <v>409088</v>
      </c>
      <c r="N12" s="59">
        <v>3892841</v>
      </c>
      <c r="O12" s="59">
        <v>415363</v>
      </c>
      <c r="P12" s="60">
        <v>1408130</v>
      </c>
      <c r="Q12" s="60">
        <v>1688583</v>
      </c>
      <c r="R12" s="59">
        <v>3512076</v>
      </c>
      <c r="S12" s="59">
        <v>6344</v>
      </c>
      <c r="T12" s="60">
        <v>63155</v>
      </c>
      <c r="U12" s="60">
        <v>253233</v>
      </c>
      <c r="V12" s="59">
        <v>322732</v>
      </c>
      <c r="W12" s="59">
        <v>9364360</v>
      </c>
      <c r="X12" s="60">
        <v>32989592</v>
      </c>
      <c r="Y12" s="59">
        <v>-23625232</v>
      </c>
      <c r="Z12" s="61">
        <v>-71.61</v>
      </c>
      <c r="AA12" s="62">
        <v>32989592</v>
      </c>
    </row>
    <row r="13" spans="1:27" ht="13.5">
      <c r="A13" s="348" t="s">
        <v>208</v>
      </c>
      <c r="B13" s="136"/>
      <c r="C13" s="275">
        <f>+C14</f>
        <v>4402833</v>
      </c>
      <c r="D13" s="328">
        <f aca="true" t="shared" si="4" ref="D13:AA13">+D14</f>
        <v>0</v>
      </c>
      <c r="E13" s="275">
        <f t="shared" si="4"/>
        <v>1021436</v>
      </c>
      <c r="F13" s="329">
        <f t="shared" si="4"/>
        <v>1023574</v>
      </c>
      <c r="G13" s="329">
        <f t="shared" si="4"/>
        <v>1316</v>
      </c>
      <c r="H13" s="275">
        <f t="shared" si="4"/>
        <v>3462</v>
      </c>
      <c r="I13" s="275">
        <f t="shared" si="4"/>
        <v>959</v>
      </c>
      <c r="J13" s="329">
        <f t="shared" si="4"/>
        <v>5737</v>
      </c>
      <c r="K13" s="329">
        <f t="shared" si="4"/>
        <v>8930</v>
      </c>
      <c r="L13" s="275">
        <f t="shared" si="4"/>
        <v>7475</v>
      </c>
      <c r="M13" s="275">
        <f t="shared" si="4"/>
        <v>5653</v>
      </c>
      <c r="N13" s="329">
        <f t="shared" si="4"/>
        <v>22058</v>
      </c>
      <c r="O13" s="329">
        <f t="shared" si="4"/>
        <v>2162</v>
      </c>
      <c r="P13" s="275">
        <f t="shared" si="4"/>
        <v>851</v>
      </c>
      <c r="Q13" s="275">
        <f t="shared" si="4"/>
        <v>23199</v>
      </c>
      <c r="R13" s="329">
        <f t="shared" si="4"/>
        <v>26212</v>
      </c>
      <c r="S13" s="329">
        <f t="shared" si="4"/>
        <v>22253</v>
      </c>
      <c r="T13" s="275">
        <f t="shared" si="4"/>
        <v>13737</v>
      </c>
      <c r="U13" s="275">
        <f t="shared" si="4"/>
        <v>215982</v>
      </c>
      <c r="V13" s="329">
        <f t="shared" si="4"/>
        <v>251972</v>
      </c>
      <c r="W13" s="329">
        <f t="shared" si="4"/>
        <v>305979</v>
      </c>
      <c r="X13" s="275">
        <f t="shared" si="4"/>
        <v>1023574</v>
      </c>
      <c r="Y13" s="329">
        <f t="shared" si="4"/>
        <v>-717595</v>
      </c>
      <c r="Z13" s="322">
        <f>+IF(X13&lt;&gt;0,+(Y13/X13)*100,0)</f>
        <v>-70.10680224390225</v>
      </c>
      <c r="AA13" s="273">
        <f t="shared" si="4"/>
        <v>1023574</v>
      </c>
    </row>
    <row r="14" spans="1:27" ht="13.5">
      <c r="A14" s="291" t="s">
        <v>233</v>
      </c>
      <c r="B14" s="136"/>
      <c r="C14" s="60">
        <v>4402833</v>
      </c>
      <c r="D14" s="327"/>
      <c r="E14" s="60">
        <v>1021436</v>
      </c>
      <c r="F14" s="59">
        <v>1023574</v>
      </c>
      <c r="G14" s="59">
        <v>1316</v>
      </c>
      <c r="H14" s="60">
        <v>3462</v>
      </c>
      <c r="I14" s="60">
        <v>959</v>
      </c>
      <c r="J14" s="59">
        <v>5737</v>
      </c>
      <c r="K14" s="59">
        <v>8930</v>
      </c>
      <c r="L14" s="60">
        <v>7475</v>
      </c>
      <c r="M14" s="60">
        <v>5653</v>
      </c>
      <c r="N14" s="59">
        <v>22058</v>
      </c>
      <c r="O14" s="59">
        <v>2162</v>
      </c>
      <c r="P14" s="60">
        <v>851</v>
      </c>
      <c r="Q14" s="60">
        <v>23199</v>
      </c>
      <c r="R14" s="59">
        <v>26212</v>
      </c>
      <c r="S14" s="59">
        <v>22253</v>
      </c>
      <c r="T14" s="60">
        <v>13737</v>
      </c>
      <c r="U14" s="60">
        <v>215982</v>
      </c>
      <c r="V14" s="59">
        <v>251972</v>
      </c>
      <c r="W14" s="59">
        <v>305979</v>
      </c>
      <c r="X14" s="60">
        <v>1023574</v>
      </c>
      <c r="Y14" s="59">
        <v>-717595</v>
      </c>
      <c r="Z14" s="61">
        <v>-70.11</v>
      </c>
      <c r="AA14" s="62">
        <v>1023574</v>
      </c>
    </row>
    <row r="15" spans="1:27" ht="13.5">
      <c r="A15" s="348" t="s">
        <v>209</v>
      </c>
      <c r="B15" s="136"/>
      <c r="C15" s="60">
        <f aca="true" t="shared" si="5" ref="C15:Y15">SUM(C16:C20)</f>
        <v>511030</v>
      </c>
      <c r="D15" s="327">
        <f t="shared" si="5"/>
        <v>0</v>
      </c>
      <c r="E15" s="60">
        <f t="shared" si="5"/>
        <v>1500000</v>
      </c>
      <c r="F15" s="59">
        <f t="shared" si="5"/>
        <v>1875718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1499718</v>
      </c>
      <c r="L15" s="60">
        <f t="shared" si="5"/>
        <v>0</v>
      </c>
      <c r="M15" s="60">
        <f t="shared" si="5"/>
        <v>0</v>
      </c>
      <c r="N15" s="59">
        <f t="shared" si="5"/>
        <v>1499718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236000</v>
      </c>
      <c r="U15" s="60">
        <f t="shared" si="5"/>
        <v>140000</v>
      </c>
      <c r="V15" s="59">
        <f t="shared" si="5"/>
        <v>376000</v>
      </c>
      <c r="W15" s="59">
        <f t="shared" si="5"/>
        <v>1875718</v>
      </c>
      <c r="X15" s="60">
        <f t="shared" si="5"/>
        <v>1875718</v>
      </c>
      <c r="Y15" s="59">
        <f t="shared" si="5"/>
        <v>0</v>
      </c>
      <c r="Z15" s="61">
        <f>+IF(X15&lt;&gt;0,+(Y15/X15)*100,0)</f>
        <v>0</v>
      </c>
      <c r="AA15" s="62">
        <f>SUM(AA16:AA20)</f>
        <v>1875718</v>
      </c>
    </row>
    <row r="16" spans="1:27" ht="13.5">
      <c r="A16" s="291" t="s">
        <v>234</v>
      </c>
      <c r="B16" s="300"/>
      <c r="C16" s="60">
        <v>511030</v>
      </c>
      <c r="D16" s="327"/>
      <c r="E16" s="60">
        <v>1500000</v>
      </c>
      <c r="F16" s="59">
        <v>1875718</v>
      </c>
      <c r="G16" s="59"/>
      <c r="H16" s="60"/>
      <c r="I16" s="60"/>
      <c r="J16" s="59"/>
      <c r="K16" s="59">
        <v>1499718</v>
      </c>
      <c r="L16" s="60"/>
      <c r="M16" s="60"/>
      <c r="N16" s="59">
        <v>1499718</v>
      </c>
      <c r="O16" s="59"/>
      <c r="P16" s="60"/>
      <c r="Q16" s="60"/>
      <c r="R16" s="59"/>
      <c r="S16" s="59"/>
      <c r="T16" s="60">
        <v>236000</v>
      </c>
      <c r="U16" s="60">
        <v>140000</v>
      </c>
      <c r="V16" s="59">
        <v>376000</v>
      </c>
      <c r="W16" s="59">
        <v>1875718</v>
      </c>
      <c r="X16" s="60">
        <v>1875718</v>
      </c>
      <c r="Y16" s="59"/>
      <c r="Z16" s="61"/>
      <c r="AA16" s="62">
        <v>1875718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8274614</v>
      </c>
      <c r="D22" s="331">
        <f t="shared" si="6"/>
        <v>0</v>
      </c>
      <c r="E22" s="330">
        <f t="shared" si="6"/>
        <v>6650000</v>
      </c>
      <c r="F22" s="332">
        <f t="shared" si="6"/>
        <v>7049324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22400</v>
      </c>
      <c r="L22" s="330">
        <f t="shared" si="6"/>
        <v>21700</v>
      </c>
      <c r="M22" s="330">
        <f t="shared" si="6"/>
        <v>0</v>
      </c>
      <c r="N22" s="332">
        <f t="shared" si="6"/>
        <v>44100</v>
      </c>
      <c r="O22" s="332">
        <f t="shared" si="6"/>
        <v>20008</v>
      </c>
      <c r="P22" s="330">
        <f t="shared" si="6"/>
        <v>68658</v>
      </c>
      <c r="Q22" s="330">
        <f t="shared" si="6"/>
        <v>90108</v>
      </c>
      <c r="R22" s="332">
        <f t="shared" si="6"/>
        <v>178774</v>
      </c>
      <c r="S22" s="332">
        <f t="shared" si="6"/>
        <v>100197</v>
      </c>
      <c r="T22" s="330">
        <f t="shared" si="6"/>
        <v>1188358</v>
      </c>
      <c r="U22" s="330">
        <f t="shared" si="6"/>
        <v>1769684</v>
      </c>
      <c r="V22" s="332">
        <f t="shared" si="6"/>
        <v>3058239</v>
      </c>
      <c r="W22" s="332">
        <f t="shared" si="6"/>
        <v>3281113</v>
      </c>
      <c r="X22" s="330">
        <f t="shared" si="6"/>
        <v>7049324</v>
      </c>
      <c r="Y22" s="332">
        <f t="shared" si="6"/>
        <v>-3768211</v>
      </c>
      <c r="Z22" s="323">
        <f>+IF(X22&lt;&gt;0,+(Y22/X22)*100,0)</f>
        <v>-53.45492702562685</v>
      </c>
      <c r="AA22" s="337">
        <f>SUM(AA23:AA32)</f>
        <v>7049324</v>
      </c>
    </row>
    <row r="23" spans="1:27" ht="13.5">
      <c r="A23" s="348" t="s">
        <v>237</v>
      </c>
      <c r="B23" s="142"/>
      <c r="C23" s="60"/>
      <c r="D23" s="327"/>
      <c r="E23" s="60">
        <v>1250000</v>
      </c>
      <c r="F23" s="59">
        <v>1250000</v>
      </c>
      <c r="G23" s="59"/>
      <c r="H23" s="60"/>
      <c r="I23" s="60"/>
      <c r="J23" s="59"/>
      <c r="K23" s="59"/>
      <c r="L23" s="60"/>
      <c r="M23" s="60"/>
      <c r="N23" s="59"/>
      <c r="O23" s="59"/>
      <c r="P23" s="60">
        <v>19725</v>
      </c>
      <c r="Q23" s="60">
        <v>90108</v>
      </c>
      <c r="R23" s="59">
        <v>109833</v>
      </c>
      <c r="S23" s="59">
        <v>85740</v>
      </c>
      <c r="T23" s="60">
        <v>411866</v>
      </c>
      <c r="U23" s="60">
        <v>222586</v>
      </c>
      <c r="V23" s="59">
        <v>720192</v>
      </c>
      <c r="W23" s="59">
        <v>830025</v>
      </c>
      <c r="X23" s="60">
        <v>1250000</v>
      </c>
      <c r="Y23" s="59">
        <v>-419975</v>
      </c>
      <c r="Z23" s="61">
        <v>-33.6</v>
      </c>
      <c r="AA23" s="62">
        <v>1250000</v>
      </c>
    </row>
    <row r="24" spans="1:27" ht="13.5">
      <c r="A24" s="348" t="s">
        <v>238</v>
      </c>
      <c r="B24" s="142"/>
      <c r="C24" s="60">
        <v>1042559</v>
      </c>
      <c r="D24" s="327"/>
      <c r="E24" s="60">
        <v>1000000</v>
      </c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275280</v>
      </c>
      <c r="U24" s="60"/>
      <c r="V24" s="59">
        <v>275280</v>
      </c>
      <c r="W24" s="59">
        <v>275280</v>
      </c>
      <c r="X24" s="60">
        <v>1000000</v>
      </c>
      <c r="Y24" s="59">
        <v>-724720</v>
      </c>
      <c r="Z24" s="61">
        <v>-72.47</v>
      </c>
      <c r="AA24" s="62">
        <v>1000000</v>
      </c>
    </row>
    <row r="25" spans="1:27" ht="13.5">
      <c r="A25" s="348" t="s">
        <v>239</v>
      </c>
      <c r="B25" s="142"/>
      <c r="C25" s="60">
        <v>6157122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>
        <v>4800</v>
      </c>
      <c r="D26" s="350"/>
      <c r="E26" s="349">
        <v>3500000</v>
      </c>
      <c r="F26" s="351">
        <v>3619324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>
        <v>431224</v>
      </c>
      <c r="U26" s="349">
        <v>1415707</v>
      </c>
      <c r="V26" s="351">
        <v>1846931</v>
      </c>
      <c r="W26" s="351">
        <v>1846931</v>
      </c>
      <c r="X26" s="349">
        <v>3619324</v>
      </c>
      <c r="Y26" s="351">
        <v>-1772393</v>
      </c>
      <c r="Z26" s="352">
        <v>-48.97</v>
      </c>
      <c r="AA26" s="353">
        <v>3619324</v>
      </c>
    </row>
    <row r="27" spans="1:27" ht="13.5">
      <c r="A27" s="348" t="s">
        <v>241</v>
      </c>
      <c r="B27" s="147"/>
      <c r="C27" s="60">
        <v>149500</v>
      </c>
      <c r="D27" s="327"/>
      <c r="E27" s="60">
        <v>500000</v>
      </c>
      <c r="F27" s="59">
        <v>780000</v>
      </c>
      <c r="G27" s="59"/>
      <c r="H27" s="60"/>
      <c r="I27" s="60"/>
      <c r="J27" s="59"/>
      <c r="K27" s="59"/>
      <c r="L27" s="60">
        <v>10000</v>
      </c>
      <c r="M27" s="60"/>
      <c r="N27" s="59">
        <v>10000</v>
      </c>
      <c r="O27" s="59"/>
      <c r="P27" s="60"/>
      <c r="Q27" s="60"/>
      <c r="R27" s="59"/>
      <c r="S27" s="59"/>
      <c r="T27" s="60">
        <v>18787</v>
      </c>
      <c r="U27" s="60">
        <v>120652</v>
      </c>
      <c r="V27" s="59">
        <v>139439</v>
      </c>
      <c r="W27" s="59">
        <v>149439</v>
      </c>
      <c r="X27" s="60">
        <v>780000</v>
      </c>
      <c r="Y27" s="59">
        <v>-630561</v>
      </c>
      <c r="Z27" s="61">
        <v>-80.84</v>
      </c>
      <c r="AA27" s="62">
        <v>780000</v>
      </c>
    </row>
    <row r="28" spans="1:27" ht="13.5">
      <c r="A28" s="348" t="s">
        <v>242</v>
      </c>
      <c r="B28" s="147"/>
      <c r="C28" s="275">
        <v>920633</v>
      </c>
      <c r="D28" s="328"/>
      <c r="E28" s="275">
        <v>400000</v>
      </c>
      <c r="F28" s="329">
        <v>400000</v>
      </c>
      <c r="G28" s="329"/>
      <c r="H28" s="275"/>
      <c r="I28" s="275"/>
      <c r="J28" s="329"/>
      <c r="K28" s="329">
        <v>22400</v>
      </c>
      <c r="L28" s="275">
        <v>11700</v>
      </c>
      <c r="M28" s="275"/>
      <c r="N28" s="329">
        <v>34100</v>
      </c>
      <c r="O28" s="329">
        <v>20008</v>
      </c>
      <c r="P28" s="275">
        <v>48933</v>
      </c>
      <c r="Q28" s="275"/>
      <c r="R28" s="329">
        <v>68941</v>
      </c>
      <c r="S28" s="329">
        <v>14457</v>
      </c>
      <c r="T28" s="275">
        <v>51201</v>
      </c>
      <c r="U28" s="275">
        <v>10739</v>
      </c>
      <c r="V28" s="329">
        <v>76397</v>
      </c>
      <c r="W28" s="329">
        <v>179438</v>
      </c>
      <c r="X28" s="275">
        <v>400000</v>
      </c>
      <c r="Y28" s="329">
        <v>-220562</v>
      </c>
      <c r="Z28" s="322">
        <v>-55.14</v>
      </c>
      <c r="AA28" s="273">
        <v>400000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10000</v>
      </c>
      <c r="F34" s="332">
        <f t="shared" si="7"/>
        <v>10000</v>
      </c>
      <c r="G34" s="332">
        <f t="shared" si="7"/>
        <v>800</v>
      </c>
      <c r="H34" s="330">
        <f t="shared" si="7"/>
        <v>1630</v>
      </c>
      <c r="I34" s="330">
        <f t="shared" si="7"/>
        <v>2211</v>
      </c>
      <c r="J34" s="332">
        <f t="shared" si="7"/>
        <v>4641</v>
      </c>
      <c r="K34" s="332">
        <f t="shared" si="7"/>
        <v>1671</v>
      </c>
      <c r="L34" s="330">
        <f t="shared" si="7"/>
        <v>360</v>
      </c>
      <c r="M34" s="330">
        <f t="shared" si="7"/>
        <v>0</v>
      </c>
      <c r="N34" s="332">
        <f t="shared" si="7"/>
        <v>2031</v>
      </c>
      <c r="O34" s="332">
        <f t="shared" si="7"/>
        <v>341</v>
      </c>
      <c r="P34" s="330">
        <f t="shared" si="7"/>
        <v>0</v>
      </c>
      <c r="Q34" s="330">
        <f t="shared" si="7"/>
        <v>2618</v>
      </c>
      <c r="R34" s="332">
        <f t="shared" si="7"/>
        <v>2959</v>
      </c>
      <c r="S34" s="332">
        <f t="shared" si="7"/>
        <v>321</v>
      </c>
      <c r="T34" s="330">
        <f t="shared" si="7"/>
        <v>0</v>
      </c>
      <c r="U34" s="330">
        <f t="shared" si="7"/>
        <v>0</v>
      </c>
      <c r="V34" s="332">
        <f t="shared" si="7"/>
        <v>321</v>
      </c>
      <c r="W34" s="332">
        <f t="shared" si="7"/>
        <v>9952</v>
      </c>
      <c r="X34" s="330">
        <f t="shared" si="7"/>
        <v>10000</v>
      </c>
      <c r="Y34" s="332">
        <f t="shared" si="7"/>
        <v>-48</v>
      </c>
      <c r="Z34" s="323">
        <f>+IF(X34&lt;&gt;0,+(Y34/X34)*100,0)</f>
        <v>-0.48</v>
      </c>
      <c r="AA34" s="337">
        <f t="shared" si="7"/>
        <v>10000</v>
      </c>
    </row>
    <row r="35" spans="1:27" ht="13.5">
      <c r="A35" s="348" t="s">
        <v>246</v>
      </c>
      <c r="B35" s="136"/>
      <c r="C35" s="54"/>
      <c r="D35" s="355"/>
      <c r="E35" s="54">
        <v>10000</v>
      </c>
      <c r="F35" s="53">
        <v>10000</v>
      </c>
      <c r="G35" s="53">
        <v>800</v>
      </c>
      <c r="H35" s="54">
        <v>1630</v>
      </c>
      <c r="I35" s="54">
        <v>2211</v>
      </c>
      <c r="J35" s="53">
        <v>4641</v>
      </c>
      <c r="K35" s="53">
        <v>1671</v>
      </c>
      <c r="L35" s="54">
        <v>360</v>
      </c>
      <c r="M35" s="54"/>
      <c r="N35" s="53">
        <v>2031</v>
      </c>
      <c r="O35" s="53">
        <v>341</v>
      </c>
      <c r="P35" s="54"/>
      <c r="Q35" s="54">
        <v>2618</v>
      </c>
      <c r="R35" s="53">
        <v>2959</v>
      </c>
      <c r="S35" s="53">
        <v>321</v>
      </c>
      <c r="T35" s="54"/>
      <c r="U35" s="54"/>
      <c r="V35" s="53">
        <v>321</v>
      </c>
      <c r="W35" s="53">
        <v>9952</v>
      </c>
      <c r="X35" s="54">
        <v>10000</v>
      </c>
      <c r="Y35" s="53">
        <v>-48</v>
      </c>
      <c r="Z35" s="94">
        <v>-0.48</v>
      </c>
      <c r="AA35" s="95">
        <v>10000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14047323</v>
      </c>
      <c r="D40" s="331">
        <f t="shared" si="9"/>
        <v>0</v>
      </c>
      <c r="E40" s="330">
        <f t="shared" si="9"/>
        <v>5555400</v>
      </c>
      <c r="F40" s="332">
        <f t="shared" si="9"/>
        <v>6952685</v>
      </c>
      <c r="G40" s="332">
        <f t="shared" si="9"/>
        <v>470</v>
      </c>
      <c r="H40" s="330">
        <f t="shared" si="9"/>
        <v>131183</v>
      </c>
      <c r="I40" s="330">
        <f t="shared" si="9"/>
        <v>307481</v>
      </c>
      <c r="J40" s="332">
        <f t="shared" si="9"/>
        <v>439134</v>
      </c>
      <c r="K40" s="332">
        <f t="shared" si="9"/>
        <v>524235</v>
      </c>
      <c r="L40" s="330">
        <f t="shared" si="9"/>
        <v>471947</v>
      </c>
      <c r="M40" s="330">
        <f t="shared" si="9"/>
        <v>571501</v>
      </c>
      <c r="N40" s="332">
        <f t="shared" si="9"/>
        <v>1567683</v>
      </c>
      <c r="O40" s="332">
        <f t="shared" si="9"/>
        <v>381658</v>
      </c>
      <c r="P40" s="330">
        <f t="shared" si="9"/>
        <v>378796</v>
      </c>
      <c r="Q40" s="330">
        <f t="shared" si="9"/>
        <v>430971</v>
      </c>
      <c r="R40" s="332">
        <f t="shared" si="9"/>
        <v>1191425</v>
      </c>
      <c r="S40" s="332">
        <f t="shared" si="9"/>
        <v>1042262</v>
      </c>
      <c r="T40" s="330">
        <f t="shared" si="9"/>
        <v>3222049</v>
      </c>
      <c r="U40" s="330">
        <f t="shared" si="9"/>
        <v>889623</v>
      </c>
      <c r="V40" s="332">
        <f t="shared" si="9"/>
        <v>5153934</v>
      </c>
      <c r="W40" s="332">
        <f t="shared" si="9"/>
        <v>8352176</v>
      </c>
      <c r="X40" s="330">
        <f t="shared" si="9"/>
        <v>6952685</v>
      </c>
      <c r="Y40" s="332">
        <f t="shared" si="9"/>
        <v>1399491</v>
      </c>
      <c r="Z40" s="323">
        <f>+IF(X40&lt;&gt;0,+(Y40/X40)*100,0)</f>
        <v>20.12878477883005</v>
      </c>
      <c r="AA40" s="337">
        <f>SUM(AA41:AA49)</f>
        <v>6952685</v>
      </c>
    </row>
    <row r="41" spans="1:27" ht="13.5">
      <c r="A41" s="348" t="s">
        <v>248</v>
      </c>
      <c r="B41" s="142"/>
      <c r="C41" s="349">
        <v>6081524</v>
      </c>
      <c r="D41" s="350"/>
      <c r="E41" s="349">
        <v>2265000</v>
      </c>
      <c r="F41" s="351">
        <v>3526662</v>
      </c>
      <c r="G41" s="351"/>
      <c r="H41" s="349"/>
      <c r="I41" s="349">
        <v>175249</v>
      </c>
      <c r="J41" s="351">
        <v>175249</v>
      </c>
      <c r="K41" s="351">
        <v>124285</v>
      </c>
      <c r="L41" s="349">
        <v>294715</v>
      </c>
      <c r="M41" s="349"/>
      <c r="N41" s="351">
        <v>419000</v>
      </c>
      <c r="O41" s="351">
        <v>228258</v>
      </c>
      <c r="P41" s="349"/>
      <c r="Q41" s="349">
        <v>108684</v>
      </c>
      <c r="R41" s="351">
        <v>336942</v>
      </c>
      <c r="S41" s="351">
        <v>598501</v>
      </c>
      <c r="T41" s="349"/>
      <c r="U41" s="349">
        <v>402410</v>
      </c>
      <c r="V41" s="351">
        <v>1000911</v>
      </c>
      <c r="W41" s="351">
        <v>1932102</v>
      </c>
      <c r="X41" s="349">
        <v>3526662</v>
      </c>
      <c r="Y41" s="351">
        <v>-1594560</v>
      </c>
      <c r="Z41" s="352">
        <v>-45.21</v>
      </c>
      <c r="AA41" s="353">
        <v>3526662</v>
      </c>
    </row>
    <row r="42" spans="1:27" ht="13.5">
      <c r="A42" s="348" t="s">
        <v>249</v>
      </c>
      <c r="B42" s="136"/>
      <c r="C42" s="60">
        <f aca="true" t="shared" si="10" ref="C42:Y42">+C62</f>
        <v>1867331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1200387</v>
      </c>
      <c r="D43" s="356"/>
      <c r="E43" s="305">
        <v>2553400</v>
      </c>
      <c r="F43" s="357">
        <v>2704155</v>
      </c>
      <c r="G43" s="357">
        <v>80</v>
      </c>
      <c r="H43" s="305">
        <v>122087</v>
      </c>
      <c r="I43" s="305">
        <v>122617</v>
      </c>
      <c r="J43" s="357">
        <v>244784</v>
      </c>
      <c r="K43" s="357">
        <v>390960</v>
      </c>
      <c r="L43" s="305">
        <v>177232</v>
      </c>
      <c r="M43" s="305">
        <v>355389</v>
      </c>
      <c r="N43" s="357">
        <v>923581</v>
      </c>
      <c r="O43" s="357">
        <v>153400</v>
      </c>
      <c r="P43" s="305">
        <v>373355</v>
      </c>
      <c r="Q43" s="305">
        <v>277467</v>
      </c>
      <c r="R43" s="357">
        <v>804222</v>
      </c>
      <c r="S43" s="357">
        <v>429568</v>
      </c>
      <c r="T43" s="305">
        <v>200957</v>
      </c>
      <c r="U43" s="305">
        <v>168291</v>
      </c>
      <c r="V43" s="357">
        <v>798816</v>
      </c>
      <c r="W43" s="357">
        <v>2771403</v>
      </c>
      <c r="X43" s="305">
        <v>2704155</v>
      </c>
      <c r="Y43" s="357">
        <v>67248</v>
      </c>
      <c r="Z43" s="358">
        <v>2.49</v>
      </c>
      <c r="AA43" s="303">
        <v>2704155</v>
      </c>
    </row>
    <row r="44" spans="1:27" ht="13.5">
      <c r="A44" s="348" t="s">
        <v>251</v>
      </c>
      <c r="B44" s="136"/>
      <c r="C44" s="60">
        <v>1199439</v>
      </c>
      <c r="D44" s="355"/>
      <c r="E44" s="54">
        <v>487000</v>
      </c>
      <c r="F44" s="53">
        <v>471868</v>
      </c>
      <c r="G44" s="53">
        <v>390</v>
      </c>
      <c r="H44" s="54">
        <v>9096</v>
      </c>
      <c r="I44" s="54">
        <v>9615</v>
      </c>
      <c r="J44" s="53">
        <v>19101</v>
      </c>
      <c r="K44" s="53">
        <v>8990</v>
      </c>
      <c r="L44" s="54"/>
      <c r="M44" s="54">
        <v>216112</v>
      </c>
      <c r="N44" s="53">
        <v>225102</v>
      </c>
      <c r="O44" s="53"/>
      <c r="P44" s="54">
        <v>5441</v>
      </c>
      <c r="Q44" s="54">
        <v>44820</v>
      </c>
      <c r="R44" s="53">
        <v>50261</v>
      </c>
      <c r="S44" s="53">
        <v>14193</v>
      </c>
      <c r="T44" s="54">
        <v>21092</v>
      </c>
      <c r="U44" s="54">
        <v>104322</v>
      </c>
      <c r="V44" s="53">
        <v>139607</v>
      </c>
      <c r="W44" s="53">
        <v>434071</v>
      </c>
      <c r="X44" s="54">
        <v>471868</v>
      </c>
      <c r="Y44" s="53">
        <v>-37797</v>
      </c>
      <c r="Z44" s="94">
        <v>-8.01</v>
      </c>
      <c r="AA44" s="95">
        <v>471868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3698642</v>
      </c>
      <c r="D48" s="355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3000000</v>
      </c>
      <c r="U48" s="54">
        <v>214600</v>
      </c>
      <c r="V48" s="53">
        <v>3214600</v>
      </c>
      <c r="W48" s="53">
        <v>3214600</v>
      </c>
      <c r="X48" s="54">
        <v>250000</v>
      </c>
      <c r="Y48" s="53">
        <v>2964600</v>
      </c>
      <c r="Z48" s="94">
        <v>1185.84</v>
      </c>
      <c r="AA48" s="95">
        <v>250000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572778</v>
      </c>
      <c r="D57" s="331">
        <f aca="true" t="shared" si="13" ref="D57:AA57">+D58</f>
        <v>0</v>
      </c>
      <c r="E57" s="330">
        <f t="shared" si="13"/>
        <v>220000</v>
      </c>
      <c r="F57" s="332">
        <f t="shared" si="13"/>
        <v>939981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215578</v>
      </c>
      <c r="Q57" s="330">
        <f t="shared" si="13"/>
        <v>100000</v>
      </c>
      <c r="R57" s="332">
        <f t="shared" si="13"/>
        <v>315578</v>
      </c>
      <c r="S57" s="332">
        <f t="shared" si="13"/>
        <v>84700</v>
      </c>
      <c r="T57" s="330">
        <f t="shared" si="13"/>
        <v>24000</v>
      </c>
      <c r="U57" s="330">
        <f t="shared" si="13"/>
        <v>0</v>
      </c>
      <c r="V57" s="332">
        <f t="shared" si="13"/>
        <v>108700</v>
      </c>
      <c r="W57" s="332">
        <f t="shared" si="13"/>
        <v>424278</v>
      </c>
      <c r="X57" s="330">
        <f t="shared" si="13"/>
        <v>939981</v>
      </c>
      <c r="Y57" s="332">
        <f t="shared" si="13"/>
        <v>-515703</v>
      </c>
      <c r="Z57" s="323">
        <f>+IF(X57&lt;&gt;0,+(Y57/X57)*100,0)</f>
        <v>-54.863130212206414</v>
      </c>
      <c r="AA57" s="337">
        <f t="shared" si="13"/>
        <v>939981</v>
      </c>
    </row>
    <row r="58" spans="1:27" ht="13.5">
      <c r="A58" s="348" t="s">
        <v>217</v>
      </c>
      <c r="B58" s="136"/>
      <c r="C58" s="60">
        <v>572778</v>
      </c>
      <c r="D58" s="327"/>
      <c r="E58" s="60">
        <v>220000</v>
      </c>
      <c r="F58" s="59">
        <v>939981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215578</v>
      </c>
      <c r="Q58" s="60">
        <v>100000</v>
      </c>
      <c r="R58" s="59">
        <v>315578</v>
      </c>
      <c r="S58" s="59">
        <v>84700</v>
      </c>
      <c r="T58" s="60">
        <v>24000</v>
      </c>
      <c r="U58" s="60"/>
      <c r="V58" s="59">
        <v>108700</v>
      </c>
      <c r="W58" s="59">
        <v>424278</v>
      </c>
      <c r="X58" s="60">
        <v>939981</v>
      </c>
      <c r="Y58" s="59">
        <v>-515703</v>
      </c>
      <c r="Z58" s="61">
        <v>-54.86</v>
      </c>
      <c r="AA58" s="62">
        <v>939981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126474010</v>
      </c>
      <c r="D60" s="333">
        <f t="shared" si="14"/>
        <v>0</v>
      </c>
      <c r="E60" s="219">
        <f t="shared" si="14"/>
        <v>64644909</v>
      </c>
      <c r="F60" s="264">
        <f t="shared" si="14"/>
        <v>62183766</v>
      </c>
      <c r="G60" s="264">
        <f t="shared" si="14"/>
        <v>6785585</v>
      </c>
      <c r="H60" s="219">
        <f t="shared" si="14"/>
        <v>4054423</v>
      </c>
      <c r="I60" s="219">
        <f t="shared" si="14"/>
        <v>5210882</v>
      </c>
      <c r="J60" s="264">
        <f t="shared" si="14"/>
        <v>16050890</v>
      </c>
      <c r="K60" s="264">
        <f t="shared" si="14"/>
        <v>4712203</v>
      </c>
      <c r="L60" s="219">
        <f t="shared" si="14"/>
        <v>2958307</v>
      </c>
      <c r="M60" s="219">
        <f t="shared" si="14"/>
        <v>1071161</v>
      </c>
      <c r="N60" s="264">
        <f t="shared" si="14"/>
        <v>8741671</v>
      </c>
      <c r="O60" s="264">
        <f t="shared" si="14"/>
        <v>835186</v>
      </c>
      <c r="P60" s="219">
        <f t="shared" si="14"/>
        <v>3068270</v>
      </c>
      <c r="Q60" s="219">
        <f t="shared" si="14"/>
        <v>2598255</v>
      </c>
      <c r="R60" s="264">
        <f t="shared" si="14"/>
        <v>6501711</v>
      </c>
      <c r="S60" s="264">
        <f t="shared" si="14"/>
        <v>1653724</v>
      </c>
      <c r="T60" s="219">
        <f t="shared" si="14"/>
        <v>5877787</v>
      </c>
      <c r="U60" s="219">
        <f t="shared" si="14"/>
        <v>5343758</v>
      </c>
      <c r="V60" s="264">
        <f t="shared" si="14"/>
        <v>12875269</v>
      </c>
      <c r="W60" s="264">
        <f t="shared" si="14"/>
        <v>44169541</v>
      </c>
      <c r="X60" s="219">
        <f t="shared" si="14"/>
        <v>62183766</v>
      </c>
      <c r="Y60" s="264">
        <f t="shared" si="14"/>
        <v>-18014225</v>
      </c>
      <c r="Z60" s="324">
        <f>+IF(X60&lt;&gt;0,+(Y60/X60)*100,0)</f>
        <v>-28.969337431251752</v>
      </c>
      <c r="AA60" s="232">
        <f>+AA57+AA54+AA51+AA40+AA37+AA34+AA22+AA5</f>
        <v>62183766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1867331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>
        <v>1867331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1320595</v>
      </c>
      <c r="D5" s="344">
        <f t="shared" si="0"/>
        <v>0</v>
      </c>
      <c r="E5" s="343">
        <f t="shared" si="0"/>
        <v>16659181</v>
      </c>
      <c r="F5" s="345">
        <f t="shared" si="0"/>
        <v>34099179</v>
      </c>
      <c r="G5" s="345">
        <f t="shared" si="0"/>
        <v>2854116</v>
      </c>
      <c r="H5" s="343">
        <f t="shared" si="0"/>
        <v>3740</v>
      </c>
      <c r="I5" s="343">
        <f t="shared" si="0"/>
        <v>892024</v>
      </c>
      <c r="J5" s="345">
        <f t="shared" si="0"/>
        <v>3749880</v>
      </c>
      <c r="K5" s="345">
        <f t="shared" si="0"/>
        <v>3344916</v>
      </c>
      <c r="L5" s="343">
        <f t="shared" si="0"/>
        <v>6294758</v>
      </c>
      <c r="M5" s="343">
        <f t="shared" si="0"/>
        <v>232415</v>
      </c>
      <c r="N5" s="345">
        <f t="shared" si="0"/>
        <v>9872089</v>
      </c>
      <c r="O5" s="345">
        <f t="shared" si="0"/>
        <v>12203</v>
      </c>
      <c r="P5" s="343">
        <f t="shared" si="0"/>
        <v>151303</v>
      </c>
      <c r="Q5" s="343">
        <f t="shared" si="0"/>
        <v>0</v>
      </c>
      <c r="R5" s="345">
        <f t="shared" si="0"/>
        <v>163506</v>
      </c>
      <c r="S5" s="345">
        <f t="shared" si="0"/>
        <v>1107598</v>
      </c>
      <c r="T5" s="343">
        <f t="shared" si="0"/>
        <v>3341884</v>
      </c>
      <c r="U5" s="343">
        <f t="shared" si="0"/>
        <v>10289610</v>
      </c>
      <c r="V5" s="345">
        <f t="shared" si="0"/>
        <v>14739092</v>
      </c>
      <c r="W5" s="345">
        <f t="shared" si="0"/>
        <v>28524567</v>
      </c>
      <c r="X5" s="343">
        <f t="shared" si="0"/>
        <v>34099179</v>
      </c>
      <c r="Y5" s="345">
        <f t="shared" si="0"/>
        <v>-5574612</v>
      </c>
      <c r="Z5" s="346">
        <f>+IF(X5&lt;&gt;0,+(Y5/X5)*100,0)</f>
        <v>-16.34822938112381</v>
      </c>
      <c r="AA5" s="347">
        <f>+AA6+AA8+AA11+AA13+AA15</f>
        <v>34099179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12964181</v>
      </c>
      <c r="F6" s="59">
        <f t="shared" si="1"/>
        <v>24151127</v>
      </c>
      <c r="G6" s="59">
        <f t="shared" si="1"/>
        <v>2854116</v>
      </c>
      <c r="H6" s="60">
        <f t="shared" si="1"/>
        <v>3740</v>
      </c>
      <c r="I6" s="60">
        <f t="shared" si="1"/>
        <v>892024</v>
      </c>
      <c r="J6" s="59">
        <f t="shared" si="1"/>
        <v>3749880</v>
      </c>
      <c r="K6" s="59">
        <f t="shared" si="1"/>
        <v>3168206</v>
      </c>
      <c r="L6" s="60">
        <f t="shared" si="1"/>
        <v>5985430</v>
      </c>
      <c r="M6" s="60">
        <f t="shared" si="1"/>
        <v>58735</v>
      </c>
      <c r="N6" s="59">
        <f t="shared" si="1"/>
        <v>9212371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12962251</v>
      </c>
      <c r="X6" s="60">
        <f t="shared" si="1"/>
        <v>24151127</v>
      </c>
      <c r="Y6" s="59">
        <f t="shared" si="1"/>
        <v>-11188876</v>
      </c>
      <c r="Z6" s="61">
        <f>+IF(X6&lt;&gt;0,+(Y6/X6)*100,0)</f>
        <v>-46.32858748165251</v>
      </c>
      <c r="AA6" s="62">
        <f t="shared" si="1"/>
        <v>24151127</v>
      </c>
    </row>
    <row r="7" spans="1:27" ht="13.5">
      <c r="A7" s="291" t="s">
        <v>229</v>
      </c>
      <c r="B7" s="142"/>
      <c r="C7" s="60"/>
      <c r="D7" s="327"/>
      <c r="E7" s="60">
        <v>12964181</v>
      </c>
      <c r="F7" s="59">
        <v>24151127</v>
      </c>
      <c r="G7" s="59">
        <v>2854116</v>
      </c>
      <c r="H7" s="60">
        <v>3740</v>
      </c>
      <c r="I7" s="60">
        <v>892024</v>
      </c>
      <c r="J7" s="59">
        <v>3749880</v>
      </c>
      <c r="K7" s="59">
        <v>3168206</v>
      </c>
      <c r="L7" s="60">
        <v>5985430</v>
      </c>
      <c r="M7" s="60">
        <v>58735</v>
      </c>
      <c r="N7" s="59">
        <v>9212371</v>
      </c>
      <c r="O7" s="59"/>
      <c r="P7" s="60"/>
      <c r="Q7" s="60"/>
      <c r="R7" s="59"/>
      <c r="S7" s="59"/>
      <c r="T7" s="60"/>
      <c r="U7" s="60"/>
      <c r="V7" s="59"/>
      <c r="W7" s="59">
        <v>12962251</v>
      </c>
      <c r="X7" s="60">
        <v>24151127</v>
      </c>
      <c r="Y7" s="59">
        <v>-11188876</v>
      </c>
      <c r="Z7" s="61">
        <v>-46.33</v>
      </c>
      <c r="AA7" s="62">
        <v>24151127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2100000</v>
      </c>
      <c r="F8" s="59">
        <f t="shared" si="2"/>
        <v>7100000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1837</v>
      </c>
      <c r="T8" s="60">
        <f t="shared" si="2"/>
        <v>1638666</v>
      </c>
      <c r="U8" s="60">
        <f t="shared" si="2"/>
        <v>5261666</v>
      </c>
      <c r="V8" s="59">
        <f t="shared" si="2"/>
        <v>6902169</v>
      </c>
      <c r="W8" s="59">
        <f t="shared" si="2"/>
        <v>6902169</v>
      </c>
      <c r="X8" s="60">
        <f t="shared" si="2"/>
        <v>7100000</v>
      </c>
      <c r="Y8" s="59">
        <f t="shared" si="2"/>
        <v>-197831</v>
      </c>
      <c r="Z8" s="61">
        <f>+IF(X8&lt;&gt;0,+(Y8/X8)*100,0)</f>
        <v>-2.7863521126760564</v>
      </c>
      <c r="AA8" s="62">
        <f>SUM(AA9:AA10)</f>
        <v>7100000</v>
      </c>
    </row>
    <row r="9" spans="1:27" ht="13.5">
      <c r="A9" s="291" t="s">
        <v>230</v>
      </c>
      <c r="B9" s="142"/>
      <c r="C9" s="60"/>
      <c r="D9" s="327"/>
      <c r="E9" s="60">
        <v>2100000</v>
      </c>
      <c r="F9" s="59">
        <v>7100000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1837</v>
      </c>
      <c r="T9" s="60">
        <v>1638666</v>
      </c>
      <c r="U9" s="60">
        <v>5261666</v>
      </c>
      <c r="V9" s="59">
        <v>6902169</v>
      </c>
      <c r="W9" s="59">
        <v>6902169</v>
      </c>
      <c r="X9" s="60">
        <v>7100000</v>
      </c>
      <c r="Y9" s="59">
        <v>-197831</v>
      </c>
      <c r="Z9" s="61">
        <v>-2.79</v>
      </c>
      <c r="AA9" s="62">
        <v>7100000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500000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913761</v>
      </c>
      <c r="T11" s="349">
        <f t="shared" si="3"/>
        <v>1624731</v>
      </c>
      <c r="U11" s="349">
        <f t="shared" si="3"/>
        <v>4658286</v>
      </c>
      <c r="V11" s="351">
        <f t="shared" si="3"/>
        <v>7196778</v>
      </c>
      <c r="W11" s="351">
        <f t="shared" si="3"/>
        <v>7196778</v>
      </c>
      <c r="X11" s="349">
        <f t="shared" si="3"/>
        <v>0</v>
      </c>
      <c r="Y11" s="351">
        <f t="shared" si="3"/>
        <v>7196778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913761</v>
      </c>
      <c r="T12" s="60">
        <v>1624731</v>
      </c>
      <c r="U12" s="60">
        <v>4658286</v>
      </c>
      <c r="V12" s="59">
        <v>7196778</v>
      </c>
      <c r="W12" s="59">
        <v>7196778</v>
      </c>
      <c r="X12" s="60"/>
      <c r="Y12" s="59">
        <v>7196778</v>
      </c>
      <c r="Z12" s="61"/>
      <c r="AA12" s="62"/>
    </row>
    <row r="13" spans="1:27" ht="13.5">
      <c r="A13" s="348" t="s">
        <v>208</v>
      </c>
      <c r="B13" s="136"/>
      <c r="C13" s="275">
        <f>+C14</f>
        <v>1320595</v>
      </c>
      <c r="D13" s="328">
        <f aca="true" t="shared" si="4" ref="D13:AA13">+D14</f>
        <v>0</v>
      </c>
      <c r="E13" s="275">
        <f t="shared" si="4"/>
        <v>695000</v>
      </c>
      <c r="F13" s="329">
        <f t="shared" si="4"/>
        <v>2448052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176710</v>
      </c>
      <c r="L13" s="275">
        <f t="shared" si="4"/>
        <v>309328</v>
      </c>
      <c r="M13" s="275">
        <f t="shared" si="4"/>
        <v>173680</v>
      </c>
      <c r="N13" s="329">
        <f t="shared" si="4"/>
        <v>659718</v>
      </c>
      <c r="O13" s="329">
        <f t="shared" si="4"/>
        <v>12203</v>
      </c>
      <c r="P13" s="275">
        <f t="shared" si="4"/>
        <v>151303</v>
      </c>
      <c r="Q13" s="275">
        <f t="shared" si="4"/>
        <v>0</v>
      </c>
      <c r="R13" s="329">
        <f t="shared" si="4"/>
        <v>163506</v>
      </c>
      <c r="S13" s="329">
        <f t="shared" si="4"/>
        <v>0</v>
      </c>
      <c r="T13" s="275">
        <f t="shared" si="4"/>
        <v>20887</v>
      </c>
      <c r="U13" s="275">
        <f t="shared" si="4"/>
        <v>219658</v>
      </c>
      <c r="V13" s="329">
        <f t="shared" si="4"/>
        <v>240545</v>
      </c>
      <c r="W13" s="329">
        <f t="shared" si="4"/>
        <v>1063769</v>
      </c>
      <c r="X13" s="275">
        <f t="shared" si="4"/>
        <v>2448052</v>
      </c>
      <c r="Y13" s="329">
        <f t="shared" si="4"/>
        <v>-1384283</v>
      </c>
      <c r="Z13" s="322">
        <f>+IF(X13&lt;&gt;0,+(Y13/X13)*100,0)</f>
        <v>-56.54630702289004</v>
      </c>
      <c r="AA13" s="273">
        <f t="shared" si="4"/>
        <v>2448052</v>
      </c>
    </row>
    <row r="14" spans="1:27" ht="13.5">
      <c r="A14" s="291" t="s">
        <v>233</v>
      </c>
      <c r="B14" s="136"/>
      <c r="C14" s="60">
        <v>1320595</v>
      </c>
      <c r="D14" s="327"/>
      <c r="E14" s="60">
        <v>695000</v>
      </c>
      <c r="F14" s="59">
        <v>2448052</v>
      </c>
      <c r="G14" s="59"/>
      <c r="H14" s="60"/>
      <c r="I14" s="60"/>
      <c r="J14" s="59"/>
      <c r="K14" s="59">
        <v>176710</v>
      </c>
      <c r="L14" s="60">
        <v>309328</v>
      </c>
      <c r="M14" s="60">
        <v>173680</v>
      </c>
      <c r="N14" s="59">
        <v>659718</v>
      </c>
      <c r="O14" s="59">
        <v>12203</v>
      </c>
      <c r="P14" s="60">
        <v>151303</v>
      </c>
      <c r="Q14" s="60"/>
      <c r="R14" s="59">
        <v>163506</v>
      </c>
      <c r="S14" s="59"/>
      <c r="T14" s="60">
        <v>20887</v>
      </c>
      <c r="U14" s="60">
        <v>219658</v>
      </c>
      <c r="V14" s="59">
        <v>240545</v>
      </c>
      <c r="W14" s="59">
        <v>1063769</v>
      </c>
      <c r="X14" s="60">
        <v>2448052</v>
      </c>
      <c r="Y14" s="59">
        <v>-1384283</v>
      </c>
      <c r="Z14" s="61">
        <v>-56.55</v>
      </c>
      <c r="AA14" s="62">
        <v>2448052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192000</v>
      </c>
      <c r="T15" s="60">
        <f t="shared" si="5"/>
        <v>57600</v>
      </c>
      <c r="U15" s="60">
        <f t="shared" si="5"/>
        <v>150000</v>
      </c>
      <c r="V15" s="59">
        <f t="shared" si="5"/>
        <v>399600</v>
      </c>
      <c r="W15" s="59">
        <f t="shared" si="5"/>
        <v>399600</v>
      </c>
      <c r="X15" s="60">
        <f t="shared" si="5"/>
        <v>400000</v>
      </c>
      <c r="Y15" s="59">
        <f t="shared" si="5"/>
        <v>-400</v>
      </c>
      <c r="Z15" s="61">
        <f>+IF(X15&lt;&gt;0,+(Y15/X15)*100,0)</f>
        <v>-0.1</v>
      </c>
      <c r="AA15" s="62">
        <f>SUM(AA16:AA20)</f>
        <v>400000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400000</v>
      </c>
      <c r="F20" s="59">
        <v>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192000</v>
      </c>
      <c r="T20" s="60">
        <v>57600</v>
      </c>
      <c r="U20" s="60">
        <v>150000</v>
      </c>
      <c r="V20" s="59">
        <v>399600</v>
      </c>
      <c r="W20" s="59">
        <v>399600</v>
      </c>
      <c r="X20" s="60">
        <v>400000</v>
      </c>
      <c r="Y20" s="59">
        <v>-400</v>
      </c>
      <c r="Z20" s="61">
        <v>-0.1</v>
      </c>
      <c r="AA20" s="62">
        <v>400000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102000</v>
      </c>
      <c r="F22" s="332">
        <f t="shared" si="6"/>
        <v>263200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230550</v>
      </c>
      <c r="V22" s="332">
        <f t="shared" si="6"/>
        <v>230550</v>
      </c>
      <c r="W22" s="332">
        <f t="shared" si="6"/>
        <v>230550</v>
      </c>
      <c r="X22" s="330">
        <f t="shared" si="6"/>
        <v>263200</v>
      </c>
      <c r="Y22" s="332">
        <f t="shared" si="6"/>
        <v>-32650</v>
      </c>
      <c r="Z22" s="323">
        <f>+IF(X22&lt;&gt;0,+(Y22/X22)*100,0)</f>
        <v>-12.405015197568389</v>
      </c>
      <c r="AA22" s="337">
        <f>SUM(AA23:AA32)</f>
        <v>263200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100000</v>
      </c>
      <c r="F26" s="351">
        <v>263200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>
        <v>230550</v>
      </c>
      <c r="V26" s="351">
        <v>230550</v>
      </c>
      <c r="W26" s="351">
        <v>230550</v>
      </c>
      <c r="X26" s="349">
        <v>263200</v>
      </c>
      <c r="Y26" s="351">
        <v>-32650</v>
      </c>
      <c r="Z26" s="352">
        <v>-12.41</v>
      </c>
      <c r="AA26" s="353">
        <v>263200</v>
      </c>
    </row>
    <row r="27" spans="1:27" ht="13.5">
      <c r="A27" s="348" t="s">
        <v>241</v>
      </c>
      <c r="B27" s="147"/>
      <c r="C27" s="60"/>
      <c r="D27" s="327"/>
      <c r="E27" s="60">
        <v>2000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30360</v>
      </c>
      <c r="D40" s="331">
        <f t="shared" si="9"/>
        <v>0</v>
      </c>
      <c r="E40" s="330">
        <f t="shared" si="9"/>
        <v>600000</v>
      </c>
      <c r="F40" s="332">
        <f t="shared" si="9"/>
        <v>1100000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197591</v>
      </c>
      <c r="M40" s="330">
        <f t="shared" si="9"/>
        <v>74919</v>
      </c>
      <c r="N40" s="332">
        <f t="shared" si="9"/>
        <v>272510</v>
      </c>
      <c r="O40" s="332">
        <f t="shared" si="9"/>
        <v>15800</v>
      </c>
      <c r="P40" s="330">
        <f t="shared" si="9"/>
        <v>43000</v>
      </c>
      <c r="Q40" s="330">
        <f t="shared" si="9"/>
        <v>197105</v>
      </c>
      <c r="R40" s="332">
        <f t="shared" si="9"/>
        <v>255905</v>
      </c>
      <c r="S40" s="332">
        <f t="shared" si="9"/>
        <v>36667</v>
      </c>
      <c r="T40" s="330">
        <f t="shared" si="9"/>
        <v>-164761</v>
      </c>
      <c r="U40" s="330">
        <f t="shared" si="9"/>
        <v>230585</v>
      </c>
      <c r="V40" s="332">
        <f t="shared" si="9"/>
        <v>102491</v>
      </c>
      <c r="W40" s="332">
        <f t="shared" si="9"/>
        <v>630906</v>
      </c>
      <c r="X40" s="330">
        <f t="shared" si="9"/>
        <v>1100000</v>
      </c>
      <c r="Y40" s="332">
        <f t="shared" si="9"/>
        <v>-469094</v>
      </c>
      <c r="Z40" s="323">
        <f>+IF(X40&lt;&gt;0,+(Y40/X40)*100,0)</f>
        <v>-42.64490909090909</v>
      </c>
      <c r="AA40" s="337">
        <f>SUM(AA41:AA49)</f>
        <v>1100000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29705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655</v>
      </c>
      <c r="D44" s="355"/>
      <c r="E44" s="54"/>
      <c r="F44" s="53">
        <v>500000</v>
      </c>
      <c r="G44" s="53"/>
      <c r="H44" s="54"/>
      <c r="I44" s="54"/>
      <c r="J44" s="53"/>
      <c r="K44" s="53"/>
      <c r="L44" s="54">
        <v>197591</v>
      </c>
      <c r="M44" s="54">
        <v>39919</v>
      </c>
      <c r="N44" s="53">
        <v>237510</v>
      </c>
      <c r="O44" s="53">
        <v>15800</v>
      </c>
      <c r="P44" s="54"/>
      <c r="Q44" s="54"/>
      <c r="R44" s="53">
        <v>15800</v>
      </c>
      <c r="S44" s="53">
        <v>36430</v>
      </c>
      <c r="T44" s="54">
        <v>23239</v>
      </c>
      <c r="U44" s="54">
        <v>33627</v>
      </c>
      <c r="V44" s="53">
        <v>93296</v>
      </c>
      <c r="W44" s="53">
        <v>346606</v>
      </c>
      <c r="X44" s="54">
        <v>500000</v>
      </c>
      <c r="Y44" s="53">
        <v>-153394</v>
      </c>
      <c r="Z44" s="94">
        <v>-30.68</v>
      </c>
      <c r="AA44" s="95">
        <v>500000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600000</v>
      </c>
      <c r="F48" s="53">
        <v>600000</v>
      </c>
      <c r="G48" s="53"/>
      <c r="H48" s="54"/>
      <c r="I48" s="54"/>
      <c r="J48" s="53"/>
      <c r="K48" s="53"/>
      <c r="L48" s="54"/>
      <c r="M48" s="54">
        <v>35000</v>
      </c>
      <c r="N48" s="53">
        <v>35000</v>
      </c>
      <c r="O48" s="53"/>
      <c r="P48" s="54">
        <v>43000</v>
      </c>
      <c r="Q48" s="54">
        <v>197105</v>
      </c>
      <c r="R48" s="53">
        <v>240105</v>
      </c>
      <c r="S48" s="53">
        <v>237</v>
      </c>
      <c r="T48" s="54">
        <v>-188000</v>
      </c>
      <c r="U48" s="54">
        <v>196958</v>
      </c>
      <c r="V48" s="53">
        <v>9195</v>
      </c>
      <c r="W48" s="53">
        <v>284300</v>
      </c>
      <c r="X48" s="54">
        <v>600000</v>
      </c>
      <c r="Y48" s="53">
        <v>-315700</v>
      </c>
      <c r="Z48" s="94">
        <v>-52.62</v>
      </c>
      <c r="AA48" s="95">
        <v>600000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1350955</v>
      </c>
      <c r="D60" s="333">
        <f t="shared" si="14"/>
        <v>0</v>
      </c>
      <c r="E60" s="219">
        <f t="shared" si="14"/>
        <v>17361181</v>
      </c>
      <c r="F60" s="264">
        <f t="shared" si="14"/>
        <v>35462379</v>
      </c>
      <c r="G60" s="264">
        <f t="shared" si="14"/>
        <v>2854116</v>
      </c>
      <c r="H60" s="219">
        <f t="shared" si="14"/>
        <v>3740</v>
      </c>
      <c r="I60" s="219">
        <f t="shared" si="14"/>
        <v>892024</v>
      </c>
      <c r="J60" s="264">
        <f t="shared" si="14"/>
        <v>3749880</v>
      </c>
      <c r="K60" s="264">
        <f t="shared" si="14"/>
        <v>3344916</v>
      </c>
      <c r="L60" s="219">
        <f t="shared" si="14"/>
        <v>6492349</v>
      </c>
      <c r="M60" s="219">
        <f t="shared" si="14"/>
        <v>307334</v>
      </c>
      <c r="N60" s="264">
        <f t="shared" si="14"/>
        <v>10144599</v>
      </c>
      <c r="O60" s="264">
        <f t="shared" si="14"/>
        <v>28003</v>
      </c>
      <c r="P60" s="219">
        <f t="shared" si="14"/>
        <v>194303</v>
      </c>
      <c r="Q60" s="219">
        <f t="shared" si="14"/>
        <v>197105</v>
      </c>
      <c r="R60" s="264">
        <f t="shared" si="14"/>
        <v>419411</v>
      </c>
      <c r="S60" s="264">
        <f t="shared" si="14"/>
        <v>1144265</v>
      </c>
      <c r="T60" s="219">
        <f t="shared" si="14"/>
        <v>3177123</v>
      </c>
      <c r="U60" s="219">
        <f t="shared" si="14"/>
        <v>10750745</v>
      </c>
      <c r="V60" s="264">
        <f t="shared" si="14"/>
        <v>15072133</v>
      </c>
      <c r="W60" s="264">
        <f t="shared" si="14"/>
        <v>29386023</v>
      </c>
      <c r="X60" s="219">
        <f t="shared" si="14"/>
        <v>35462379</v>
      </c>
      <c r="Y60" s="264">
        <f t="shared" si="14"/>
        <v>-6076356</v>
      </c>
      <c r="Z60" s="324">
        <f>+IF(X60&lt;&gt;0,+(Y60/X60)*100,0)</f>
        <v>-17.134654164064965</v>
      </c>
      <c r="AA60" s="232">
        <f>+AA57+AA54+AA51+AA40+AA37+AA34+AA22+AA5</f>
        <v>35462379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2015-08-05T09:55:18Z</dcterms:created>
  <dcterms:modified xsi:type="dcterms:W3CDTF">2015-08-05T09:59:27Z</dcterms:modified>
  <cp:category/>
  <cp:version/>
  <cp:contentType/>
  <cp:contentStatus/>
</cp:coreProperties>
</file>