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<sst xmlns="http://schemas.openxmlformats.org/spreadsheetml/2006/main" count="857" uniqueCount="303">
  <si>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Western Cape: Swellendam(WC034)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</si>
  <si>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</si>
  <si>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</si>
  <si>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</si>
  <si>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</si>
  <si>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</si>
  <si>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</si>
  <si>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</si>
  <si>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</si>
  <si>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</si>
  <si>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</si>
  <si>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</si>
  <si>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</si>
  <si>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</si>
  <si>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</si>
  <si>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</si>
  <si>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</si>
  <si>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</si>
  <si>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</si>
  <si>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</si>
  <si>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</si>
  <si>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</si>
  <si>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</si>
  <si>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</si>
  <si>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</si>
  <si>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</si>
  <si>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</si>
  <si>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</si>
  <si>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</si>
  <si>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</si>
  <si>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</si>
  <si>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</si>
  <si>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</si>
  <si>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</si>
  <si>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</si>
  <si>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</si>
  <si>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</si>
  <si>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</si>
  <si>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</si>
  <si>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</si>
  <si>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</si>
  <si>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</si>
  <si>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</si>
  <si>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</si>
  <si>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</si>
  <si>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</si>
  <si>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</si>
  <si>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</si>
  <si>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</si>
  <si>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</si>
  <si>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</si>
  <si>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</si>
  <si>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</si>
  <si>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</si>
  <si>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</si>
  <si>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</si>
  <si>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</si>
  <si>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</si>
  <si>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</si>
  <si>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</si>
  <si>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</si>
  <si>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</si>
  <si>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</si>
  <si>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</si>
  <si>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</si>
  <si>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</si>
  <si>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</si>
  <si>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</si>
  <si>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</si>
  <si>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</si>
  <si>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Swellendam(WC034)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</si>
  <si>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</si>
  <si>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</si>
  <si>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</si>
  <si>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</si>
  <si>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</si>
  <si>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</si>
  <si>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</si>
  <si>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</si>
  <si>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</si>
  <si>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</si>
  <si>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</si>
  <si>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</si>
  <si>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</si>
  <si>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</si>
  <si>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</si>
  <si>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</si>
  <si>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</si>
  <si>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</si>
  <si>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</si>
  <si>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</si>
  <si>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</si>
  <si>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</si>
  <si>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</si>
  <si>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</si>
  <si>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</si>
  <si>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</si>
  <si>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</si>
  <si>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</si>
  <si>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</si>
  <si>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Swellendam(WC034)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</si>
  <si>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</si>
  <si>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</si>
  <si>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</si>
  <si>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</si>
  <si>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</si>
  <si>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</si>
  <si>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</si>
  <si>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</si>
  <si>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</si>
  <si>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</si>
  <si>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</si>
  <si>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</si>
  <si>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</si>
  <si>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</si>
  <si>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</si>
  <si>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</si>
  <si>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</si>
  <si>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</si>
  <si>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</si>
  <si>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</si>
  <si>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</si>
  <si>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</si>
  <si>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</si>
  <si>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</si>
  <si>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</si>
  <si>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</si>
  <si>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</si>
  <si>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</si>
  <si>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Swellendam(WC034)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</si>
  <si>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</si>
  <si>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</si>
  <si>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</si>
  <si>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</si>
  <si>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</si>
  <si>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</si>
  <si>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</si>
  <si>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</si>
  <si>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</si>
  <si>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</si>
  <si>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Swellendam(WC034)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</si>
  <si>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</si>
  <si>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</si>
  <si>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</si>
  <si>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</si>
  <si>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</si>
  <si>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</si>
  <si>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</si>
  <si>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</si>
  <si>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</si>
  <si>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</si>
  <si>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</si>
  <si>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</si>
  <si>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</si>
  <si>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</si>
  <si>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</si>
  <si>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</si>
  <si>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</si>
  <si>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</si>
  <si>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</si>
  <si>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</si>
  <si>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</si>
  <si>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</si>
  <si>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</si>
  <si>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</si>
  <si>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</si>
  <si>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</si>
  <si>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</si>
  <si>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</si>
  <si>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</si>
  <si>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</si>
  <si>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</si>
  <si>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</si>
  <si>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</si>
  <si>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Swellendam(WC034)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</si>
  <si>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</si>
  <si>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</si>
  <si>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</si>
  <si>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</si>
  <si>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</si>
  <si>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</si>
  <si>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</si>
  <si>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</si>
  <si>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</si>
  <si>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</si>
  <si>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</si>
  <si>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</si>
  <si>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</si>
  <si>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</si>
  <si>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</si>
  <si>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</si>
  <si>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</si>
  <si>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</si>
  <si>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</si>
  <si>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</si>
  <si>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</si>
  <si>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</si>
  <si>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</si>
  <si>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</si>
  <si>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</si>
  <si>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</si>
  <si>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</si>
  <si>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Swellendam(WC034)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</si>
  <si>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</si>
  <si>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</si>
  <si>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</si>
  <si>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</si>
  <si>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</si>
  <si>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</si>
  <si>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</si>
  <si>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</si>
  <si>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</si>
  <si>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</si>
  <si>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</si>
  <si>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</si>
  <si>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</si>
  <si>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</si>
  <si>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</si>
  <si>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</si>
  <si>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</si>
  <si>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</si>
  <si>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</si>
  <si>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</si>
  <si>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</si>
  <si>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</si>
  <si>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</si>
  <si>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</si>
  <si>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Swellendam(WC034)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</si>
  <si>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</si>
  <si>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</si>
  <si>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</si>
  <si>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</si>
  <si>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</si>
  <si>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</si>
  <si>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</si>
  <si>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</si>
  <si>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</si>
  <si>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</si>
  <si>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</si>
  <si>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</si>
  <si>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</si>
  <si>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</si>
  <si>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</si>
  <si>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</si>
  <si>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</si>
  <si>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</si>
  <si>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</si>
  <si>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</si>
  <si>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</si>
  <si>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</si>
  <si>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</si>
  <si>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</si>
  <si>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</si>
  <si>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</si>
  <si>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</si>
  <si>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</si>
  <si>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</si>
  <si>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</si>
  <si>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</si>
  <si>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</si>
  <si>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</si>
  <si>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</si>
  <si>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</si>
  <si>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Swellendam(WC034)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</si>
  <si>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</si>
  <si>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</si>
  <si>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Western Cape: Swellendam(WC034)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</si>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</sst>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25223225</v>
      </c>
      <c r="C5" s="19">
        <v>0</v>
      </c>
      <c r="D5" s="59">
        <v>30262450</v>
      </c>
      <c r="E5" s="60">
        <v>30262450</v>
      </c>
      <c r="F5" s="60">
        <v>27306747</v>
      </c>
      <c r="G5" s="60">
        <v>-50928</v>
      </c>
      <c r="H5" s="60">
        <v>-142365</v>
      </c>
      <c r="I5" s="60">
        <v>27113454</v>
      </c>
      <c r="J5" s="60">
        <v>-356268</v>
      </c>
      <c r="K5" s="60">
        <v>-43416</v>
      </c>
      <c r="L5" s="60">
        <v>-206523</v>
      </c>
      <c r="M5" s="60">
        <v>-606207</v>
      </c>
      <c r="N5" s="60">
        <v>-60210</v>
      </c>
      <c r="O5" s="60">
        <v>-20783</v>
      </c>
      <c r="P5" s="60">
        <v>-79811</v>
      </c>
      <c r="Q5" s="60">
        <v>-160804</v>
      </c>
      <c r="R5" s="60">
        <v>-53105</v>
      </c>
      <c r="S5" s="60">
        <v>51838</v>
      </c>
      <c r="T5" s="60">
        <v>-184971</v>
      </c>
      <c r="U5" s="60">
        <v>-186238</v>
      </c>
      <c r="V5" s="60">
        <v>26160205</v>
      </c>
      <c r="W5" s="60">
        <v>30262449</v>
      </c>
      <c r="X5" s="60">
        <v>-4102244</v>
      </c>
      <c r="Y5" s="61">
        <v>-13.56</v>
      </c>
      <c r="Z5" s="62">
        <v>30262450</v>
      </c>
    </row>
    <row r="6" spans="1:26" ht="13.5">
      <c r="A6" s="58" t="s">
        <v>32</v>
      </c>
      <c r="B6" s="19">
        <v>77259421</v>
      </c>
      <c r="C6" s="19">
        <v>0</v>
      </c>
      <c r="D6" s="59">
        <v>95850600</v>
      </c>
      <c r="E6" s="60">
        <v>88231919</v>
      </c>
      <c r="F6" s="60">
        <v>9031452</v>
      </c>
      <c r="G6" s="60">
        <v>6659929</v>
      </c>
      <c r="H6" s="60">
        <v>6468336</v>
      </c>
      <c r="I6" s="60">
        <v>22159717</v>
      </c>
      <c r="J6" s="60">
        <v>6347825</v>
      </c>
      <c r="K6" s="60">
        <v>5873529</v>
      </c>
      <c r="L6" s="60">
        <v>7488576</v>
      </c>
      <c r="M6" s="60">
        <v>19709930</v>
      </c>
      <c r="N6" s="60">
        <v>7390869</v>
      </c>
      <c r="O6" s="60">
        <v>5899439</v>
      </c>
      <c r="P6" s="60">
        <v>7067880</v>
      </c>
      <c r="Q6" s="60">
        <v>20358188</v>
      </c>
      <c r="R6" s="60">
        <v>7314971</v>
      </c>
      <c r="S6" s="60">
        <v>6078081</v>
      </c>
      <c r="T6" s="60">
        <v>11324267</v>
      </c>
      <c r="U6" s="60">
        <v>24717319</v>
      </c>
      <c r="V6" s="60">
        <v>86945154</v>
      </c>
      <c r="W6" s="60">
        <v>95850601</v>
      </c>
      <c r="X6" s="60">
        <v>-8905447</v>
      </c>
      <c r="Y6" s="61">
        <v>-9.29</v>
      </c>
      <c r="Z6" s="62">
        <v>88231919</v>
      </c>
    </row>
    <row r="7" spans="1:26" ht="13.5">
      <c r="A7" s="58" t="s">
        <v>33</v>
      </c>
      <c r="B7" s="19">
        <v>661663</v>
      </c>
      <c r="C7" s="19">
        <v>0</v>
      </c>
      <c r="D7" s="59">
        <v>450000</v>
      </c>
      <c r="E7" s="60">
        <v>850000</v>
      </c>
      <c r="F7" s="60">
        <v>60477</v>
      </c>
      <c r="G7" s="60">
        <v>85486</v>
      </c>
      <c r="H7" s="60">
        <v>54672</v>
      </c>
      <c r="I7" s="60">
        <v>200635</v>
      </c>
      <c r="J7" s="60">
        <v>66129</v>
      </c>
      <c r="K7" s="60">
        <v>72080</v>
      </c>
      <c r="L7" s="60">
        <v>90166</v>
      </c>
      <c r="M7" s="60">
        <v>228375</v>
      </c>
      <c r="N7" s="60">
        <v>77996</v>
      </c>
      <c r="O7" s="60">
        <v>76929</v>
      </c>
      <c r="P7" s="60">
        <v>126737</v>
      </c>
      <c r="Q7" s="60">
        <v>281662</v>
      </c>
      <c r="R7" s="60">
        <v>152577</v>
      </c>
      <c r="S7" s="60">
        <v>114147</v>
      </c>
      <c r="T7" s="60">
        <v>563015</v>
      </c>
      <c r="U7" s="60">
        <v>829739</v>
      </c>
      <c r="V7" s="60">
        <v>1540411</v>
      </c>
      <c r="W7" s="60">
        <v>450000</v>
      </c>
      <c r="X7" s="60">
        <v>1090411</v>
      </c>
      <c r="Y7" s="61">
        <v>242.31</v>
      </c>
      <c r="Z7" s="62">
        <v>850000</v>
      </c>
    </row>
    <row r="8" spans="1:26" ht="13.5">
      <c r="A8" s="58" t="s">
        <v>34</v>
      </c>
      <c r="B8" s="19">
        <v>47832180</v>
      </c>
      <c r="C8" s="19">
        <v>0</v>
      </c>
      <c r="D8" s="59">
        <v>49964079</v>
      </c>
      <c r="E8" s="60">
        <v>61638045</v>
      </c>
      <c r="F8" s="60">
        <v>8603000</v>
      </c>
      <c r="G8" s="60">
        <v>681988</v>
      </c>
      <c r="H8" s="60">
        <v>1241771</v>
      </c>
      <c r="I8" s="60">
        <v>10526759</v>
      </c>
      <c r="J8" s="60">
        <v>7015548</v>
      </c>
      <c r="K8" s="60">
        <v>14504646</v>
      </c>
      <c r="L8" s="60">
        <v>5933593</v>
      </c>
      <c r="M8" s="60">
        <v>27453787</v>
      </c>
      <c r="N8" s="60">
        <v>893314</v>
      </c>
      <c r="O8" s="60">
        <v>610645</v>
      </c>
      <c r="P8" s="60">
        <v>6382167</v>
      </c>
      <c r="Q8" s="60">
        <v>7886126</v>
      </c>
      <c r="R8" s="60">
        <v>9807625</v>
      </c>
      <c r="S8" s="60">
        <v>800155</v>
      </c>
      <c r="T8" s="60">
        <v>0</v>
      </c>
      <c r="U8" s="60">
        <v>10607780</v>
      </c>
      <c r="V8" s="60">
        <v>56474452</v>
      </c>
      <c r="W8" s="60">
        <v>49964078</v>
      </c>
      <c r="X8" s="60">
        <v>6510374</v>
      </c>
      <c r="Y8" s="61">
        <v>13.03</v>
      </c>
      <c r="Z8" s="62">
        <v>61638045</v>
      </c>
    </row>
    <row r="9" spans="1:26" ht="13.5">
      <c r="A9" s="58" t="s">
        <v>35</v>
      </c>
      <c r="B9" s="19">
        <v>41170241</v>
      </c>
      <c r="C9" s="19">
        <v>0</v>
      </c>
      <c r="D9" s="59">
        <v>8689200</v>
      </c>
      <c r="E9" s="60">
        <v>26830870</v>
      </c>
      <c r="F9" s="60">
        <v>817104</v>
      </c>
      <c r="G9" s="60">
        <v>848087</v>
      </c>
      <c r="H9" s="60">
        <v>1101971</v>
      </c>
      <c r="I9" s="60">
        <v>2767162</v>
      </c>
      <c r="J9" s="60">
        <v>920859</v>
      </c>
      <c r="K9" s="60">
        <v>950124</v>
      </c>
      <c r="L9" s="60">
        <v>1805582</v>
      </c>
      <c r="M9" s="60">
        <v>3676565</v>
      </c>
      <c r="N9" s="60">
        <v>959928</v>
      </c>
      <c r="O9" s="60">
        <v>1040634</v>
      </c>
      <c r="P9" s="60">
        <v>862809</v>
      </c>
      <c r="Q9" s="60">
        <v>2863371</v>
      </c>
      <c r="R9" s="60">
        <v>1003345</v>
      </c>
      <c r="S9" s="60">
        <v>1577058</v>
      </c>
      <c r="T9" s="60">
        <v>762508</v>
      </c>
      <c r="U9" s="60">
        <v>3342911</v>
      </c>
      <c r="V9" s="60">
        <v>12650009</v>
      </c>
      <c r="W9" s="60">
        <v>8689208</v>
      </c>
      <c r="X9" s="60">
        <v>3960801</v>
      </c>
      <c r="Y9" s="61">
        <v>45.58</v>
      </c>
      <c r="Z9" s="62">
        <v>26830870</v>
      </c>
    </row>
    <row r="10" spans="1:26" ht="25.5">
      <c r="A10" s="63" t="s">
        <v>278</v>
      </c>
      <c r="B10" s="64">
        <f>SUM(B5:B9)</f>
        <v>192146730</v>
      </c>
      <c r="C10" s="64">
        <f>SUM(C5:C9)</f>
        <v>0</v>
      </c>
      <c r="D10" s="65">
        <f aca="true" t="shared" si="0" ref="D10:Z10">SUM(D5:D9)</f>
        <v>185216329</v>
      </c>
      <c r="E10" s="66">
        <f t="shared" si="0"/>
        <v>207813284</v>
      </c>
      <c r="F10" s="66">
        <f t="shared" si="0"/>
        <v>45818780</v>
      </c>
      <c r="G10" s="66">
        <f t="shared" si="0"/>
        <v>8224562</v>
      </c>
      <c r="H10" s="66">
        <f t="shared" si="0"/>
        <v>8724385</v>
      </c>
      <c r="I10" s="66">
        <f t="shared" si="0"/>
        <v>62767727</v>
      </c>
      <c r="J10" s="66">
        <f t="shared" si="0"/>
        <v>13994093</v>
      </c>
      <c r="K10" s="66">
        <f t="shared" si="0"/>
        <v>21356963</v>
      </c>
      <c r="L10" s="66">
        <f t="shared" si="0"/>
        <v>15111394</v>
      </c>
      <c r="M10" s="66">
        <f t="shared" si="0"/>
        <v>50462450</v>
      </c>
      <c r="N10" s="66">
        <f t="shared" si="0"/>
        <v>9261897</v>
      </c>
      <c r="O10" s="66">
        <f t="shared" si="0"/>
        <v>7606864</v>
      </c>
      <c r="P10" s="66">
        <f t="shared" si="0"/>
        <v>14359782</v>
      </c>
      <c r="Q10" s="66">
        <f t="shared" si="0"/>
        <v>31228543</v>
      </c>
      <c r="R10" s="66">
        <f t="shared" si="0"/>
        <v>18225413</v>
      </c>
      <c r="S10" s="66">
        <f t="shared" si="0"/>
        <v>8621279</v>
      </c>
      <c r="T10" s="66">
        <f t="shared" si="0"/>
        <v>12464819</v>
      </c>
      <c r="U10" s="66">
        <f t="shared" si="0"/>
        <v>39311511</v>
      </c>
      <c r="V10" s="66">
        <f t="shared" si="0"/>
        <v>183770231</v>
      </c>
      <c r="W10" s="66">
        <f t="shared" si="0"/>
        <v>185216336</v>
      </c>
      <c r="X10" s="66">
        <f t="shared" si="0"/>
        <v>-1446105</v>
      </c>
      <c r="Y10" s="67">
        <f>+IF(W10&lt;&gt;0,(X10/W10)*100,0)</f>
        <v>-0.7807653640227502</v>
      </c>
      <c r="Z10" s="68">
        <f t="shared" si="0"/>
        <v>207813284</v>
      </c>
    </row>
    <row r="11" spans="1:26" ht="13.5">
      <c r="A11" s="58" t="s">
        <v>37</v>
      </c>
      <c r="B11" s="19">
        <v>55776356</v>
      </c>
      <c r="C11" s="19">
        <v>0</v>
      </c>
      <c r="D11" s="59">
        <v>66828118</v>
      </c>
      <c r="E11" s="60">
        <v>63848911</v>
      </c>
      <c r="F11" s="60">
        <v>4413402</v>
      </c>
      <c r="G11" s="60">
        <v>4552369</v>
      </c>
      <c r="H11" s="60">
        <v>4529261</v>
      </c>
      <c r="I11" s="60">
        <v>13495032</v>
      </c>
      <c r="J11" s="60">
        <v>4642232</v>
      </c>
      <c r="K11" s="60">
        <v>4523748</v>
      </c>
      <c r="L11" s="60">
        <v>6140280</v>
      </c>
      <c r="M11" s="60">
        <v>15306260</v>
      </c>
      <c r="N11" s="60">
        <v>4499524</v>
      </c>
      <c r="O11" s="60">
        <v>4654141</v>
      </c>
      <c r="P11" s="60">
        <v>4396175</v>
      </c>
      <c r="Q11" s="60">
        <v>13549840</v>
      </c>
      <c r="R11" s="60">
        <v>4443216</v>
      </c>
      <c r="S11" s="60">
        <v>4505509</v>
      </c>
      <c r="T11" s="60">
        <v>4549012</v>
      </c>
      <c r="U11" s="60">
        <v>13497737</v>
      </c>
      <c r="V11" s="60">
        <v>55848869</v>
      </c>
      <c r="W11" s="60">
        <v>66828115</v>
      </c>
      <c r="X11" s="60">
        <v>-10979246</v>
      </c>
      <c r="Y11" s="61">
        <v>-16.43</v>
      </c>
      <c r="Z11" s="62">
        <v>63848911</v>
      </c>
    </row>
    <row r="12" spans="1:26" ht="13.5">
      <c r="A12" s="58" t="s">
        <v>38</v>
      </c>
      <c r="B12" s="19">
        <v>3298424</v>
      </c>
      <c r="C12" s="19">
        <v>0</v>
      </c>
      <c r="D12" s="59">
        <v>3526000</v>
      </c>
      <c r="E12" s="60">
        <v>3526000</v>
      </c>
      <c r="F12" s="60">
        <v>274869</v>
      </c>
      <c r="G12" s="60">
        <v>274869</v>
      </c>
      <c r="H12" s="60">
        <v>274869</v>
      </c>
      <c r="I12" s="60">
        <v>824607</v>
      </c>
      <c r="J12" s="60">
        <v>265342</v>
      </c>
      <c r="K12" s="60">
        <v>255523</v>
      </c>
      <c r="L12" s="60">
        <v>255523</v>
      </c>
      <c r="M12" s="60">
        <v>776388</v>
      </c>
      <c r="N12" s="60">
        <v>261280</v>
      </c>
      <c r="O12" s="60">
        <v>256963</v>
      </c>
      <c r="P12" s="60">
        <v>277702</v>
      </c>
      <c r="Q12" s="60">
        <v>795945</v>
      </c>
      <c r="R12" s="60">
        <v>275299</v>
      </c>
      <c r="S12" s="60">
        <v>275299</v>
      </c>
      <c r="T12" s="60">
        <v>452541</v>
      </c>
      <c r="U12" s="60">
        <v>1003139</v>
      </c>
      <c r="V12" s="60">
        <v>3400079</v>
      </c>
      <c r="W12" s="60">
        <v>3526002</v>
      </c>
      <c r="X12" s="60">
        <v>-125923</v>
      </c>
      <c r="Y12" s="61">
        <v>-3.57</v>
      </c>
      <c r="Z12" s="62">
        <v>3526000</v>
      </c>
    </row>
    <row r="13" spans="1:26" ht="13.5">
      <c r="A13" s="58" t="s">
        <v>279</v>
      </c>
      <c r="B13" s="19">
        <v>24471231</v>
      </c>
      <c r="C13" s="19">
        <v>0</v>
      </c>
      <c r="D13" s="59">
        <v>8944000</v>
      </c>
      <c r="E13" s="60">
        <v>8874000</v>
      </c>
      <c r="F13" s="60">
        <v>0</v>
      </c>
      <c r="G13" s="60">
        <v>0</v>
      </c>
      <c r="H13" s="60">
        <v>2143500</v>
      </c>
      <c r="I13" s="60">
        <v>2143500</v>
      </c>
      <c r="J13" s="60">
        <v>0</v>
      </c>
      <c r="K13" s="60">
        <v>0</v>
      </c>
      <c r="L13" s="60">
        <v>2143500</v>
      </c>
      <c r="M13" s="60">
        <v>2143500</v>
      </c>
      <c r="N13" s="60">
        <v>0</v>
      </c>
      <c r="O13" s="60">
        <v>0</v>
      </c>
      <c r="P13" s="60">
        <v>0</v>
      </c>
      <c r="Q13" s="60">
        <v>0</v>
      </c>
      <c r="R13" s="60">
        <v>2858000</v>
      </c>
      <c r="S13" s="60">
        <v>0</v>
      </c>
      <c r="T13" s="60">
        <v>0</v>
      </c>
      <c r="U13" s="60">
        <v>2858000</v>
      </c>
      <c r="V13" s="60">
        <v>7145000</v>
      </c>
      <c r="W13" s="60">
        <v>8943998</v>
      </c>
      <c r="X13" s="60">
        <v>-1798998</v>
      </c>
      <c r="Y13" s="61">
        <v>-20.11</v>
      </c>
      <c r="Z13" s="62">
        <v>8874000</v>
      </c>
    </row>
    <row r="14" spans="1:26" ht="13.5">
      <c r="A14" s="58" t="s">
        <v>40</v>
      </c>
      <c r="B14" s="19">
        <v>6005681</v>
      </c>
      <c r="C14" s="19">
        <v>0</v>
      </c>
      <c r="D14" s="59">
        <v>6136074</v>
      </c>
      <c r="E14" s="60">
        <v>5662971</v>
      </c>
      <c r="F14" s="60">
        <v>0</v>
      </c>
      <c r="G14" s="60">
        <v>0</v>
      </c>
      <c r="H14" s="60">
        <v>1375911</v>
      </c>
      <c r="I14" s="60">
        <v>1375911</v>
      </c>
      <c r="J14" s="60">
        <v>0</v>
      </c>
      <c r="K14" s="60">
        <v>0</v>
      </c>
      <c r="L14" s="60">
        <v>535408</v>
      </c>
      <c r="M14" s="60">
        <v>535408</v>
      </c>
      <c r="N14" s="60">
        <v>0</v>
      </c>
      <c r="O14" s="60">
        <v>0</v>
      </c>
      <c r="P14" s="60">
        <v>0</v>
      </c>
      <c r="Q14" s="60">
        <v>0</v>
      </c>
      <c r="R14" s="60">
        <v>1353966</v>
      </c>
      <c r="S14" s="60">
        <v>0</v>
      </c>
      <c r="T14" s="60">
        <v>498873</v>
      </c>
      <c r="U14" s="60">
        <v>1852839</v>
      </c>
      <c r="V14" s="60">
        <v>3764158</v>
      </c>
      <c r="W14" s="60">
        <v>6136074</v>
      </c>
      <c r="X14" s="60">
        <v>-2371916</v>
      </c>
      <c r="Y14" s="61">
        <v>-38.66</v>
      </c>
      <c r="Z14" s="62">
        <v>5662971</v>
      </c>
    </row>
    <row r="15" spans="1:26" ht="13.5">
      <c r="A15" s="58" t="s">
        <v>41</v>
      </c>
      <c r="B15" s="19">
        <v>36750814</v>
      </c>
      <c r="C15" s="19">
        <v>0</v>
      </c>
      <c r="D15" s="59">
        <v>43366325</v>
      </c>
      <c r="E15" s="60">
        <v>43309325</v>
      </c>
      <c r="F15" s="60">
        <v>582789</v>
      </c>
      <c r="G15" s="60">
        <v>5041607</v>
      </c>
      <c r="H15" s="60">
        <v>4784241</v>
      </c>
      <c r="I15" s="60">
        <v>10408637</v>
      </c>
      <c r="J15" s="60">
        <v>2990973</v>
      </c>
      <c r="K15" s="60">
        <v>3166336</v>
      </c>
      <c r="L15" s="60">
        <v>2980580</v>
      </c>
      <c r="M15" s="60">
        <v>9137889</v>
      </c>
      <c r="N15" s="60">
        <v>3041566</v>
      </c>
      <c r="O15" s="60">
        <v>3021850</v>
      </c>
      <c r="P15" s="60">
        <v>2738708</v>
      </c>
      <c r="Q15" s="60">
        <v>8802124</v>
      </c>
      <c r="R15" s="60">
        <v>3117198</v>
      </c>
      <c r="S15" s="60">
        <v>2750402</v>
      </c>
      <c r="T15" s="60">
        <v>3141691</v>
      </c>
      <c r="U15" s="60">
        <v>9009291</v>
      </c>
      <c r="V15" s="60">
        <v>37357941</v>
      </c>
      <c r="W15" s="60">
        <v>43366327</v>
      </c>
      <c r="X15" s="60">
        <v>-6008386</v>
      </c>
      <c r="Y15" s="61">
        <v>-13.85</v>
      </c>
      <c r="Z15" s="62">
        <v>43309325</v>
      </c>
    </row>
    <row r="16" spans="1:26" ht="13.5">
      <c r="A16" s="69" t="s">
        <v>42</v>
      </c>
      <c r="B16" s="19">
        <v>1494500</v>
      </c>
      <c r="C16" s="19">
        <v>0</v>
      </c>
      <c r="D16" s="59">
        <v>1690000</v>
      </c>
      <c r="E16" s="60">
        <v>1390000</v>
      </c>
      <c r="F16" s="60">
        <v>0</v>
      </c>
      <c r="G16" s="60">
        <v>90000</v>
      </c>
      <c r="H16" s="60">
        <v>90000</v>
      </c>
      <c r="I16" s="60">
        <v>180000</v>
      </c>
      <c r="J16" s="60">
        <v>172500</v>
      </c>
      <c r="K16" s="60">
        <v>90000</v>
      </c>
      <c r="L16" s="60">
        <v>180000</v>
      </c>
      <c r="M16" s="60">
        <v>442500</v>
      </c>
      <c r="N16" s="60">
        <v>82500</v>
      </c>
      <c r="O16" s="60">
        <v>90000</v>
      </c>
      <c r="P16" s="60">
        <v>90000</v>
      </c>
      <c r="Q16" s="60">
        <v>262500</v>
      </c>
      <c r="R16" s="60">
        <v>0</v>
      </c>
      <c r="S16" s="60">
        <v>172500</v>
      </c>
      <c r="T16" s="60">
        <v>160000</v>
      </c>
      <c r="U16" s="60">
        <v>332500</v>
      </c>
      <c r="V16" s="60">
        <v>1217500</v>
      </c>
      <c r="W16" s="60">
        <v>1690000</v>
      </c>
      <c r="X16" s="60">
        <v>-472500</v>
      </c>
      <c r="Y16" s="61">
        <v>-27.96</v>
      </c>
      <c r="Z16" s="62">
        <v>1390000</v>
      </c>
    </row>
    <row r="17" spans="1:26" ht="13.5">
      <c r="A17" s="58" t="s">
        <v>43</v>
      </c>
      <c r="B17" s="19">
        <v>67756294</v>
      </c>
      <c r="C17" s="19">
        <v>0</v>
      </c>
      <c r="D17" s="59">
        <v>65188742</v>
      </c>
      <c r="E17" s="60">
        <v>94578147</v>
      </c>
      <c r="F17" s="60">
        <v>1352234</v>
      </c>
      <c r="G17" s="60">
        <v>3188565</v>
      </c>
      <c r="H17" s="60">
        <v>5431655</v>
      </c>
      <c r="I17" s="60">
        <v>9972454</v>
      </c>
      <c r="J17" s="60">
        <v>7687964</v>
      </c>
      <c r="K17" s="60">
        <v>10732051</v>
      </c>
      <c r="L17" s="60">
        <v>7312854</v>
      </c>
      <c r="M17" s="60">
        <v>25732869</v>
      </c>
      <c r="N17" s="60">
        <v>2861911</v>
      </c>
      <c r="O17" s="60">
        <v>3209515</v>
      </c>
      <c r="P17" s="60">
        <v>2477683</v>
      </c>
      <c r="Q17" s="60">
        <v>8549109</v>
      </c>
      <c r="R17" s="60">
        <v>11329087</v>
      </c>
      <c r="S17" s="60">
        <v>2581805</v>
      </c>
      <c r="T17" s="60">
        <v>5907971</v>
      </c>
      <c r="U17" s="60">
        <v>19818863</v>
      </c>
      <c r="V17" s="60">
        <v>64073295</v>
      </c>
      <c r="W17" s="60">
        <v>65188751</v>
      </c>
      <c r="X17" s="60">
        <v>-1115456</v>
      </c>
      <c r="Y17" s="61">
        <v>-1.71</v>
      </c>
      <c r="Z17" s="62">
        <v>94578147</v>
      </c>
    </row>
    <row r="18" spans="1:26" ht="13.5">
      <c r="A18" s="70" t="s">
        <v>44</v>
      </c>
      <c r="B18" s="71">
        <f>SUM(B11:B17)</f>
        <v>195553300</v>
      </c>
      <c r="C18" s="71">
        <f>SUM(C11:C17)</f>
        <v>0</v>
      </c>
      <c r="D18" s="72">
        <f aca="true" t="shared" si="1" ref="D18:Z18">SUM(D11:D17)</f>
        <v>195679259</v>
      </c>
      <c r="E18" s="73">
        <f t="shared" si="1"/>
        <v>221189354</v>
      </c>
      <c r="F18" s="73">
        <f t="shared" si="1"/>
        <v>6623294</v>
      </c>
      <c r="G18" s="73">
        <f t="shared" si="1"/>
        <v>13147410</v>
      </c>
      <c r="H18" s="73">
        <f t="shared" si="1"/>
        <v>18629437</v>
      </c>
      <c r="I18" s="73">
        <f t="shared" si="1"/>
        <v>38400141</v>
      </c>
      <c r="J18" s="73">
        <f t="shared" si="1"/>
        <v>15759011</v>
      </c>
      <c r="K18" s="73">
        <f t="shared" si="1"/>
        <v>18767658</v>
      </c>
      <c r="L18" s="73">
        <f t="shared" si="1"/>
        <v>19548145</v>
      </c>
      <c r="M18" s="73">
        <f t="shared" si="1"/>
        <v>54074814</v>
      </c>
      <c r="N18" s="73">
        <f t="shared" si="1"/>
        <v>10746781</v>
      </c>
      <c r="O18" s="73">
        <f t="shared" si="1"/>
        <v>11232469</v>
      </c>
      <c r="P18" s="73">
        <f t="shared" si="1"/>
        <v>9980268</v>
      </c>
      <c r="Q18" s="73">
        <f t="shared" si="1"/>
        <v>31959518</v>
      </c>
      <c r="R18" s="73">
        <f t="shared" si="1"/>
        <v>23376766</v>
      </c>
      <c r="S18" s="73">
        <f t="shared" si="1"/>
        <v>10285515</v>
      </c>
      <c r="T18" s="73">
        <f t="shared" si="1"/>
        <v>14710088</v>
      </c>
      <c r="U18" s="73">
        <f t="shared" si="1"/>
        <v>48372369</v>
      </c>
      <c r="V18" s="73">
        <f t="shared" si="1"/>
        <v>172806842</v>
      </c>
      <c r="W18" s="73">
        <f t="shared" si="1"/>
        <v>195679267</v>
      </c>
      <c r="X18" s="73">
        <f t="shared" si="1"/>
        <v>-22872425</v>
      </c>
      <c r="Y18" s="67">
        <f>+IF(W18&lt;&gt;0,(X18/W18)*100,0)</f>
        <v>-11.68873194930764</v>
      </c>
      <c r="Z18" s="74">
        <f t="shared" si="1"/>
        <v>221189354</v>
      </c>
    </row>
    <row r="19" spans="1:26" ht="13.5">
      <c r="A19" s="70" t="s">
        <v>45</v>
      </c>
      <c r="B19" s="75">
        <f>+B10-B18</f>
        <v>-3406570</v>
      </c>
      <c r="C19" s="75">
        <f>+C10-C18</f>
        <v>0</v>
      </c>
      <c r="D19" s="76">
        <f aca="true" t="shared" si="2" ref="D19:Z19">+D10-D18</f>
        <v>-10462930</v>
      </c>
      <c r="E19" s="77">
        <f t="shared" si="2"/>
        <v>-13376070</v>
      </c>
      <c r="F19" s="77">
        <f t="shared" si="2"/>
        <v>39195486</v>
      </c>
      <c r="G19" s="77">
        <f t="shared" si="2"/>
        <v>-4922848</v>
      </c>
      <c r="H19" s="77">
        <f t="shared" si="2"/>
        <v>-9905052</v>
      </c>
      <c r="I19" s="77">
        <f t="shared" si="2"/>
        <v>24367586</v>
      </c>
      <c r="J19" s="77">
        <f t="shared" si="2"/>
        <v>-1764918</v>
      </c>
      <c r="K19" s="77">
        <f t="shared" si="2"/>
        <v>2589305</v>
      </c>
      <c r="L19" s="77">
        <f t="shared" si="2"/>
        <v>-4436751</v>
      </c>
      <c r="M19" s="77">
        <f t="shared" si="2"/>
        <v>-3612364</v>
      </c>
      <c r="N19" s="77">
        <f t="shared" si="2"/>
        <v>-1484884</v>
      </c>
      <c r="O19" s="77">
        <f t="shared" si="2"/>
        <v>-3625605</v>
      </c>
      <c r="P19" s="77">
        <f t="shared" si="2"/>
        <v>4379514</v>
      </c>
      <c r="Q19" s="77">
        <f t="shared" si="2"/>
        <v>-730975</v>
      </c>
      <c r="R19" s="77">
        <f t="shared" si="2"/>
        <v>-5151353</v>
      </c>
      <c r="S19" s="77">
        <f t="shared" si="2"/>
        <v>-1664236</v>
      </c>
      <c r="T19" s="77">
        <f t="shared" si="2"/>
        <v>-2245269</v>
      </c>
      <c r="U19" s="77">
        <f t="shared" si="2"/>
        <v>-9060858</v>
      </c>
      <c r="V19" s="77">
        <f t="shared" si="2"/>
        <v>10963389</v>
      </c>
      <c r="W19" s="77">
        <f>IF(E10=E18,0,W10-W18)</f>
        <v>-10462931</v>
      </c>
      <c r="X19" s="77">
        <f t="shared" si="2"/>
        <v>21426320</v>
      </c>
      <c r="Y19" s="78">
        <f>+IF(W19&lt;&gt;0,(X19/W19)*100,0)</f>
        <v>-204.7831530189772</v>
      </c>
      <c r="Z19" s="79">
        <f t="shared" si="2"/>
        <v>-13376070</v>
      </c>
    </row>
    <row r="20" spans="1:26" ht="13.5">
      <c r="A20" s="58" t="s">
        <v>46</v>
      </c>
      <c r="B20" s="19">
        <v>18788889</v>
      </c>
      <c r="C20" s="19">
        <v>0</v>
      </c>
      <c r="D20" s="59">
        <v>11015921</v>
      </c>
      <c r="E20" s="60">
        <v>28275879</v>
      </c>
      <c r="F20" s="60">
        <v>0</v>
      </c>
      <c r="G20" s="60">
        <v>2560864</v>
      </c>
      <c r="H20" s="60">
        <v>2067432</v>
      </c>
      <c r="I20" s="60">
        <v>4628296</v>
      </c>
      <c r="J20" s="60">
        <v>4427133</v>
      </c>
      <c r="K20" s="60">
        <v>1444915</v>
      </c>
      <c r="L20" s="60">
        <v>2750297</v>
      </c>
      <c r="M20" s="60">
        <v>8622345</v>
      </c>
      <c r="N20" s="60">
        <v>-1486165</v>
      </c>
      <c r="O20" s="60">
        <v>281127</v>
      </c>
      <c r="P20" s="60">
        <v>-133129</v>
      </c>
      <c r="Q20" s="60">
        <v>-1338167</v>
      </c>
      <c r="R20" s="60">
        <v>1693990</v>
      </c>
      <c r="S20" s="60">
        <v>2017964</v>
      </c>
      <c r="T20" s="60">
        <v>0</v>
      </c>
      <c r="U20" s="60">
        <v>3711954</v>
      </c>
      <c r="V20" s="60">
        <v>15624428</v>
      </c>
      <c r="W20" s="60">
        <v>11015922</v>
      </c>
      <c r="X20" s="60">
        <v>4608506</v>
      </c>
      <c r="Y20" s="61">
        <v>41.83</v>
      </c>
      <c r="Z20" s="62">
        <v>28275879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15382319</v>
      </c>
      <c r="C22" s="86">
        <f>SUM(C19:C21)</f>
        <v>0</v>
      </c>
      <c r="D22" s="87">
        <f aca="true" t="shared" si="3" ref="D22:Z22">SUM(D19:D21)</f>
        <v>552991</v>
      </c>
      <c r="E22" s="88">
        <f t="shared" si="3"/>
        <v>14899809</v>
      </c>
      <c r="F22" s="88">
        <f t="shared" si="3"/>
        <v>39195486</v>
      </c>
      <c r="G22" s="88">
        <f t="shared" si="3"/>
        <v>-2361984</v>
      </c>
      <c r="H22" s="88">
        <f t="shared" si="3"/>
        <v>-7837620</v>
      </c>
      <c r="I22" s="88">
        <f t="shared" si="3"/>
        <v>28995882</v>
      </c>
      <c r="J22" s="88">
        <f t="shared" si="3"/>
        <v>2662215</v>
      </c>
      <c r="K22" s="88">
        <f t="shared" si="3"/>
        <v>4034220</v>
      </c>
      <c r="L22" s="88">
        <f t="shared" si="3"/>
        <v>-1686454</v>
      </c>
      <c r="M22" s="88">
        <f t="shared" si="3"/>
        <v>5009981</v>
      </c>
      <c r="N22" s="88">
        <f t="shared" si="3"/>
        <v>-2971049</v>
      </c>
      <c r="O22" s="88">
        <f t="shared" si="3"/>
        <v>-3344478</v>
      </c>
      <c r="P22" s="88">
        <f t="shared" si="3"/>
        <v>4246385</v>
      </c>
      <c r="Q22" s="88">
        <f t="shared" si="3"/>
        <v>-2069142</v>
      </c>
      <c r="R22" s="88">
        <f t="shared" si="3"/>
        <v>-3457363</v>
      </c>
      <c r="S22" s="88">
        <f t="shared" si="3"/>
        <v>353728</v>
      </c>
      <c r="T22" s="88">
        <f t="shared" si="3"/>
        <v>-2245269</v>
      </c>
      <c r="U22" s="88">
        <f t="shared" si="3"/>
        <v>-5348904</v>
      </c>
      <c r="V22" s="88">
        <f t="shared" si="3"/>
        <v>26587817</v>
      </c>
      <c r="W22" s="88">
        <f t="shared" si="3"/>
        <v>552991</v>
      </c>
      <c r="X22" s="88">
        <f t="shared" si="3"/>
        <v>26034826</v>
      </c>
      <c r="Y22" s="89">
        <f>+IF(W22&lt;&gt;0,(X22/W22)*100,0)</f>
        <v>4708.00175771396</v>
      </c>
      <c r="Z22" s="90">
        <f t="shared" si="3"/>
        <v>14899809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15382319</v>
      </c>
      <c r="C24" s="75">
        <f>SUM(C22:C23)</f>
        <v>0</v>
      </c>
      <c r="D24" s="76">
        <f aca="true" t="shared" si="4" ref="D24:Z24">SUM(D22:D23)</f>
        <v>552991</v>
      </c>
      <c r="E24" s="77">
        <f t="shared" si="4"/>
        <v>14899809</v>
      </c>
      <c r="F24" s="77">
        <f t="shared" si="4"/>
        <v>39195486</v>
      </c>
      <c r="G24" s="77">
        <f t="shared" si="4"/>
        <v>-2361984</v>
      </c>
      <c r="H24" s="77">
        <f t="shared" si="4"/>
        <v>-7837620</v>
      </c>
      <c r="I24" s="77">
        <f t="shared" si="4"/>
        <v>28995882</v>
      </c>
      <c r="J24" s="77">
        <f t="shared" si="4"/>
        <v>2662215</v>
      </c>
      <c r="K24" s="77">
        <f t="shared" si="4"/>
        <v>4034220</v>
      </c>
      <c r="L24" s="77">
        <f t="shared" si="4"/>
        <v>-1686454</v>
      </c>
      <c r="M24" s="77">
        <f t="shared" si="4"/>
        <v>5009981</v>
      </c>
      <c r="N24" s="77">
        <f t="shared" si="4"/>
        <v>-2971049</v>
      </c>
      <c r="O24" s="77">
        <f t="shared" si="4"/>
        <v>-3344478</v>
      </c>
      <c r="P24" s="77">
        <f t="shared" si="4"/>
        <v>4246385</v>
      </c>
      <c r="Q24" s="77">
        <f t="shared" si="4"/>
        <v>-2069142</v>
      </c>
      <c r="R24" s="77">
        <f t="shared" si="4"/>
        <v>-3457363</v>
      </c>
      <c r="S24" s="77">
        <f t="shared" si="4"/>
        <v>353728</v>
      </c>
      <c r="T24" s="77">
        <f t="shared" si="4"/>
        <v>-2245269</v>
      </c>
      <c r="U24" s="77">
        <f t="shared" si="4"/>
        <v>-5348904</v>
      </c>
      <c r="V24" s="77">
        <f t="shared" si="4"/>
        <v>26587817</v>
      </c>
      <c r="W24" s="77">
        <f t="shared" si="4"/>
        <v>552991</v>
      </c>
      <c r="X24" s="77">
        <f t="shared" si="4"/>
        <v>26034826</v>
      </c>
      <c r="Y24" s="78">
        <f>+IF(W24&lt;&gt;0,(X24/W24)*100,0)</f>
        <v>4708.00175771396</v>
      </c>
      <c r="Z24" s="79">
        <f t="shared" si="4"/>
        <v>14899809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21257353</v>
      </c>
      <c r="C27" s="22">
        <v>0</v>
      </c>
      <c r="D27" s="99">
        <v>18761721</v>
      </c>
      <c r="E27" s="100">
        <v>34973057</v>
      </c>
      <c r="F27" s="100">
        <v>1460524</v>
      </c>
      <c r="G27" s="100">
        <v>1101683</v>
      </c>
      <c r="H27" s="100">
        <v>2129512</v>
      </c>
      <c r="I27" s="100">
        <v>4691719</v>
      </c>
      <c r="J27" s="100">
        <v>2107351</v>
      </c>
      <c r="K27" s="100">
        <v>1733948</v>
      </c>
      <c r="L27" s="100">
        <v>2785873</v>
      </c>
      <c r="M27" s="100">
        <v>6627172</v>
      </c>
      <c r="N27" s="100">
        <v>723985</v>
      </c>
      <c r="O27" s="100">
        <v>66810</v>
      </c>
      <c r="P27" s="100">
        <v>1223728</v>
      </c>
      <c r="Q27" s="100">
        <v>2014523</v>
      </c>
      <c r="R27" s="100">
        <v>1956567</v>
      </c>
      <c r="S27" s="100">
        <v>3353171</v>
      </c>
      <c r="T27" s="100">
        <v>89327</v>
      </c>
      <c r="U27" s="100">
        <v>5399065</v>
      </c>
      <c r="V27" s="100">
        <v>18732479</v>
      </c>
      <c r="W27" s="100">
        <v>34973057</v>
      </c>
      <c r="X27" s="100">
        <v>-16240578</v>
      </c>
      <c r="Y27" s="101">
        <v>-46.44</v>
      </c>
      <c r="Z27" s="102">
        <v>34973057</v>
      </c>
    </row>
    <row r="28" spans="1:26" ht="13.5">
      <c r="A28" s="103" t="s">
        <v>46</v>
      </c>
      <c r="B28" s="19">
        <v>18788889</v>
      </c>
      <c r="C28" s="19">
        <v>0</v>
      </c>
      <c r="D28" s="59">
        <v>11015921</v>
      </c>
      <c r="E28" s="60">
        <v>28377257</v>
      </c>
      <c r="F28" s="60">
        <v>1460524</v>
      </c>
      <c r="G28" s="60">
        <v>1101683</v>
      </c>
      <c r="H28" s="60">
        <v>2129512</v>
      </c>
      <c r="I28" s="60">
        <v>4691719</v>
      </c>
      <c r="J28" s="60">
        <v>2107351</v>
      </c>
      <c r="K28" s="60">
        <v>1717542</v>
      </c>
      <c r="L28" s="60">
        <v>2785873</v>
      </c>
      <c r="M28" s="60">
        <v>6610766</v>
      </c>
      <c r="N28" s="60">
        <v>668816</v>
      </c>
      <c r="O28" s="60">
        <v>41655</v>
      </c>
      <c r="P28" s="60">
        <v>56448</v>
      </c>
      <c r="Q28" s="60">
        <v>766919</v>
      </c>
      <c r="R28" s="60">
        <v>1928106</v>
      </c>
      <c r="S28" s="60">
        <v>3329092</v>
      </c>
      <c r="T28" s="60">
        <v>-340681</v>
      </c>
      <c r="U28" s="60">
        <v>4916517</v>
      </c>
      <c r="V28" s="60">
        <v>16985921</v>
      </c>
      <c r="W28" s="60">
        <v>28377257</v>
      </c>
      <c r="X28" s="60">
        <v>-11391336</v>
      </c>
      <c r="Y28" s="61">
        <v>-40.14</v>
      </c>
      <c r="Z28" s="62">
        <v>28377257</v>
      </c>
    </row>
    <row r="29" spans="1:26" ht="13.5">
      <c r="A29" s="58" t="s">
        <v>283</v>
      </c>
      <c r="B29" s="19">
        <v>2263476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204988</v>
      </c>
      <c r="C30" s="19">
        <v>0</v>
      </c>
      <c r="D30" s="59">
        <v>7745800</v>
      </c>
      <c r="E30" s="60">
        <v>6595800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16406</v>
      </c>
      <c r="L30" s="60">
        <v>0</v>
      </c>
      <c r="M30" s="60">
        <v>16406</v>
      </c>
      <c r="N30" s="60">
        <v>55169</v>
      </c>
      <c r="O30" s="60">
        <v>25155</v>
      </c>
      <c r="P30" s="60">
        <v>1167280</v>
      </c>
      <c r="Q30" s="60">
        <v>1247604</v>
      </c>
      <c r="R30" s="60">
        <v>28461</v>
      </c>
      <c r="S30" s="60">
        <v>24079</v>
      </c>
      <c r="T30" s="60">
        <v>430008</v>
      </c>
      <c r="U30" s="60">
        <v>482548</v>
      </c>
      <c r="V30" s="60">
        <v>1746558</v>
      </c>
      <c r="W30" s="60">
        <v>6595800</v>
      </c>
      <c r="X30" s="60">
        <v>-4849242</v>
      </c>
      <c r="Y30" s="61">
        <v>-73.52</v>
      </c>
      <c r="Z30" s="62">
        <v>6595800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21257353</v>
      </c>
      <c r="C32" s="22">
        <f>SUM(C28:C31)</f>
        <v>0</v>
      </c>
      <c r="D32" s="99">
        <f aca="true" t="shared" si="5" ref="D32:Z32">SUM(D28:D31)</f>
        <v>18761721</v>
      </c>
      <c r="E32" s="100">
        <f t="shared" si="5"/>
        <v>34973057</v>
      </c>
      <c r="F32" s="100">
        <f t="shared" si="5"/>
        <v>1460524</v>
      </c>
      <c r="G32" s="100">
        <f t="shared" si="5"/>
        <v>1101683</v>
      </c>
      <c r="H32" s="100">
        <f t="shared" si="5"/>
        <v>2129512</v>
      </c>
      <c r="I32" s="100">
        <f t="shared" si="5"/>
        <v>4691719</v>
      </c>
      <c r="J32" s="100">
        <f t="shared" si="5"/>
        <v>2107351</v>
      </c>
      <c r="K32" s="100">
        <f t="shared" si="5"/>
        <v>1733948</v>
      </c>
      <c r="L32" s="100">
        <f t="shared" si="5"/>
        <v>2785873</v>
      </c>
      <c r="M32" s="100">
        <f t="shared" si="5"/>
        <v>6627172</v>
      </c>
      <c r="N32" s="100">
        <f t="shared" si="5"/>
        <v>723985</v>
      </c>
      <c r="O32" s="100">
        <f t="shared" si="5"/>
        <v>66810</v>
      </c>
      <c r="P32" s="100">
        <f t="shared" si="5"/>
        <v>1223728</v>
      </c>
      <c r="Q32" s="100">
        <f t="shared" si="5"/>
        <v>2014523</v>
      </c>
      <c r="R32" s="100">
        <f t="shared" si="5"/>
        <v>1956567</v>
      </c>
      <c r="S32" s="100">
        <f t="shared" si="5"/>
        <v>3353171</v>
      </c>
      <c r="T32" s="100">
        <f t="shared" si="5"/>
        <v>89327</v>
      </c>
      <c r="U32" s="100">
        <f t="shared" si="5"/>
        <v>5399065</v>
      </c>
      <c r="V32" s="100">
        <f t="shared" si="5"/>
        <v>18732479</v>
      </c>
      <c r="W32" s="100">
        <f t="shared" si="5"/>
        <v>34973057</v>
      </c>
      <c r="X32" s="100">
        <f t="shared" si="5"/>
        <v>-16240578</v>
      </c>
      <c r="Y32" s="101">
        <f>+IF(W32&lt;&gt;0,(X32/W32)*100,0)</f>
        <v>-46.43739893827411</v>
      </c>
      <c r="Z32" s="102">
        <f t="shared" si="5"/>
        <v>34973057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33802025</v>
      </c>
      <c r="C35" s="19">
        <v>0</v>
      </c>
      <c r="D35" s="59">
        <v>32404182</v>
      </c>
      <c r="E35" s="60">
        <v>47729549</v>
      </c>
      <c r="F35" s="60">
        <v>54097357</v>
      </c>
      <c r="G35" s="60">
        <v>50519376</v>
      </c>
      <c r="H35" s="60">
        <v>39981917</v>
      </c>
      <c r="I35" s="60">
        <v>39981917</v>
      </c>
      <c r="J35" s="60">
        <v>36589358</v>
      </c>
      <c r="K35" s="60">
        <v>58606397</v>
      </c>
      <c r="L35" s="60">
        <v>44210929</v>
      </c>
      <c r="M35" s="60">
        <v>44210929</v>
      </c>
      <c r="N35" s="60">
        <v>51190554</v>
      </c>
      <c r="O35" s="60">
        <v>52317888</v>
      </c>
      <c r="P35" s="60">
        <v>71875823</v>
      </c>
      <c r="Q35" s="60">
        <v>71875823</v>
      </c>
      <c r="R35" s="60">
        <v>58643872</v>
      </c>
      <c r="S35" s="60">
        <v>53974750</v>
      </c>
      <c r="T35" s="60">
        <v>44468910</v>
      </c>
      <c r="U35" s="60">
        <v>44468910</v>
      </c>
      <c r="V35" s="60">
        <v>44468910</v>
      </c>
      <c r="W35" s="60">
        <v>47729549</v>
      </c>
      <c r="X35" s="60">
        <v>-3260639</v>
      </c>
      <c r="Y35" s="61">
        <v>-6.83</v>
      </c>
      <c r="Z35" s="62">
        <v>47729549</v>
      </c>
    </row>
    <row r="36" spans="1:26" ht="13.5">
      <c r="A36" s="58" t="s">
        <v>57</v>
      </c>
      <c r="B36" s="19">
        <v>252634613</v>
      </c>
      <c r="C36" s="19">
        <v>0</v>
      </c>
      <c r="D36" s="59">
        <v>288445721</v>
      </c>
      <c r="E36" s="60">
        <v>278577310</v>
      </c>
      <c r="F36" s="60">
        <v>252169369</v>
      </c>
      <c r="G36" s="60">
        <v>252169984</v>
      </c>
      <c r="H36" s="60">
        <v>250032590</v>
      </c>
      <c r="I36" s="60">
        <v>250032590</v>
      </c>
      <c r="J36" s="60">
        <v>250034734</v>
      </c>
      <c r="K36" s="60">
        <v>261140179</v>
      </c>
      <c r="L36" s="60">
        <v>258996679</v>
      </c>
      <c r="M36" s="60">
        <v>258996679</v>
      </c>
      <c r="N36" s="60">
        <v>262282248</v>
      </c>
      <c r="O36" s="60">
        <v>262282248</v>
      </c>
      <c r="P36" s="60">
        <v>262287489</v>
      </c>
      <c r="Q36" s="60">
        <v>262287489</v>
      </c>
      <c r="R36" s="60">
        <v>259431790</v>
      </c>
      <c r="S36" s="60">
        <v>259438421</v>
      </c>
      <c r="T36" s="60">
        <v>259447158</v>
      </c>
      <c r="U36" s="60">
        <v>259447158</v>
      </c>
      <c r="V36" s="60">
        <v>259447158</v>
      </c>
      <c r="W36" s="60">
        <v>278577310</v>
      </c>
      <c r="X36" s="60">
        <v>-19130152</v>
      </c>
      <c r="Y36" s="61">
        <v>-6.87</v>
      </c>
      <c r="Z36" s="62">
        <v>278577310</v>
      </c>
    </row>
    <row r="37" spans="1:26" ht="13.5">
      <c r="A37" s="58" t="s">
        <v>58</v>
      </c>
      <c r="B37" s="19">
        <v>30730584</v>
      </c>
      <c r="C37" s="19">
        <v>0</v>
      </c>
      <c r="D37" s="59">
        <v>40643408</v>
      </c>
      <c r="E37" s="60">
        <v>27568492</v>
      </c>
      <c r="F37" s="60">
        <v>23468487</v>
      </c>
      <c r="G37" s="60">
        <v>20751480</v>
      </c>
      <c r="H37" s="60">
        <v>18829602</v>
      </c>
      <c r="I37" s="60">
        <v>18829602</v>
      </c>
      <c r="J37" s="60">
        <v>13600389</v>
      </c>
      <c r="K37" s="60">
        <v>43503257</v>
      </c>
      <c r="L37" s="60">
        <v>41931321</v>
      </c>
      <c r="M37" s="60">
        <v>41931321</v>
      </c>
      <c r="N37" s="60">
        <v>39518344</v>
      </c>
      <c r="O37" s="60">
        <v>44495819</v>
      </c>
      <c r="P37" s="60">
        <v>61497738</v>
      </c>
      <c r="Q37" s="60">
        <v>61497738</v>
      </c>
      <c r="R37" s="60">
        <v>56370393</v>
      </c>
      <c r="S37" s="60">
        <v>50732596</v>
      </c>
      <c r="T37" s="60">
        <v>43454798</v>
      </c>
      <c r="U37" s="60">
        <v>43454798</v>
      </c>
      <c r="V37" s="60">
        <v>43454798</v>
      </c>
      <c r="W37" s="60">
        <v>27568492</v>
      </c>
      <c r="X37" s="60">
        <v>15886306</v>
      </c>
      <c r="Y37" s="61">
        <v>57.62</v>
      </c>
      <c r="Z37" s="62">
        <v>27568492</v>
      </c>
    </row>
    <row r="38" spans="1:26" ht="13.5">
      <c r="A38" s="58" t="s">
        <v>59</v>
      </c>
      <c r="B38" s="19">
        <v>62532507</v>
      </c>
      <c r="C38" s="19">
        <v>0</v>
      </c>
      <c r="D38" s="59">
        <v>67322000</v>
      </c>
      <c r="E38" s="60">
        <v>90665306</v>
      </c>
      <c r="F38" s="60">
        <v>36685531</v>
      </c>
      <c r="G38" s="60">
        <v>36685531</v>
      </c>
      <c r="H38" s="60">
        <v>36443545</v>
      </c>
      <c r="I38" s="60">
        <v>36443545</v>
      </c>
      <c r="J38" s="60">
        <v>36443545</v>
      </c>
      <c r="K38" s="60">
        <v>36443545</v>
      </c>
      <c r="L38" s="60">
        <v>35782641</v>
      </c>
      <c r="M38" s="60">
        <v>35782641</v>
      </c>
      <c r="N38" s="60">
        <v>42378441</v>
      </c>
      <c r="O38" s="60">
        <v>42378441</v>
      </c>
      <c r="P38" s="60">
        <v>42378441</v>
      </c>
      <c r="Q38" s="60">
        <v>42378441</v>
      </c>
      <c r="R38" s="60">
        <v>42114510</v>
      </c>
      <c r="S38" s="60">
        <v>42114510</v>
      </c>
      <c r="T38" s="60">
        <v>41430758</v>
      </c>
      <c r="U38" s="60">
        <v>41430758</v>
      </c>
      <c r="V38" s="60">
        <v>41430758</v>
      </c>
      <c r="W38" s="60">
        <v>90665306</v>
      </c>
      <c r="X38" s="60">
        <v>-49234548</v>
      </c>
      <c r="Y38" s="61">
        <v>-54.3</v>
      </c>
      <c r="Z38" s="62">
        <v>90665306</v>
      </c>
    </row>
    <row r="39" spans="1:26" ht="13.5">
      <c r="A39" s="58" t="s">
        <v>60</v>
      </c>
      <c r="B39" s="19">
        <v>193173547</v>
      </c>
      <c r="C39" s="19">
        <v>0</v>
      </c>
      <c r="D39" s="59">
        <v>212884495</v>
      </c>
      <c r="E39" s="60">
        <v>208073061</v>
      </c>
      <c r="F39" s="60">
        <v>246112708</v>
      </c>
      <c r="G39" s="60">
        <v>245252349</v>
      </c>
      <c r="H39" s="60">
        <v>234741360</v>
      </c>
      <c r="I39" s="60">
        <v>234741360</v>
      </c>
      <c r="J39" s="60">
        <v>236580158</v>
      </c>
      <c r="K39" s="60">
        <v>239799773</v>
      </c>
      <c r="L39" s="60">
        <v>225493646</v>
      </c>
      <c r="M39" s="60">
        <v>225493646</v>
      </c>
      <c r="N39" s="60">
        <v>231576017</v>
      </c>
      <c r="O39" s="60">
        <v>227725876</v>
      </c>
      <c r="P39" s="60">
        <v>230287133</v>
      </c>
      <c r="Q39" s="60">
        <v>230287133</v>
      </c>
      <c r="R39" s="60">
        <v>219590759</v>
      </c>
      <c r="S39" s="60">
        <v>220566065</v>
      </c>
      <c r="T39" s="60">
        <v>219030512</v>
      </c>
      <c r="U39" s="60">
        <v>219030512</v>
      </c>
      <c r="V39" s="60">
        <v>219030512</v>
      </c>
      <c r="W39" s="60">
        <v>208073061</v>
      </c>
      <c r="X39" s="60">
        <v>10957451</v>
      </c>
      <c r="Y39" s="61">
        <v>5.27</v>
      </c>
      <c r="Z39" s="62">
        <v>208073061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19822967</v>
      </c>
      <c r="C42" s="19">
        <v>0</v>
      </c>
      <c r="D42" s="59">
        <v>10525318</v>
      </c>
      <c r="E42" s="60">
        <v>28413560</v>
      </c>
      <c r="F42" s="60">
        <v>13023778</v>
      </c>
      <c r="G42" s="60">
        <v>1463637</v>
      </c>
      <c r="H42" s="60">
        <v>5597975</v>
      </c>
      <c r="I42" s="60">
        <v>20085390</v>
      </c>
      <c r="J42" s="60">
        <v>1233923</v>
      </c>
      <c r="K42" s="60">
        <v>10409568</v>
      </c>
      <c r="L42" s="60">
        <v>-7006395</v>
      </c>
      <c r="M42" s="60">
        <v>4637096</v>
      </c>
      <c r="N42" s="60">
        <v>6318110</v>
      </c>
      <c r="O42" s="60">
        <v>-983547</v>
      </c>
      <c r="P42" s="60">
        <v>13394996</v>
      </c>
      <c r="Q42" s="60">
        <v>18729559</v>
      </c>
      <c r="R42" s="60">
        <v>-8918200</v>
      </c>
      <c r="S42" s="60">
        <v>-3121715</v>
      </c>
      <c r="T42" s="60">
        <v>-4474186</v>
      </c>
      <c r="U42" s="60">
        <v>-16514101</v>
      </c>
      <c r="V42" s="60">
        <v>26937944</v>
      </c>
      <c r="W42" s="60">
        <v>28413560</v>
      </c>
      <c r="X42" s="60">
        <v>-1475616</v>
      </c>
      <c r="Y42" s="61">
        <v>-5.19</v>
      </c>
      <c r="Z42" s="62">
        <v>28413560</v>
      </c>
    </row>
    <row r="43" spans="1:26" ht="13.5">
      <c r="A43" s="58" t="s">
        <v>63</v>
      </c>
      <c r="B43" s="19">
        <v>-21176010</v>
      </c>
      <c r="C43" s="19">
        <v>0</v>
      </c>
      <c r="D43" s="59">
        <v>-18689724</v>
      </c>
      <c r="E43" s="60">
        <v>-33817709</v>
      </c>
      <c r="F43" s="60">
        <v>-1460526</v>
      </c>
      <c r="G43" s="60">
        <v>-1101069</v>
      </c>
      <c r="H43" s="60">
        <v>-2136928</v>
      </c>
      <c r="I43" s="60">
        <v>-4698523</v>
      </c>
      <c r="J43" s="60">
        <v>-2107352</v>
      </c>
      <c r="K43" s="60">
        <v>-1733951</v>
      </c>
      <c r="L43" s="60">
        <v>5214126</v>
      </c>
      <c r="M43" s="60">
        <v>1372823</v>
      </c>
      <c r="N43" s="60">
        <v>-717802</v>
      </c>
      <c r="O43" s="60">
        <v>5933189</v>
      </c>
      <c r="P43" s="60">
        <v>6776271</v>
      </c>
      <c r="Q43" s="60">
        <v>11991658</v>
      </c>
      <c r="R43" s="60">
        <v>-1956571</v>
      </c>
      <c r="S43" s="60">
        <v>-3353174</v>
      </c>
      <c r="T43" s="60">
        <v>-88693</v>
      </c>
      <c r="U43" s="60">
        <v>-5398438</v>
      </c>
      <c r="V43" s="60">
        <v>3267520</v>
      </c>
      <c r="W43" s="60">
        <v>-33817709</v>
      </c>
      <c r="X43" s="60">
        <v>37085229</v>
      </c>
      <c r="Y43" s="61">
        <v>-109.66</v>
      </c>
      <c r="Z43" s="62">
        <v>-33817709</v>
      </c>
    </row>
    <row r="44" spans="1:26" ht="13.5">
      <c r="A44" s="58" t="s">
        <v>64</v>
      </c>
      <c r="B44" s="19">
        <v>-1739986</v>
      </c>
      <c r="C44" s="19">
        <v>0</v>
      </c>
      <c r="D44" s="59">
        <v>5688000</v>
      </c>
      <c r="E44" s="60">
        <v>4851117</v>
      </c>
      <c r="F44" s="60">
        <v>58450</v>
      </c>
      <c r="G44" s="60">
        <v>23995</v>
      </c>
      <c r="H44" s="60">
        <v>37808</v>
      </c>
      <c r="I44" s="60">
        <v>120253</v>
      </c>
      <c r="J44" s="60">
        <v>18662</v>
      </c>
      <c r="K44" s="60">
        <v>13532</v>
      </c>
      <c r="L44" s="60">
        <v>34256</v>
      </c>
      <c r="M44" s="60">
        <v>66450</v>
      </c>
      <c r="N44" s="60">
        <v>17497</v>
      </c>
      <c r="O44" s="60">
        <v>24678</v>
      </c>
      <c r="P44" s="60">
        <v>0</v>
      </c>
      <c r="Q44" s="60">
        <v>42175</v>
      </c>
      <c r="R44" s="60">
        <v>45145</v>
      </c>
      <c r="S44" s="60">
        <v>19810</v>
      </c>
      <c r="T44" s="60">
        <v>-1851909</v>
      </c>
      <c r="U44" s="60">
        <v>-1786954</v>
      </c>
      <c r="V44" s="60">
        <v>-1558076</v>
      </c>
      <c r="W44" s="60">
        <v>4851117</v>
      </c>
      <c r="X44" s="60">
        <v>-6409193</v>
      </c>
      <c r="Y44" s="61">
        <v>-132.12</v>
      </c>
      <c r="Z44" s="62">
        <v>4851117</v>
      </c>
    </row>
    <row r="45" spans="1:26" ht="13.5">
      <c r="A45" s="70" t="s">
        <v>65</v>
      </c>
      <c r="B45" s="22">
        <v>1926617</v>
      </c>
      <c r="C45" s="22">
        <v>0</v>
      </c>
      <c r="D45" s="99">
        <v>4745389</v>
      </c>
      <c r="E45" s="100">
        <v>1373586</v>
      </c>
      <c r="F45" s="100">
        <v>13548319</v>
      </c>
      <c r="G45" s="100">
        <v>13934882</v>
      </c>
      <c r="H45" s="100">
        <v>17433737</v>
      </c>
      <c r="I45" s="100">
        <v>17433737</v>
      </c>
      <c r="J45" s="100">
        <v>16578970</v>
      </c>
      <c r="K45" s="100">
        <v>25268119</v>
      </c>
      <c r="L45" s="100">
        <v>23510106</v>
      </c>
      <c r="M45" s="100">
        <v>23510106</v>
      </c>
      <c r="N45" s="100">
        <v>29127911</v>
      </c>
      <c r="O45" s="100">
        <v>34102231</v>
      </c>
      <c r="P45" s="100">
        <v>54273498</v>
      </c>
      <c r="Q45" s="100">
        <v>29127911</v>
      </c>
      <c r="R45" s="100">
        <v>43443872</v>
      </c>
      <c r="S45" s="100">
        <v>36988793</v>
      </c>
      <c r="T45" s="100">
        <v>30574005</v>
      </c>
      <c r="U45" s="100">
        <v>30574005</v>
      </c>
      <c r="V45" s="100">
        <v>30574005</v>
      </c>
      <c r="W45" s="100">
        <v>1373586</v>
      </c>
      <c r="X45" s="100">
        <v>29200419</v>
      </c>
      <c r="Y45" s="101">
        <v>2125.85</v>
      </c>
      <c r="Z45" s="102">
        <v>1373586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8752678</v>
      </c>
      <c r="C49" s="52">
        <v>0</v>
      </c>
      <c r="D49" s="129">
        <v>997458</v>
      </c>
      <c r="E49" s="54">
        <v>1221604</v>
      </c>
      <c r="F49" s="54">
        <v>0</v>
      </c>
      <c r="G49" s="54">
        <v>0</v>
      </c>
      <c r="H49" s="54">
        <v>0</v>
      </c>
      <c r="I49" s="54">
        <v>787465</v>
      </c>
      <c r="J49" s="54">
        <v>0</v>
      </c>
      <c r="K49" s="54">
        <v>0</v>
      </c>
      <c r="L49" s="54">
        <v>0</v>
      </c>
      <c r="M49" s="54">
        <v>686145</v>
      </c>
      <c r="N49" s="54">
        <v>0</v>
      </c>
      <c r="O49" s="54">
        <v>0</v>
      </c>
      <c r="P49" s="54">
        <v>0</v>
      </c>
      <c r="Q49" s="54">
        <v>590114</v>
      </c>
      <c r="R49" s="54">
        <v>0</v>
      </c>
      <c r="S49" s="54">
        <v>0</v>
      </c>
      <c r="T49" s="54">
        <v>0</v>
      </c>
      <c r="U49" s="54">
        <v>4209098</v>
      </c>
      <c r="V49" s="54">
        <v>17077134</v>
      </c>
      <c r="W49" s="54">
        <v>34321696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100.0000009697575</v>
      </c>
      <c r="C58" s="5">
        <f>IF(C67=0,0,+(C76/C67)*100)</f>
        <v>0</v>
      </c>
      <c r="D58" s="6">
        <f aca="true" t="shared" si="6" ref="D58:Z58">IF(D67=0,0,+(D76/D67)*100)</f>
        <v>95.90606456716954</v>
      </c>
      <c r="E58" s="7">
        <f t="shared" si="6"/>
        <v>98.0184878102413</v>
      </c>
      <c r="F58" s="7">
        <f t="shared" si="6"/>
        <v>25.28251188603386</v>
      </c>
      <c r="G58" s="7">
        <f t="shared" si="6"/>
        <v>141.21647993292788</v>
      </c>
      <c r="H58" s="7">
        <f t="shared" si="6"/>
        <v>160.20752230647946</v>
      </c>
      <c r="I58" s="7">
        <f t="shared" si="6"/>
        <v>58.32732683696491</v>
      </c>
      <c r="J58" s="7">
        <f t="shared" si="6"/>
        <v>161.00684288223883</v>
      </c>
      <c r="K58" s="7">
        <f t="shared" si="6"/>
        <v>144.47076550755915</v>
      </c>
      <c r="L58" s="7">
        <f t="shared" si="6"/>
        <v>130.54276076794065</v>
      </c>
      <c r="M58" s="7">
        <f t="shared" si="6"/>
        <v>144.37980386131755</v>
      </c>
      <c r="N58" s="7">
        <f t="shared" si="6"/>
        <v>117.42011484804296</v>
      </c>
      <c r="O58" s="7">
        <f t="shared" si="6"/>
        <v>153.14191217212723</v>
      </c>
      <c r="P58" s="7">
        <f t="shared" si="6"/>
        <v>141.65744534664876</v>
      </c>
      <c r="Q58" s="7">
        <f t="shared" si="6"/>
        <v>136.2703986367674</v>
      </c>
      <c r="R58" s="7">
        <f t="shared" si="6"/>
        <v>123.79682320176909</v>
      </c>
      <c r="S58" s="7">
        <f t="shared" si="6"/>
        <v>145.53307920746644</v>
      </c>
      <c r="T58" s="7">
        <f t="shared" si="6"/>
        <v>81.4074042479519</v>
      </c>
      <c r="U58" s="7">
        <f t="shared" si="6"/>
        <v>110.35539639101246</v>
      </c>
      <c r="V58" s="7">
        <f t="shared" si="6"/>
        <v>98.29645006770791</v>
      </c>
      <c r="W58" s="7">
        <f t="shared" si="6"/>
        <v>92.00359931733837</v>
      </c>
      <c r="X58" s="7">
        <f t="shared" si="6"/>
        <v>0</v>
      </c>
      <c r="Y58" s="7">
        <f t="shared" si="6"/>
        <v>0</v>
      </c>
      <c r="Z58" s="8">
        <f t="shared" si="6"/>
        <v>98.0184878102413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97.99999339114976</v>
      </c>
      <c r="F59" s="10">
        <f t="shared" si="7"/>
        <v>7.429464227284195</v>
      </c>
      <c r="G59" s="10">
        <f t="shared" si="7"/>
        <v>-4695.774426641533</v>
      </c>
      <c r="H59" s="10">
        <f t="shared" si="7"/>
        <v>-1910.7617743125065</v>
      </c>
      <c r="I59" s="10">
        <f t="shared" si="7"/>
        <v>26.335504875181154</v>
      </c>
      <c r="J59" s="10">
        <f t="shared" si="7"/>
        <v>-631.4254999045662</v>
      </c>
      <c r="K59" s="10">
        <f t="shared" si="7"/>
        <v>-4192.438271604938</v>
      </c>
      <c r="L59" s="10">
        <f t="shared" si="7"/>
        <v>-963.3522658493243</v>
      </c>
      <c r="M59" s="10">
        <f t="shared" si="7"/>
        <v>-999.5430603737667</v>
      </c>
      <c r="N59" s="10">
        <f t="shared" si="7"/>
        <v>-3020.905165254941</v>
      </c>
      <c r="O59" s="10">
        <f t="shared" si="7"/>
        <v>-10772.997161141318</v>
      </c>
      <c r="P59" s="10">
        <f t="shared" si="7"/>
        <v>-2823.4203305308793</v>
      </c>
      <c r="Q59" s="10">
        <f t="shared" si="7"/>
        <v>-3924.8022437252807</v>
      </c>
      <c r="R59" s="10">
        <f t="shared" si="7"/>
        <v>-3301.6100178890874</v>
      </c>
      <c r="S59" s="10">
        <f t="shared" si="7"/>
        <v>3696.8073613951155</v>
      </c>
      <c r="T59" s="10">
        <f t="shared" si="7"/>
        <v>-1013.4977915457018</v>
      </c>
      <c r="U59" s="10">
        <f t="shared" si="7"/>
        <v>-2977.0229491296086</v>
      </c>
      <c r="V59" s="10">
        <f t="shared" si="7"/>
        <v>95.77658890670008</v>
      </c>
      <c r="W59" s="10">
        <f t="shared" si="7"/>
        <v>97.99999662948626</v>
      </c>
      <c r="X59" s="10">
        <f t="shared" si="7"/>
        <v>0</v>
      </c>
      <c r="Y59" s="10">
        <f t="shared" si="7"/>
        <v>0</v>
      </c>
      <c r="Z59" s="11">
        <f t="shared" si="7"/>
        <v>97.99999339114976</v>
      </c>
    </row>
    <row r="60" spans="1:26" ht="13.5">
      <c r="A60" s="38" t="s">
        <v>32</v>
      </c>
      <c r="B60" s="12">
        <f t="shared" si="7"/>
        <v>100.00000129434052</v>
      </c>
      <c r="C60" s="12">
        <f t="shared" si="7"/>
        <v>0</v>
      </c>
      <c r="D60" s="3">
        <f t="shared" si="7"/>
        <v>94.55798503087097</v>
      </c>
      <c r="E60" s="13">
        <f t="shared" si="7"/>
        <v>98.00012396874197</v>
      </c>
      <c r="F60" s="13">
        <f t="shared" si="7"/>
        <v>79.11263880935203</v>
      </c>
      <c r="G60" s="13">
        <f t="shared" si="7"/>
        <v>104.96188472880117</v>
      </c>
      <c r="H60" s="13">
        <f t="shared" si="7"/>
        <v>115.56455941682684</v>
      </c>
      <c r="I60" s="13">
        <f t="shared" si="7"/>
        <v>97.52160192298484</v>
      </c>
      <c r="J60" s="13">
        <f t="shared" si="7"/>
        <v>117.57909205121439</v>
      </c>
      <c r="K60" s="13">
        <f t="shared" si="7"/>
        <v>113.6391256432036</v>
      </c>
      <c r="L60" s="13">
        <f t="shared" si="7"/>
        <v>100.47692645437532</v>
      </c>
      <c r="M60" s="13">
        <f t="shared" si="7"/>
        <v>109.9072041351745</v>
      </c>
      <c r="N60" s="13">
        <f t="shared" si="7"/>
        <v>94.05700466345704</v>
      </c>
      <c r="O60" s="13">
        <f t="shared" si="7"/>
        <v>116.28719273137666</v>
      </c>
      <c r="P60" s="13">
        <f t="shared" si="7"/>
        <v>111.5497999400103</v>
      </c>
      <c r="Q60" s="13">
        <f t="shared" si="7"/>
        <v>106.57199943334838</v>
      </c>
      <c r="R60" s="13">
        <f t="shared" si="7"/>
        <v>102.13149170379485</v>
      </c>
      <c r="S60" s="13">
        <f t="shared" si="7"/>
        <v>119.26821968973431</v>
      </c>
      <c r="T60" s="13">
        <f t="shared" si="7"/>
        <v>63.334333250885024</v>
      </c>
      <c r="U60" s="13">
        <f t="shared" si="7"/>
        <v>88.57051608226604</v>
      </c>
      <c r="V60" s="13">
        <f t="shared" si="7"/>
        <v>99.90381867631174</v>
      </c>
      <c r="W60" s="13">
        <f t="shared" si="7"/>
        <v>90.21058720330821</v>
      </c>
      <c r="X60" s="13">
        <f t="shared" si="7"/>
        <v>0</v>
      </c>
      <c r="Y60" s="13">
        <f t="shared" si="7"/>
        <v>0</v>
      </c>
      <c r="Z60" s="14">
        <f t="shared" si="7"/>
        <v>98.00012396874197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91.77553253551551</v>
      </c>
      <c r="E61" s="13">
        <f t="shared" si="7"/>
        <v>98.01701009228083</v>
      </c>
      <c r="F61" s="13">
        <f t="shared" si="7"/>
        <v>85.44889517174674</v>
      </c>
      <c r="G61" s="13">
        <f t="shared" si="7"/>
        <v>102.64170291459556</v>
      </c>
      <c r="H61" s="13">
        <f t="shared" si="7"/>
        <v>109.14079323212877</v>
      </c>
      <c r="I61" s="13">
        <f t="shared" si="7"/>
        <v>97.95898803747686</v>
      </c>
      <c r="J61" s="13">
        <f t="shared" si="7"/>
        <v>126.54404701059399</v>
      </c>
      <c r="K61" s="13">
        <f t="shared" si="7"/>
        <v>114.73253019488372</v>
      </c>
      <c r="L61" s="13">
        <f t="shared" si="7"/>
        <v>103.95733293704484</v>
      </c>
      <c r="M61" s="13">
        <f t="shared" si="7"/>
        <v>114.08566693173665</v>
      </c>
      <c r="N61" s="13">
        <f t="shared" si="7"/>
        <v>98.62512027678119</v>
      </c>
      <c r="O61" s="13">
        <f t="shared" si="7"/>
        <v>117.51460764549778</v>
      </c>
      <c r="P61" s="13">
        <f t="shared" si="7"/>
        <v>108.91408824369</v>
      </c>
      <c r="Q61" s="13">
        <f t="shared" si="7"/>
        <v>107.66331056226677</v>
      </c>
      <c r="R61" s="13">
        <f t="shared" si="7"/>
        <v>103.36282873202384</v>
      </c>
      <c r="S61" s="13">
        <f t="shared" si="7"/>
        <v>122.42035512992781</v>
      </c>
      <c r="T61" s="13">
        <f t="shared" si="7"/>
        <v>55.19787193669222</v>
      </c>
      <c r="U61" s="13">
        <f t="shared" si="7"/>
        <v>84.08099783913417</v>
      </c>
      <c r="V61" s="13">
        <f t="shared" si="7"/>
        <v>99.57534986108442</v>
      </c>
      <c r="W61" s="13">
        <f t="shared" si="7"/>
        <v>89.05026584913571</v>
      </c>
      <c r="X61" s="13">
        <f t="shared" si="7"/>
        <v>0</v>
      </c>
      <c r="Y61" s="13">
        <f t="shared" si="7"/>
        <v>0</v>
      </c>
      <c r="Z61" s="14">
        <f t="shared" si="7"/>
        <v>98.01701009228083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100.00003641329084</v>
      </c>
      <c r="E62" s="13">
        <f t="shared" si="7"/>
        <v>98.00002029096255</v>
      </c>
      <c r="F62" s="13">
        <f t="shared" si="7"/>
        <v>57.39857169242135</v>
      </c>
      <c r="G62" s="13">
        <f t="shared" si="7"/>
        <v>106.55972959141502</v>
      </c>
      <c r="H62" s="13">
        <f t="shared" si="7"/>
        <v>83.01979511270682</v>
      </c>
      <c r="I62" s="13">
        <f t="shared" si="7"/>
        <v>76.61564681691532</v>
      </c>
      <c r="J62" s="13">
        <f t="shared" si="7"/>
        <v>86.92195689186984</v>
      </c>
      <c r="K62" s="13">
        <f t="shared" si="7"/>
        <v>107.04851660572248</v>
      </c>
      <c r="L62" s="13">
        <f t="shared" si="7"/>
        <v>95.86189855838226</v>
      </c>
      <c r="M62" s="13">
        <f t="shared" si="7"/>
        <v>95.6065572708617</v>
      </c>
      <c r="N62" s="13">
        <f t="shared" si="7"/>
        <v>74.13873933679507</v>
      </c>
      <c r="O62" s="13">
        <f t="shared" si="7"/>
        <v>94.66217814733542</v>
      </c>
      <c r="P62" s="13">
        <f t="shared" si="7"/>
        <v>112.12531283293585</v>
      </c>
      <c r="Q62" s="13">
        <f t="shared" si="7"/>
        <v>93.40225854263437</v>
      </c>
      <c r="R62" s="13">
        <f t="shared" si="7"/>
        <v>107.53637990411235</v>
      </c>
      <c r="S62" s="13">
        <f t="shared" si="7"/>
        <v>122.81723641995796</v>
      </c>
      <c r="T62" s="13">
        <f t="shared" si="7"/>
        <v>67.08627050530337</v>
      </c>
      <c r="U62" s="13">
        <f t="shared" si="7"/>
        <v>94.34170613222719</v>
      </c>
      <c r="V62" s="13">
        <f t="shared" si="7"/>
        <v>90.18355139447252</v>
      </c>
      <c r="W62" s="13">
        <f t="shared" si="7"/>
        <v>90.57126596016425</v>
      </c>
      <c r="X62" s="13">
        <f t="shared" si="7"/>
        <v>0</v>
      </c>
      <c r="Y62" s="13">
        <f t="shared" si="7"/>
        <v>0</v>
      </c>
      <c r="Z62" s="14">
        <f t="shared" si="7"/>
        <v>98.00002029096255</v>
      </c>
    </row>
    <row r="63" spans="1:26" ht="13.5">
      <c r="A63" s="39" t="s">
        <v>105</v>
      </c>
      <c r="B63" s="12">
        <f t="shared" si="7"/>
        <v>100.0000089206456</v>
      </c>
      <c r="C63" s="12">
        <f t="shared" si="7"/>
        <v>0</v>
      </c>
      <c r="D63" s="3">
        <f t="shared" si="7"/>
        <v>100.0000289611631</v>
      </c>
      <c r="E63" s="13">
        <f t="shared" si="7"/>
        <v>98.00001528718299</v>
      </c>
      <c r="F63" s="13">
        <f t="shared" si="7"/>
        <v>53.986778800594195</v>
      </c>
      <c r="G63" s="13">
        <f t="shared" si="7"/>
        <v>69.43368346986983</v>
      </c>
      <c r="H63" s="13">
        <f t="shared" si="7"/>
        <v>89.7895938672321</v>
      </c>
      <c r="I63" s="13">
        <f t="shared" si="7"/>
        <v>68.0004338562851</v>
      </c>
      <c r="J63" s="13">
        <f t="shared" si="7"/>
        <v>70.20097760621704</v>
      </c>
      <c r="K63" s="13">
        <f t="shared" si="7"/>
        <v>82.84417985149899</v>
      </c>
      <c r="L63" s="13">
        <f t="shared" si="7"/>
        <v>71.8726250619959</v>
      </c>
      <c r="M63" s="13">
        <f t="shared" si="7"/>
        <v>74.30979899085875</v>
      </c>
      <c r="N63" s="13">
        <f t="shared" si="7"/>
        <v>65.79504204256324</v>
      </c>
      <c r="O63" s="13">
        <f t="shared" si="7"/>
        <v>91.15584952859746</v>
      </c>
      <c r="P63" s="13">
        <f t="shared" si="7"/>
        <v>90.85234925233057</v>
      </c>
      <c r="Q63" s="13">
        <f t="shared" si="7"/>
        <v>81.5616798807074</v>
      </c>
      <c r="R63" s="13">
        <f t="shared" si="7"/>
        <v>73.39602469006743</v>
      </c>
      <c r="S63" s="13">
        <f t="shared" si="7"/>
        <v>84.3571652178101</v>
      </c>
      <c r="T63" s="13">
        <f t="shared" si="7"/>
        <v>68.28291057929957</v>
      </c>
      <c r="U63" s="13">
        <f t="shared" si="7"/>
        <v>74.75578638365134</v>
      </c>
      <c r="V63" s="13">
        <f t="shared" si="7"/>
        <v>74.47544640928326</v>
      </c>
      <c r="W63" s="13">
        <f t="shared" si="7"/>
        <v>90.97265146094257</v>
      </c>
      <c r="X63" s="13">
        <f t="shared" si="7"/>
        <v>0</v>
      </c>
      <c r="Y63" s="13">
        <f t="shared" si="7"/>
        <v>0</v>
      </c>
      <c r="Z63" s="14">
        <f t="shared" si="7"/>
        <v>98.00001528718299</v>
      </c>
    </row>
    <row r="64" spans="1:26" ht="13.5">
      <c r="A64" s="39" t="s">
        <v>106</v>
      </c>
      <c r="B64" s="12">
        <f t="shared" si="7"/>
        <v>99.6898188202879</v>
      </c>
      <c r="C64" s="12">
        <f t="shared" si="7"/>
        <v>0</v>
      </c>
      <c r="D64" s="3">
        <f t="shared" si="7"/>
        <v>99.99994751344968</v>
      </c>
      <c r="E64" s="13">
        <f t="shared" si="7"/>
        <v>97.99872634526335</v>
      </c>
      <c r="F64" s="13">
        <f t="shared" si="7"/>
        <v>46.42861642483674</v>
      </c>
      <c r="G64" s="13">
        <f t="shared" si="7"/>
        <v>75.3756885183386</v>
      </c>
      <c r="H64" s="13">
        <f t="shared" si="7"/>
        <v>111.55706550676202</v>
      </c>
      <c r="I64" s="13">
        <f t="shared" si="7"/>
        <v>70.59798364394338</v>
      </c>
      <c r="J64" s="13">
        <f t="shared" si="7"/>
        <v>74.9150064647296</v>
      </c>
      <c r="K64" s="13">
        <f t="shared" si="7"/>
        <v>84.54265959799369</v>
      </c>
      <c r="L64" s="13">
        <f t="shared" si="7"/>
        <v>73.62758878648941</v>
      </c>
      <c r="M64" s="13">
        <f t="shared" si="7"/>
        <v>77.12218726578705</v>
      </c>
      <c r="N64" s="13">
        <f t="shared" si="7"/>
        <v>69.88798512803609</v>
      </c>
      <c r="O64" s="13">
        <f t="shared" si="7"/>
        <v>91.83579593242914</v>
      </c>
      <c r="P64" s="13">
        <f t="shared" si="7"/>
        <v>88.88379035102616</v>
      </c>
      <c r="Q64" s="13">
        <f t="shared" si="7"/>
        <v>82.64730139229913</v>
      </c>
      <c r="R64" s="13">
        <f t="shared" si="7"/>
        <v>75.80712926672629</v>
      </c>
      <c r="S64" s="13">
        <f t="shared" si="7"/>
        <v>90.05573894113797</v>
      </c>
      <c r="T64" s="13">
        <f t="shared" si="7"/>
        <v>68.98843518878402</v>
      </c>
      <c r="U64" s="13">
        <f t="shared" si="7"/>
        <v>77.3861756271171</v>
      </c>
      <c r="V64" s="13">
        <f t="shared" si="7"/>
        <v>76.7265844267743</v>
      </c>
      <c r="W64" s="13">
        <f t="shared" si="7"/>
        <v>97.95310246152833</v>
      </c>
      <c r="X64" s="13">
        <f t="shared" si="7"/>
        <v>0</v>
      </c>
      <c r="Y64" s="13">
        <f t="shared" si="7"/>
        <v>0</v>
      </c>
      <c r="Z64" s="14">
        <f t="shared" si="7"/>
        <v>97.99872634526335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99.96000000000001</v>
      </c>
      <c r="E65" s="13">
        <f t="shared" si="7"/>
        <v>50.005</v>
      </c>
      <c r="F65" s="13">
        <f t="shared" si="7"/>
        <v>80904.55840455841</v>
      </c>
      <c r="G65" s="13">
        <f t="shared" si="7"/>
        <v>690241.304347826</v>
      </c>
      <c r="H65" s="13">
        <f t="shared" si="7"/>
        <v>0</v>
      </c>
      <c r="I65" s="13">
        <f t="shared" si="7"/>
        <v>250658.18639798491</v>
      </c>
      <c r="J65" s="13">
        <f t="shared" si="7"/>
        <v>42437.62492651382</v>
      </c>
      <c r="K65" s="13">
        <f t="shared" si="7"/>
        <v>41515.42443064182</v>
      </c>
      <c r="L65" s="13">
        <f t="shared" si="7"/>
        <v>12899.176512710346</v>
      </c>
      <c r="M65" s="13">
        <f t="shared" si="7"/>
        <v>27164.41391941392</v>
      </c>
      <c r="N65" s="13">
        <f t="shared" si="7"/>
        <v>14828.420068557181</v>
      </c>
      <c r="O65" s="13">
        <f t="shared" si="7"/>
        <v>7032.179686396384</v>
      </c>
      <c r="P65" s="13">
        <f t="shared" si="7"/>
        <v>61813.19727891156</v>
      </c>
      <c r="Q65" s="13">
        <f t="shared" si="7"/>
        <v>12954.54050621428</v>
      </c>
      <c r="R65" s="13">
        <f t="shared" si="7"/>
        <v>5946.385065654169</v>
      </c>
      <c r="S65" s="13">
        <f t="shared" si="7"/>
        <v>-9522.52589182969</v>
      </c>
      <c r="T65" s="13">
        <f t="shared" si="7"/>
        <v>503799.04761904763</v>
      </c>
      <c r="U65" s="13">
        <f t="shared" si="7"/>
        <v>41893.661016949154</v>
      </c>
      <c r="V65" s="13">
        <f t="shared" si="7"/>
        <v>30341.845058585062</v>
      </c>
      <c r="W65" s="13">
        <f t="shared" si="7"/>
        <v>100.01</v>
      </c>
      <c r="X65" s="13">
        <f t="shared" si="7"/>
        <v>0</v>
      </c>
      <c r="Y65" s="13">
        <f t="shared" si="7"/>
        <v>0</v>
      </c>
      <c r="Z65" s="14">
        <f t="shared" si="7"/>
        <v>50.005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99.99969230769231</v>
      </c>
      <c r="E66" s="16">
        <f t="shared" si="7"/>
        <v>100.00027272727272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100</v>
      </c>
      <c r="P66" s="16">
        <f t="shared" si="7"/>
        <v>0</v>
      </c>
      <c r="Q66" s="16">
        <f t="shared" si="7"/>
        <v>37.17674596565461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19.412780951546576</v>
      </c>
      <c r="W66" s="16">
        <f t="shared" si="7"/>
        <v>84.61561538461538</v>
      </c>
      <c r="X66" s="16">
        <f t="shared" si="7"/>
        <v>0</v>
      </c>
      <c r="Y66" s="16">
        <f t="shared" si="7"/>
        <v>0</v>
      </c>
      <c r="Z66" s="17">
        <f t="shared" si="7"/>
        <v>100.00027272727272</v>
      </c>
    </row>
    <row r="67" spans="1:26" ht="13.5" hidden="1">
      <c r="A67" s="41" t="s">
        <v>286</v>
      </c>
      <c r="B67" s="24">
        <v>103118564</v>
      </c>
      <c r="C67" s="24"/>
      <c r="D67" s="25">
        <v>127413050</v>
      </c>
      <c r="E67" s="26">
        <v>119594369</v>
      </c>
      <c r="F67" s="26">
        <v>36285022</v>
      </c>
      <c r="G67" s="26">
        <v>6643595</v>
      </c>
      <c r="H67" s="26">
        <v>6363846</v>
      </c>
      <c r="I67" s="26">
        <v>49292463</v>
      </c>
      <c r="J67" s="26">
        <v>6032838</v>
      </c>
      <c r="K67" s="26">
        <v>5879955</v>
      </c>
      <c r="L67" s="26">
        <v>7287907</v>
      </c>
      <c r="M67" s="26">
        <v>19200700</v>
      </c>
      <c r="N67" s="26">
        <v>7469348</v>
      </c>
      <c r="O67" s="26">
        <v>6060354</v>
      </c>
      <c r="P67" s="26">
        <v>7156423</v>
      </c>
      <c r="Q67" s="26">
        <v>20686125</v>
      </c>
      <c r="R67" s="26">
        <v>7451087</v>
      </c>
      <c r="S67" s="26">
        <v>6297929</v>
      </c>
      <c r="T67" s="26">
        <v>11113026</v>
      </c>
      <c r="U67" s="26">
        <v>24862042</v>
      </c>
      <c r="V67" s="26">
        <v>114041330</v>
      </c>
      <c r="W67" s="26">
        <v>127413050</v>
      </c>
      <c r="X67" s="26"/>
      <c r="Y67" s="25"/>
      <c r="Z67" s="27">
        <v>119594369</v>
      </c>
    </row>
    <row r="68" spans="1:26" ht="13.5" hidden="1">
      <c r="A68" s="37" t="s">
        <v>31</v>
      </c>
      <c r="B68" s="19">
        <v>25223225</v>
      </c>
      <c r="C68" s="19"/>
      <c r="D68" s="20">
        <v>30262450</v>
      </c>
      <c r="E68" s="21">
        <v>30262450</v>
      </c>
      <c r="F68" s="21">
        <v>27306747</v>
      </c>
      <c r="G68" s="21">
        <v>-50928</v>
      </c>
      <c r="H68" s="21">
        <v>-142365</v>
      </c>
      <c r="I68" s="21">
        <v>27113454</v>
      </c>
      <c r="J68" s="21">
        <v>-356268</v>
      </c>
      <c r="K68" s="21">
        <v>-43416</v>
      </c>
      <c r="L68" s="21">
        <v>-206523</v>
      </c>
      <c r="M68" s="21">
        <v>-606207</v>
      </c>
      <c r="N68" s="21">
        <v>-60210</v>
      </c>
      <c r="O68" s="21">
        <v>-20783</v>
      </c>
      <c r="P68" s="21">
        <v>-79811</v>
      </c>
      <c r="Q68" s="21">
        <v>-160804</v>
      </c>
      <c r="R68" s="21">
        <v>-53105</v>
      </c>
      <c r="S68" s="21">
        <v>51838</v>
      </c>
      <c r="T68" s="21">
        <v>-184971</v>
      </c>
      <c r="U68" s="21">
        <v>-186238</v>
      </c>
      <c r="V68" s="21">
        <v>26160205</v>
      </c>
      <c r="W68" s="21">
        <v>30262449</v>
      </c>
      <c r="X68" s="21"/>
      <c r="Y68" s="20"/>
      <c r="Z68" s="23">
        <v>30262450</v>
      </c>
    </row>
    <row r="69" spans="1:26" ht="13.5" hidden="1">
      <c r="A69" s="38" t="s">
        <v>32</v>
      </c>
      <c r="B69" s="19">
        <v>77259421</v>
      </c>
      <c r="C69" s="19"/>
      <c r="D69" s="20">
        <v>95850600</v>
      </c>
      <c r="E69" s="21">
        <v>88231919</v>
      </c>
      <c r="F69" s="21">
        <v>9031452</v>
      </c>
      <c r="G69" s="21">
        <v>6659929</v>
      </c>
      <c r="H69" s="21">
        <v>6468336</v>
      </c>
      <c r="I69" s="21">
        <v>22159717</v>
      </c>
      <c r="J69" s="21">
        <v>6347825</v>
      </c>
      <c r="K69" s="21">
        <v>5873529</v>
      </c>
      <c r="L69" s="21">
        <v>7488576</v>
      </c>
      <c r="M69" s="21">
        <v>19709930</v>
      </c>
      <c r="N69" s="21">
        <v>7390869</v>
      </c>
      <c r="O69" s="21">
        <v>5899439</v>
      </c>
      <c r="P69" s="21">
        <v>7067880</v>
      </c>
      <c r="Q69" s="21">
        <v>20358188</v>
      </c>
      <c r="R69" s="21">
        <v>7314971</v>
      </c>
      <c r="S69" s="21">
        <v>6078081</v>
      </c>
      <c r="T69" s="21">
        <v>11324267</v>
      </c>
      <c r="U69" s="21">
        <v>24717319</v>
      </c>
      <c r="V69" s="21">
        <v>86945154</v>
      </c>
      <c r="W69" s="21">
        <v>95850601</v>
      </c>
      <c r="X69" s="21"/>
      <c r="Y69" s="20"/>
      <c r="Z69" s="23">
        <v>88231919</v>
      </c>
    </row>
    <row r="70" spans="1:26" ht="13.5" hidden="1">
      <c r="A70" s="39" t="s">
        <v>103</v>
      </c>
      <c r="B70" s="19">
        <v>50550105</v>
      </c>
      <c r="C70" s="19"/>
      <c r="D70" s="20">
        <v>63423000</v>
      </c>
      <c r="E70" s="21">
        <v>57620969</v>
      </c>
      <c r="F70" s="21">
        <v>5510585</v>
      </c>
      <c r="G70" s="21">
        <v>4464393</v>
      </c>
      <c r="H70" s="21">
        <v>4295590</v>
      </c>
      <c r="I70" s="21">
        <v>14270568</v>
      </c>
      <c r="J70" s="21">
        <v>3737030</v>
      </c>
      <c r="K70" s="21">
        <v>3886420</v>
      </c>
      <c r="L70" s="21">
        <v>4844955</v>
      </c>
      <c r="M70" s="21">
        <v>12468405</v>
      </c>
      <c r="N70" s="21">
        <v>4564472</v>
      </c>
      <c r="O70" s="21">
        <v>3624643</v>
      </c>
      <c r="P70" s="21">
        <v>4434946</v>
      </c>
      <c r="Q70" s="21">
        <v>12624061</v>
      </c>
      <c r="R70" s="21">
        <v>4642193</v>
      </c>
      <c r="S70" s="21">
        <v>3882579</v>
      </c>
      <c r="T70" s="21">
        <v>8252762</v>
      </c>
      <c r="U70" s="21">
        <v>16777534</v>
      </c>
      <c r="V70" s="21">
        <v>56140568</v>
      </c>
      <c r="W70" s="21">
        <v>63423001</v>
      </c>
      <c r="X70" s="21"/>
      <c r="Y70" s="20"/>
      <c r="Z70" s="23">
        <v>57620969</v>
      </c>
    </row>
    <row r="71" spans="1:26" ht="13.5" hidden="1">
      <c r="A71" s="39" t="s">
        <v>104</v>
      </c>
      <c r="B71" s="19">
        <v>9364241</v>
      </c>
      <c r="C71" s="19"/>
      <c r="D71" s="20">
        <v>10985000</v>
      </c>
      <c r="E71" s="21">
        <v>10152303</v>
      </c>
      <c r="F71" s="21">
        <v>1169496</v>
      </c>
      <c r="G71" s="21">
        <v>568621</v>
      </c>
      <c r="H71" s="21">
        <v>850614</v>
      </c>
      <c r="I71" s="21">
        <v>2588731</v>
      </c>
      <c r="J71" s="21">
        <v>900387</v>
      </c>
      <c r="K71" s="21">
        <v>663175</v>
      </c>
      <c r="L71" s="21">
        <v>906551</v>
      </c>
      <c r="M71" s="21">
        <v>2470113</v>
      </c>
      <c r="N71" s="21">
        <v>1066518</v>
      </c>
      <c r="O71" s="21">
        <v>921462</v>
      </c>
      <c r="P71" s="21">
        <v>1035297</v>
      </c>
      <c r="Q71" s="21">
        <v>3023277</v>
      </c>
      <c r="R71" s="21">
        <v>947776</v>
      </c>
      <c r="S71" s="21">
        <v>723120</v>
      </c>
      <c r="T71" s="21">
        <v>1214320</v>
      </c>
      <c r="U71" s="21">
        <v>2885216</v>
      </c>
      <c r="V71" s="21">
        <v>10967337</v>
      </c>
      <c r="W71" s="21">
        <v>10985006</v>
      </c>
      <c r="X71" s="21"/>
      <c r="Y71" s="20"/>
      <c r="Z71" s="23">
        <v>10152303</v>
      </c>
    </row>
    <row r="72" spans="1:26" ht="13.5" hidden="1">
      <c r="A72" s="39" t="s">
        <v>105</v>
      </c>
      <c r="B72" s="19">
        <v>11209951</v>
      </c>
      <c r="C72" s="19"/>
      <c r="D72" s="20">
        <v>13811600</v>
      </c>
      <c r="E72" s="21">
        <v>12821198</v>
      </c>
      <c r="F72" s="21">
        <v>1398209</v>
      </c>
      <c r="G72" s="21">
        <v>994850</v>
      </c>
      <c r="H72" s="21">
        <v>833816</v>
      </c>
      <c r="I72" s="21">
        <v>3226875</v>
      </c>
      <c r="J72" s="21">
        <v>1057481</v>
      </c>
      <c r="K72" s="21">
        <v>811981</v>
      </c>
      <c r="L72" s="21">
        <v>1060554</v>
      </c>
      <c r="M72" s="21">
        <v>2930016</v>
      </c>
      <c r="N72" s="21">
        <v>1083188</v>
      </c>
      <c r="O72" s="21">
        <v>826682</v>
      </c>
      <c r="P72" s="21">
        <v>984526</v>
      </c>
      <c r="Q72" s="21">
        <v>2894396</v>
      </c>
      <c r="R72" s="21">
        <v>1052245</v>
      </c>
      <c r="S72" s="21">
        <v>913594</v>
      </c>
      <c r="T72" s="21">
        <v>1134111</v>
      </c>
      <c r="U72" s="21">
        <v>3099950</v>
      </c>
      <c r="V72" s="21">
        <v>12151237</v>
      </c>
      <c r="W72" s="21">
        <v>13811597</v>
      </c>
      <c r="X72" s="21"/>
      <c r="Y72" s="20"/>
      <c r="Z72" s="23">
        <v>12821198</v>
      </c>
    </row>
    <row r="73" spans="1:26" ht="13.5" hidden="1">
      <c r="A73" s="39" t="s">
        <v>106</v>
      </c>
      <c r="B73" s="19">
        <v>6135124</v>
      </c>
      <c r="C73" s="19"/>
      <c r="D73" s="20">
        <v>7621000</v>
      </c>
      <c r="E73" s="21">
        <v>7617449</v>
      </c>
      <c r="F73" s="21">
        <v>952460</v>
      </c>
      <c r="G73" s="21">
        <v>631973</v>
      </c>
      <c r="H73" s="21">
        <v>488316</v>
      </c>
      <c r="I73" s="21">
        <v>2072749</v>
      </c>
      <c r="J73" s="21">
        <v>651226</v>
      </c>
      <c r="K73" s="21">
        <v>510987</v>
      </c>
      <c r="L73" s="21">
        <v>673723</v>
      </c>
      <c r="M73" s="21">
        <v>1835936</v>
      </c>
      <c r="N73" s="21">
        <v>673482</v>
      </c>
      <c r="O73" s="21">
        <v>519573</v>
      </c>
      <c r="P73" s="21">
        <v>612376</v>
      </c>
      <c r="Q73" s="21">
        <v>1805431</v>
      </c>
      <c r="R73" s="21">
        <v>666436</v>
      </c>
      <c r="S73" s="21">
        <v>562264</v>
      </c>
      <c r="T73" s="21">
        <v>722969</v>
      </c>
      <c r="U73" s="21">
        <v>1951669</v>
      </c>
      <c r="V73" s="21">
        <v>7665785</v>
      </c>
      <c r="W73" s="21">
        <v>7620997</v>
      </c>
      <c r="X73" s="21"/>
      <c r="Y73" s="20"/>
      <c r="Z73" s="23">
        <v>7617449</v>
      </c>
    </row>
    <row r="74" spans="1:26" ht="13.5" hidden="1">
      <c r="A74" s="39" t="s">
        <v>107</v>
      </c>
      <c r="B74" s="19"/>
      <c r="C74" s="19"/>
      <c r="D74" s="20">
        <v>10000</v>
      </c>
      <c r="E74" s="21">
        <v>20000</v>
      </c>
      <c r="F74" s="21">
        <v>702</v>
      </c>
      <c r="G74" s="21">
        <v>92</v>
      </c>
      <c r="H74" s="21"/>
      <c r="I74" s="21">
        <v>794</v>
      </c>
      <c r="J74" s="21">
        <v>1701</v>
      </c>
      <c r="K74" s="21">
        <v>966</v>
      </c>
      <c r="L74" s="21">
        <v>2793</v>
      </c>
      <c r="M74" s="21">
        <v>5460</v>
      </c>
      <c r="N74" s="21">
        <v>3209</v>
      </c>
      <c r="O74" s="21">
        <v>7079</v>
      </c>
      <c r="P74" s="21">
        <v>735</v>
      </c>
      <c r="Q74" s="21">
        <v>11023</v>
      </c>
      <c r="R74" s="21">
        <v>6321</v>
      </c>
      <c r="S74" s="21">
        <v>-3476</v>
      </c>
      <c r="T74" s="21">
        <v>105</v>
      </c>
      <c r="U74" s="21">
        <v>2950</v>
      </c>
      <c r="V74" s="21">
        <v>20227</v>
      </c>
      <c r="W74" s="21">
        <v>10000</v>
      </c>
      <c r="X74" s="21"/>
      <c r="Y74" s="20"/>
      <c r="Z74" s="23">
        <v>20000</v>
      </c>
    </row>
    <row r="75" spans="1:26" ht="13.5" hidden="1">
      <c r="A75" s="40" t="s">
        <v>110</v>
      </c>
      <c r="B75" s="28">
        <v>635918</v>
      </c>
      <c r="C75" s="28"/>
      <c r="D75" s="29">
        <v>1300000</v>
      </c>
      <c r="E75" s="30">
        <v>1100000</v>
      </c>
      <c r="F75" s="30">
        <v>-53177</v>
      </c>
      <c r="G75" s="30">
        <v>34594</v>
      </c>
      <c r="H75" s="30">
        <v>37875</v>
      </c>
      <c r="I75" s="30">
        <v>19292</v>
      </c>
      <c r="J75" s="30">
        <v>41281</v>
      </c>
      <c r="K75" s="30">
        <v>49842</v>
      </c>
      <c r="L75" s="30">
        <v>5854</v>
      </c>
      <c r="M75" s="30">
        <v>96977</v>
      </c>
      <c r="N75" s="30">
        <v>138689</v>
      </c>
      <c r="O75" s="30">
        <v>181698</v>
      </c>
      <c r="P75" s="30">
        <v>168354</v>
      </c>
      <c r="Q75" s="30">
        <v>488741</v>
      </c>
      <c r="R75" s="30">
        <v>189221</v>
      </c>
      <c r="S75" s="30">
        <v>168010</v>
      </c>
      <c r="T75" s="30">
        <v>-26270</v>
      </c>
      <c r="U75" s="30">
        <v>330961</v>
      </c>
      <c r="V75" s="30">
        <v>935971</v>
      </c>
      <c r="W75" s="30">
        <v>1300000</v>
      </c>
      <c r="X75" s="30"/>
      <c r="Y75" s="29"/>
      <c r="Z75" s="31">
        <v>1100000</v>
      </c>
    </row>
    <row r="76" spans="1:26" ht="13.5" hidden="1">
      <c r="A76" s="42" t="s">
        <v>287</v>
      </c>
      <c r="B76" s="32">
        <v>103118565</v>
      </c>
      <c r="C76" s="32"/>
      <c r="D76" s="33">
        <v>122196842</v>
      </c>
      <c r="E76" s="34">
        <v>117224592</v>
      </c>
      <c r="F76" s="34">
        <v>9173765</v>
      </c>
      <c r="G76" s="34">
        <v>9381851</v>
      </c>
      <c r="H76" s="34">
        <v>10195360</v>
      </c>
      <c r="I76" s="34">
        <v>28750976</v>
      </c>
      <c r="J76" s="34">
        <v>9713282</v>
      </c>
      <c r="K76" s="34">
        <v>8494816</v>
      </c>
      <c r="L76" s="34">
        <v>9513835</v>
      </c>
      <c r="M76" s="34">
        <v>27721933</v>
      </c>
      <c r="N76" s="34">
        <v>8770517</v>
      </c>
      <c r="O76" s="34">
        <v>9280942</v>
      </c>
      <c r="P76" s="34">
        <v>10137606</v>
      </c>
      <c r="Q76" s="34">
        <v>28189065</v>
      </c>
      <c r="R76" s="34">
        <v>9224209</v>
      </c>
      <c r="S76" s="34">
        <v>9165570</v>
      </c>
      <c r="T76" s="34">
        <v>9046826</v>
      </c>
      <c r="U76" s="34">
        <v>27436605</v>
      </c>
      <c r="V76" s="34">
        <v>112098579</v>
      </c>
      <c r="W76" s="34">
        <v>117224592</v>
      </c>
      <c r="X76" s="34"/>
      <c r="Y76" s="33"/>
      <c r="Z76" s="35">
        <v>117224592</v>
      </c>
    </row>
    <row r="77" spans="1:26" ht="13.5" hidden="1">
      <c r="A77" s="37" t="s">
        <v>31</v>
      </c>
      <c r="B77" s="19">
        <v>25223225</v>
      </c>
      <c r="C77" s="19"/>
      <c r="D77" s="20">
        <v>30262450</v>
      </c>
      <c r="E77" s="21">
        <v>29657199</v>
      </c>
      <c r="F77" s="21">
        <v>2028745</v>
      </c>
      <c r="G77" s="21">
        <v>2391464</v>
      </c>
      <c r="H77" s="21">
        <v>2720256</v>
      </c>
      <c r="I77" s="21">
        <v>7140465</v>
      </c>
      <c r="J77" s="21">
        <v>2249567</v>
      </c>
      <c r="K77" s="21">
        <v>1820189</v>
      </c>
      <c r="L77" s="21">
        <v>1989544</v>
      </c>
      <c r="M77" s="21">
        <v>6059300</v>
      </c>
      <c r="N77" s="21">
        <v>1818887</v>
      </c>
      <c r="O77" s="21">
        <v>2238952</v>
      </c>
      <c r="P77" s="21">
        <v>2253400</v>
      </c>
      <c r="Q77" s="21">
        <v>6311239</v>
      </c>
      <c r="R77" s="21">
        <v>1753320</v>
      </c>
      <c r="S77" s="21">
        <v>1916351</v>
      </c>
      <c r="T77" s="21">
        <v>1874677</v>
      </c>
      <c r="U77" s="21">
        <v>5544348</v>
      </c>
      <c r="V77" s="21">
        <v>25055352</v>
      </c>
      <c r="W77" s="21">
        <v>29657199</v>
      </c>
      <c r="X77" s="21"/>
      <c r="Y77" s="20"/>
      <c r="Z77" s="23">
        <v>29657199</v>
      </c>
    </row>
    <row r="78" spans="1:26" ht="13.5" hidden="1">
      <c r="A78" s="38" t="s">
        <v>32</v>
      </c>
      <c r="B78" s="19">
        <v>77259422</v>
      </c>
      <c r="C78" s="19"/>
      <c r="D78" s="20">
        <v>90634396</v>
      </c>
      <c r="E78" s="21">
        <v>86467390</v>
      </c>
      <c r="F78" s="21">
        <v>7145020</v>
      </c>
      <c r="G78" s="21">
        <v>6990387</v>
      </c>
      <c r="H78" s="21">
        <v>7475104</v>
      </c>
      <c r="I78" s="21">
        <v>21610511</v>
      </c>
      <c r="J78" s="21">
        <v>7463715</v>
      </c>
      <c r="K78" s="21">
        <v>6674627</v>
      </c>
      <c r="L78" s="21">
        <v>7524291</v>
      </c>
      <c r="M78" s="21">
        <v>21662633</v>
      </c>
      <c r="N78" s="21">
        <v>6951630</v>
      </c>
      <c r="O78" s="21">
        <v>6860292</v>
      </c>
      <c r="P78" s="21">
        <v>7884206</v>
      </c>
      <c r="Q78" s="21">
        <v>21696128</v>
      </c>
      <c r="R78" s="21">
        <v>7470889</v>
      </c>
      <c r="S78" s="21">
        <v>7249219</v>
      </c>
      <c r="T78" s="21">
        <v>7172149</v>
      </c>
      <c r="U78" s="21">
        <v>21892257</v>
      </c>
      <c r="V78" s="21">
        <v>86861529</v>
      </c>
      <c r="W78" s="21">
        <v>86467390</v>
      </c>
      <c r="X78" s="21"/>
      <c r="Y78" s="20"/>
      <c r="Z78" s="23">
        <v>86467390</v>
      </c>
    </row>
    <row r="79" spans="1:26" ht="13.5" hidden="1">
      <c r="A79" s="39" t="s">
        <v>103</v>
      </c>
      <c r="B79" s="19">
        <v>50550105</v>
      </c>
      <c r="C79" s="19"/>
      <c r="D79" s="20">
        <v>58206796</v>
      </c>
      <c r="E79" s="21">
        <v>56478351</v>
      </c>
      <c r="F79" s="21">
        <v>4708734</v>
      </c>
      <c r="G79" s="21">
        <v>4582329</v>
      </c>
      <c r="H79" s="21">
        <v>4688241</v>
      </c>
      <c r="I79" s="21">
        <v>13979304</v>
      </c>
      <c r="J79" s="21">
        <v>4728989</v>
      </c>
      <c r="K79" s="21">
        <v>4458988</v>
      </c>
      <c r="L79" s="21">
        <v>5036686</v>
      </c>
      <c r="M79" s="21">
        <v>14224663</v>
      </c>
      <c r="N79" s="21">
        <v>4501716</v>
      </c>
      <c r="O79" s="21">
        <v>4259485</v>
      </c>
      <c r="P79" s="21">
        <v>4830281</v>
      </c>
      <c r="Q79" s="21">
        <v>13591482</v>
      </c>
      <c r="R79" s="21">
        <v>4798302</v>
      </c>
      <c r="S79" s="21">
        <v>4753067</v>
      </c>
      <c r="T79" s="21">
        <v>4555349</v>
      </c>
      <c r="U79" s="21">
        <v>14106718</v>
      </c>
      <c r="V79" s="21">
        <v>55902167</v>
      </c>
      <c r="W79" s="21">
        <v>56478351</v>
      </c>
      <c r="X79" s="21"/>
      <c r="Y79" s="20"/>
      <c r="Z79" s="23">
        <v>56478351</v>
      </c>
    </row>
    <row r="80" spans="1:26" ht="13.5" hidden="1">
      <c r="A80" s="39" t="s">
        <v>104</v>
      </c>
      <c r="B80" s="19">
        <v>9364241</v>
      </c>
      <c r="C80" s="19"/>
      <c r="D80" s="20">
        <v>10985004</v>
      </c>
      <c r="E80" s="21">
        <v>9949259</v>
      </c>
      <c r="F80" s="21">
        <v>671274</v>
      </c>
      <c r="G80" s="21">
        <v>605921</v>
      </c>
      <c r="H80" s="21">
        <v>706178</v>
      </c>
      <c r="I80" s="21">
        <v>1983373</v>
      </c>
      <c r="J80" s="21">
        <v>782634</v>
      </c>
      <c r="K80" s="21">
        <v>709919</v>
      </c>
      <c r="L80" s="21">
        <v>869037</v>
      </c>
      <c r="M80" s="21">
        <v>2361590</v>
      </c>
      <c r="N80" s="21">
        <v>790703</v>
      </c>
      <c r="O80" s="21">
        <v>872276</v>
      </c>
      <c r="P80" s="21">
        <v>1160830</v>
      </c>
      <c r="Q80" s="21">
        <v>2823809</v>
      </c>
      <c r="R80" s="21">
        <v>1019204</v>
      </c>
      <c r="S80" s="21">
        <v>888116</v>
      </c>
      <c r="T80" s="21">
        <v>814642</v>
      </c>
      <c r="U80" s="21">
        <v>2721962</v>
      </c>
      <c r="V80" s="21">
        <v>9890734</v>
      </c>
      <c r="W80" s="21">
        <v>9949259</v>
      </c>
      <c r="X80" s="21"/>
      <c r="Y80" s="20"/>
      <c r="Z80" s="23">
        <v>9949259</v>
      </c>
    </row>
    <row r="81" spans="1:26" ht="13.5" hidden="1">
      <c r="A81" s="39" t="s">
        <v>105</v>
      </c>
      <c r="B81" s="19">
        <v>11209952</v>
      </c>
      <c r="C81" s="19"/>
      <c r="D81" s="20">
        <v>13811604</v>
      </c>
      <c r="E81" s="21">
        <v>12564776</v>
      </c>
      <c r="F81" s="21">
        <v>754848</v>
      </c>
      <c r="G81" s="21">
        <v>690761</v>
      </c>
      <c r="H81" s="21">
        <v>748680</v>
      </c>
      <c r="I81" s="21">
        <v>2194289</v>
      </c>
      <c r="J81" s="21">
        <v>742362</v>
      </c>
      <c r="K81" s="21">
        <v>672679</v>
      </c>
      <c r="L81" s="21">
        <v>762248</v>
      </c>
      <c r="M81" s="21">
        <v>2177289</v>
      </c>
      <c r="N81" s="21">
        <v>712684</v>
      </c>
      <c r="O81" s="21">
        <v>753569</v>
      </c>
      <c r="P81" s="21">
        <v>894465</v>
      </c>
      <c r="Q81" s="21">
        <v>2360718</v>
      </c>
      <c r="R81" s="21">
        <v>772306</v>
      </c>
      <c r="S81" s="21">
        <v>770682</v>
      </c>
      <c r="T81" s="21">
        <v>774404</v>
      </c>
      <c r="U81" s="21">
        <v>2317392</v>
      </c>
      <c r="V81" s="21">
        <v>9049688</v>
      </c>
      <c r="W81" s="21">
        <v>12564776</v>
      </c>
      <c r="X81" s="21"/>
      <c r="Y81" s="20"/>
      <c r="Z81" s="23">
        <v>12564776</v>
      </c>
    </row>
    <row r="82" spans="1:26" ht="13.5" hidden="1">
      <c r="A82" s="39" t="s">
        <v>106</v>
      </c>
      <c r="B82" s="19">
        <v>6116094</v>
      </c>
      <c r="C82" s="19"/>
      <c r="D82" s="20">
        <v>7620996</v>
      </c>
      <c r="E82" s="21">
        <v>7465003</v>
      </c>
      <c r="F82" s="21">
        <v>442214</v>
      </c>
      <c r="G82" s="21">
        <v>476354</v>
      </c>
      <c r="H82" s="21">
        <v>544751</v>
      </c>
      <c r="I82" s="21">
        <v>1463319</v>
      </c>
      <c r="J82" s="21">
        <v>487866</v>
      </c>
      <c r="K82" s="21">
        <v>432002</v>
      </c>
      <c r="L82" s="21">
        <v>496046</v>
      </c>
      <c r="M82" s="21">
        <v>1415914</v>
      </c>
      <c r="N82" s="21">
        <v>470683</v>
      </c>
      <c r="O82" s="21">
        <v>477154</v>
      </c>
      <c r="P82" s="21">
        <v>544303</v>
      </c>
      <c r="Q82" s="21">
        <v>1492140</v>
      </c>
      <c r="R82" s="21">
        <v>505206</v>
      </c>
      <c r="S82" s="21">
        <v>506351</v>
      </c>
      <c r="T82" s="21">
        <v>498765</v>
      </c>
      <c r="U82" s="21">
        <v>1510322</v>
      </c>
      <c r="V82" s="21">
        <v>5881695</v>
      </c>
      <c r="W82" s="21">
        <v>7465003</v>
      </c>
      <c r="X82" s="21"/>
      <c r="Y82" s="20"/>
      <c r="Z82" s="23">
        <v>7465003</v>
      </c>
    </row>
    <row r="83" spans="1:26" ht="13.5" hidden="1">
      <c r="A83" s="39" t="s">
        <v>107</v>
      </c>
      <c r="B83" s="19">
        <v>19030</v>
      </c>
      <c r="C83" s="19"/>
      <c r="D83" s="20">
        <v>9996</v>
      </c>
      <c r="E83" s="21">
        <v>10001</v>
      </c>
      <c r="F83" s="21">
        <v>567950</v>
      </c>
      <c r="G83" s="21">
        <v>635022</v>
      </c>
      <c r="H83" s="21">
        <v>787254</v>
      </c>
      <c r="I83" s="21">
        <v>1990226</v>
      </c>
      <c r="J83" s="21">
        <v>721864</v>
      </c>
      <c r="K83" s="21">
        <v>401039</v>
      </c>
      <c r="L83" s="21">
        <v>360274</v>
      </c>
      <c r="M83" s="21">
        <v>1483177</v>
      </c>
      <c r="N83" s="21">
        <v>475844</v>
      </c>
      <c r="O83" s="21">
        <v>497808</v>
      </c>
      <c r="P83" s="21">
        <v>454327</v>
      </c>
      <c r="Q83" s="21">
        <v>1427979</v>
      </c>
      <c r="R83" s="21">
        <v>375871</v>
      </c>
      <c r="S83" s="21">
        <v>331003</v>
      </c>
      <c r="T83" s="21">
        <v>528989</v>
      </c>
      <c r="U83" s="21">
        <v>1235863</v>
      </c>
      <c r="V83" s="21">
        <v>6137245</v>
      </c>
      <c r="W83" s="21">
        <v>10001</v>
      </c>
      <c r="X83" s="21"/>
      <c r="Y83" s="20"/>
      <c r="Z83" s="23">
        <v>10001</v>
      </c>
    </row>
    <row r="84" spans="1:26" ht="13.5" hidden="1">
      <c r="A84" s="40" t="s">
        <v>110</v>
      </c>
      <c r="B84" s="28">
        <v>635918</v>
      </c>
      <c r="C84" s="28"/>
      <c r="D84" s="29">
        <v>1299996</v>
      </c>
      <c r="E84" s="30">
        <v>1100003</v>
      </c>
      <c r="F84" s="30"/>
      <c r="G84" s="30"/>
      <c r="H84" s="30"/>
      <c r="I84" s="30"/>
      <c r="J84" s="30"/>
      <c r="K84" s="30"/>
      <c r="L84" s="30"/>
      <c r="M84" s="30"/>
      <c r="N84" s="30"/>
      <c r="O84" s="30">
        <v>181698</v>
      </c>
      <c r="P84" s="30"/>
      <c r="Q84" s="30">
        <v>181698</v>
      </c>
      <c r="R84" s="30"/>
      <c r="S84" s="30"/>
      <c r="T84" s="30"/>
      <c r="U84" s="30"/>
      <c r="V84" s="30">
        <v>181698</v>
      </c>
      <c r="W84" s="30">
        <v>1100003</v>
      </c>
      <c r="X84" s="30"/>
      <c r="Y84" s="29"/>
      <c r="Z84" s="31">
        <v>1100003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6970000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6970000</v>
      </c>
      <c r="Y5" s="345">
        <f t="shared" si="0"/>
        <v>-6970000</v>
      </c>
      <c r="Z5" s="346">
        <f>+IF(X5&lt;&gt;0,+(Y5/X5)*100,0)</f>
        <v>-100</v>
      </c>
      <c r="AA5" s="347">
        <f>+AA6+AA8+AA11+AA13+AA15</f>
        <v>6970000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2137000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2137000</v>
      </c>
      <c r="Y6" s="59">
        <f t="shared" si="1"/>
        <v>-2137000</v>
      </c>
      <c r="Z6" s="61">
        <f>+IF(X6&lt;&gt;0,+(Y6/X6)*100,0)</f>
        <v>-100</v>
      </c>
      <c r="AA6" s="62">
        <f t="shared" si="1"/>
        <v>2137000</v>
      </c>
    </row>
    <row r="7" spans="1:27" ht="13.5">
      <c r="A7" s="291" t="s">
        <v>229</v>
      </c>
      <c r="B7" s="142"/>
      <c r="C7" s="60"/>
      <c r="D7" s="327"/>
      <c r="E7" s="60"/>
      <c r="F7" s="59">
        <v>2137000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2137000</v>
      </c>
      <c r="Y7" s="59">
        <v>-2137000</v>
      </c>
      <c r="Z7" s="61">
        <v>-100</v>
      </c>
      <c r="AA7" s="62">
        <v>2137000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2590000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2590000</v>
      </c>
      <c r="Y8" s="59">
        <f t="shared" si="2"/>
        <v>-2590000</v>
      </c>
      <c r="Z8" s="61">
        <f>+IF(X8&lt;&gt;0,+(Y8/X8)*100,0)</f>
        <v>-100</v>
      </c>
      <c r="AA8" s="62">
        <f>SUM(AA9:AA10)</f>
        <v>2590000</v>
      </c>
    </row>
    <row r="9" spans="1:27" ht="13.5">
      <c r="A9" s="291" t="s">
        <v>230</v>
      </c>
      <c r="B9" s="142"/>
      <c r="C9" s="60"/>
      <c r="D9" s="327"/>
      <c r="E9" s="60"/>
      <c r="F9" s="59">
        <v>2590000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2590000</v>
      </c>
      <c r="Y9" s="59">
        <v>-2590000</v>
      </c>
      <c r="Z9" s="61">
        <v>-100</v>
      </c>
      <c r="AA9" s="62">
        <v>2590000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1529000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1529000</v>
      </c>
      <c r="Y11" s="351">
        <f t="shared" si="3"/>
        <v>-1529000</v>
      </c>
      <c r="Z11" s="352">
        <f>+IF(X11&lt;&gt;0,+(Y11/X11)*100,0)</f>
        <v>-100</v>
      </c>
      <c r="AA11" s="353">
        <f t="shared" si="3"/>
        <v>1529000</v>
      </c>
    </row>
    <row r="12" spans="1:27" ht="13.5">
      <c r="A12" s="291" t="s">
        <v>232</v>
      </c>
      <c r="B12" s="136"/>
      <c r="C12" s="60"/>
      <c r="D12" s="327"/>
      <c r="E12" s="60"/>
      <c r="F12" s="59">
        <v>1529000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1529000</v>
      </c>
      <c r="Y12" s="59">
        <v>-1529000</v>
      </c>
      <c r="Z12" s="61">
        <v>-100</v>
      </c>
      <c r="AA12" s="62">
        <v>1529000</v>
      </c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621000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621000</v>
      </c>
      <c r="Y13" s="329">
        <f t="shared" si="4"/>
        <v>-621000</v>
      </c>
      <c r="Z13" s="322">
        <f>+IF(X13&lt;&gt;0,+(Y13/X13)*100,0)</f>
        <v>-100</v>
      </c>
      <c r="AA13" s="273">
        <f t="shared" si="4"/>
        <v>621000</v>
      </c>
    </row>
    <row r="14" spans="1:27" ht="13.5">
      <c r="A14" s="291" t="s">
        <v>233</v>
      </c>
      <c r="B14" s="136"/>
      <c r="C14" s="60"/>
      <c r="D14" s="327"/>
      <c r="E14" s="60"/>
      <c r="F14" s="59">
        <v>621000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621000</v>
      </c>
      <c r="Y14" s="59">
        <v>-621000</v>
      </c>
      <c r="Z14" s="61">
        <v>-100</v>
      </c>
      <c r="AA14" s="62">
        <v>621000</v>
      </c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93000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93000</v>
      </c>
      <c r="Y15" s="59">
        <f t="shared" si="5"/>
        <v>-93000</v>
      </c>
      <c r="Z15" s="61">
        <f>+IF(X15&lt;&gt;0,+(Y15/X15)*100,0)</f>
        <v>-100</v>
      </c>
      <c r="AA15" s="62">
        <f>SUM(AA16:AA20)</f>
        <v>93000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>
        <v>93000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93000</v>
      </c>
      <c r="Y20" s="59">
        <v>-93000</v>
      </c>
      <c r="Z20" s="61">
        <v>-100</v>
      </c>
      <c r="AA20" s="62">
        <v>93000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1790000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1790000</v>
      </c>
      <c r="Y22" s="332">
        <f t="shared" si="6"/>
        <v>-1790000</v>
      </c>
      <c r="Z22" s="323">
        <f>+IF(X22&lt;&gt;0,+(Y22/X22)*100,0)</f>
        <v>-100</v>
      </c>
      <c r="AA22" s="337">
        <f>SUM(AA23:AA32)</f>
        <v>1790000</v>
      </c>
    </row>
    <row r="23" spans="1:27" ht="13.5">
      <c r="A23" s="348" t="s">
        <v>237</v>
      </c>
      <c r="B23" s="142"/>
      <c r="C23" s="60"/>
      <c r="D23" s="327"/>
      <c r="E23" s="60"/>
      <c r="F23" s="59">
        <v>595000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595000</v>
      </c>
      <c r="Y23" s="59">
        <v>-595000</v>
      </c>
      <c r="Z23" s="61">
        <v>-100</v>
      </c>
      <c r="AA23" s="62">
        <v>595000</v>
      </c>
    </row>
    <row r="24" spans="1:27" ht="13.5">
      <c r="A24" s="348" t="s">
        <v>238</v>
      </c>
      <c r="B24" s="142"/>
      <c r="C24" s="60"/>
      <c r="D24" s="327"/>
      <c r="E24" s="60"/>
      <c r="F24" s="59">
        <v>1000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1000</v>
      </c>
      <c r="Y24" s="59">
        <v>-1000</v>
      </c>
      <c r="Z24" s="61">
        <v>-100</v>
      </c>
      <c r="AA24" s="62">
        <v>1000</v>
      </c>
    </row>
    <row r="25" spans="1:27" ht="13.5">
      <c r="A25" s="348" t="s">
        <v>239</v>
      </c>
      <c r="B25" s="142"/>
      <c r="C25" s="60"/>
      <c r="D25" s="327"/>
      <c r="E25" s="60"/>
      <c r="F25" s="59">
        <v>146000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146000</v>
      </c>
      <c r="Y25" s="59">
        <v>-146000</v>
      </c>
      <c r="Z25" s="61">
        <v>-100</v>
      </c>
      <c r="AA25" s="62">
        <v>146000</v>
      </c>
    </row>
    <row r="26" spans="1:27" ht="13.5">
      <c r="A26" s="348" t="s">
        <v>240</v>
      </c>
      <c r="B26" s="302"/>
      <c r="C26" s="349"/>
      <c r="D26" s="350"/>
      <c r="E26" s="349"/>
      <c r="F26" s="351">
        <v>334000</v>
      </c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>
        <v>334000</v>
      </c>
      <c r="Y26" s="351">
        <v>-334000</v>
      </c>
      <c r="Z26" s="352">
        <v>-100</v>
      </c>
      <c r="AA26" s="353">
        <v>334000</v>
      </c>
    </row>
    <row r="27" spans="1:27" ht="13.5">
      <c r="A27" s="348" t="s">
        <v>241</v>
      </c>
      <c r="B27" s="147"/>
      <c r="C27" s="60"/>
      <c r="D27" s="327"/>
      <c r="E27" s="60"/>
      <c r="F27" s="59">
        <v>456000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456000</v>
      </c>
      <c r="Y27" s="59">
        <v>-456000</v>
      </c>
      <c r="Z27" s="61">
        <v>-100</v>
      </c>
      <c r="AA27" s="62">
        <v>456000</v>
      </c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>
        <v>258000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258000</v>
      </c>
      <c r="Y32" s="59">
        <v>-258000</v>
      </c>
      <c r="Z32" s="61">
        <v>-100</v>
      </c>
      <c r="AA32" s="62">
        <v>258000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4412000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4412000</v>
      </c>
      <c r="Y40" s="332">
        <f t="shared" si="9"/>
        <v>-4412000</v>
      </c>
      <c r="Z40" s="323">
        <f>+IF(X40&lt;&gt;0,+(Y40/X40)*100,0)</f>
        <v>-100</v>
      </c>
      <c r="AA40" s="337">
        <f>SUM(AA41:AA49)</f>
        <v>4412000</v>
      </c>
    </row>
    <row r="41" spans="1:27" ht="13.5">
      <c r="A41" s="348" t="s">
        <v>248</v>
      </c>
      <c r="B41" s="142"/>
      <c r="C41" s="349"/>
      <c r="D41" s="350"/>
      <c r="E41" s="349"/>
      <c r="F41" s="351">
        <v>1406000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1406000</v>
      </c>
      <c r="Y41" s="351">
        <v>-1406000</v>
      </c>
      <c r="Z41" s="352">
        <v>-100</v>
      </c>
      <c r="AA41" s="353">
        <v>1406000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>
        <v>597000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597000</v>
      </c>
      <c r="Y43" s="357">
        <v>-597000</v>
      </c>
      <c r="Z43" s="358">
        <v>-100</v>
      </c>
      <c r="AA43" s="303">
        <v>597000</v>
      </c>
    </row>
    <row r="44" spans="1:27" ht="13.5">
      <c r="A44" s="348" t="s">
        <v>251</v>
      </c>
      <c r="B44" s="136"/>
      <c r="C44" s="60"/>
      <c r="D44" s="355"/>
      <c r="E44" s="54"/>
      <c r="F44" s="53">
        <v>122000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122000</v>
      </c>
      <c r="Y44" s="53">
        <v>-122000</v>
      </c>
      <c r="Z44" s="94">
        <v>-100</v>
      </c>
      <c r="AA44" s="95">
        <v>122000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>
        <v>670000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670000</v>
      </c>
      <c r="Y48" s="53">
        <v>-670000</v>
      </c>
      <c r="Z48" s="94">
        <v>-100</v>
      </c>
      <c r="AA48" s="95">
        <v>670000</v>
      </c>
    </row>
    <row r="49" spans="1:27" ht="13.5">
      <c r="A49" s="348" t="s">
        <v>93</v>
      </c>
      <c r="B49" s="136"/>
      <c r="C49" s="54"/>
      <c r="D49" s="355"/>
      <c r="E49" s="54"/>
      <c r="F49" s="53">
        <v>1617000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1617000</v>
      </c>
      <c r="Y49" s="53">
        <v>-1617000</v>
      </c>
      <c r="Z49" s="94">
        <v>-100</v>
      </c>
      <c r="AA49" s="95">
        <v>1617000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13172000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13172000</v>
      </c>
      <c r="Y60" s="264">
        <f t="shared" si="14"/>
        <v>-13172000</v>
      </c>
      <c r="Z60" s="324">
        <f>+IF(X60&lt;&gt;0,+(Y60/X60)*100,0)</f>
        <v>-100</v>
      </c>
      <c r="AA60" s="232">
        <f>+AA57+AA54+AA51+AA40+AA37+AA34+AA22+AA5</f>
        <v>13172000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56109875</v>
      </c>
      <c r="D5" s="153">
        <f>SUM(D6:D8)</f>
        <v>0</v>
      </c>
      <c r="E5" s="154">
        <f t="shared" si="0"/>
        <v>56256650</v>
      </c>
      <c r="F5" s="100">
        <f t="shared" si="0"/>
        <v>59358450</v>
      </c>
      <c r="G5" s="100">
        <f t="shared" si="0"/>
        <v>35728442</v>
      </c>
      <c r="H5" s="100">
        <f t="shared" si="0"/>
        <v>170901</v>
      </c>
      <c r="I5" s="100">
        <f t="shared" si="0"/>
        <v>629146</v>
      </c>
      <c r="J5" s="100">
        <f t="shared" si="0"/>
        <v>36528489</v>
      </c>
      <c r="K5" s="100">
        <f t="shared" si="0"/>
        <v>-149345</v>
      </c>
      <c r="L5" s="100">
        <f t="shared" si="0"/>
        <v>7170116</v>
      </c>
      <c r="M5" s="100">
        <f t="shared" si="0"/>
        <v>835658</v>
      </c>
      <c r="N5" s="100">
        <f t="shared" si="0"/>
        <v>7856429</v>
      </c>
      <c r="O5" s="100">
        <f t="shared" si="0"/>
        <v>352565</v>
      </c>
      <c r="P5" s="100">
        <f t="shared" si="0"/>
        <v>399574</v>
      </c>
      <c r="Q5" s="100">
        <f t="shared" si="0"/>
        <v>6384670</v>
      </c>
      <c r="R5" s="100">
        <f t="shared" si="0"/>
        <v>7136809</v>
      </c>
      <c r="S5" s="100">
        <f t="shared" si="0"/>
        <v>437597</v>
      </c>
      <c r="T5" s="100">
        <f t="shared" si="0"/>
        <v>1099666</v>
      </c>
      <c r="U5" s="100">
        <f t="shared" si="0"/>
        <v>463364</v>
      </c>
      <c r="V5" s="100">
        <f t="shared" si="0"/>
        <v>2000627</v>
      </c>
      <c r="W5" s="100">
        <f t="shared" si="0"/>
        <v>53522354</v>
      </c>
      <c r="X5" s="100">
        <f t="shared" si="0"/>
        <v>56256651</v>
      </c>
      <c r="Y5" s="100">
        <f t="shared" si="0"/>
        <v>-2734297</v>
      </c>
      <c r="Z5" s="137">
        <f>+IF(X5&lt;&gt;0,+(Y5/X5)*100,0)</f>
        <v>-4.860397751014364</v>
      </c>
      <c r="AA5" s="153">
        <f>SUM(AA6:AA8)</f>
        <v>59358450</v>
      </c>
    </row>
    <row r="6" spans="1:27" ht="13.5">
      <c r="A6" s="138" t="s">
        <v>75</v>
      </c>
      <c r="B6" s="136"/>
      <c r="C6" s="155">
        <v>21446923</v>
      </c>
      <c r="D6" s="155"/>
      <c r="E6" s="156">
        <v>20951000</v>
      </c>
      <c r="F6" s="60">
        <v>22994000</v>
      </c>
      <c r="G6" s="60">
        <v>8288941</v>
      </c>
      <c r="H6" s="60">
        <v>1467</v>
      </c>
      <c r="I6" s="60">
        <v>197</v>
      </c>
      <c r="J6" s="60">
        <v>8290605</v>
      </c>
      <c r="K6" s="60">
        <v>803</v>
      </c>
      <c r="L6" s="60">
        <v>6985001</v>
      </c>
      <c r="M6" s="60">
        <v>756042</v>
      </c>
      <c r="N6" s="60">
        <v>7741846</v>
      </c>
      <c r="O6" s="60">
        <v>58</v>
      </c>
      <c r="P6" s="60">
        <v>-173</v>
      </c>
      <c r="Q6" s="60">
        <v>5681558</v>
      </c>
      <c r="R6" s="60">
        <v>5681443</v>
      </c>
      <c r="S6" s="60">
        <v>26988</v>
      </c>
      <c r="T6" s="60">
        <v>664274</v>
      </c>
      <c r="U6" s="60">
        <v>25544</v>
      </c>
      <c r="V6" s="60">
        <v>716806</v>
      </c>
      <c r="W6" s="60">
        <v>22430700</v>
      </c>
      <c r="X6" s="60">
        <v>51213446</v>
      </c>
      <c r="Y6" s="60">
        <v>-28782746</v>
      </c>
      <c r="Z6" s="140">
        <v>-56.2</v>
      </c>
      <c r="AA6" s="155">
        <v>22994000</v>
      </c>
    </row>
    <row r="7" spans="1:27" ht="13.5">
      <c r="A7" s="138" t="s">
        <v>76</v>
      </c>
      <c r="B7" s="136"/>
      <c r="C7" s="157">
        <v>30739308</v>
      </c>
      <c r="D7" s="157"/>
      <c r="E7" s="158">
        <v>34755650</v>
      </c>
      <c r="F7" s="159">
        <v>35711950</v>
      </c>
      <c r="G7" s="159">
        <v>27338747</v>
      </c>
      <c r="H7" s="159">
        <v>-50928</v>
      </c>
      <c r="I7" s="159">
        <v>-142365</v>
      </c>
      <c r="J7" s="159">
        <v>27145454</v>
      </c>
      <c r="K7" s="159">
        <v>-356268</v>
      </c>
      <c r="L7" s="159">
        <v>-43416</v>
      </c>
      <c r="M7" s="159">
        <v>-206523</v>
      </c>
      <c r="N7" s="159">
        <v>-606207</v>
      </c>
      <c r="O7" s="159">
        <v>-60210</v>
      </c>
      <c r="P7" s="159">
        <v>-20783</v>
      </c>
      <c r="Q7" s="159">
        <v>-79811</v>
      </c>
      <c r="R7" s="159">
        <v>-160804</v>
      </c>
      <c r="S7" s="159">
        <v>-53105</v>
      </c>
      <c r="T7" s="159">
        <v>51838</v>
      </c>
      <c r="U7" s="159">
        <v>-184971</v>
      </c>
      <c r="V7" s="159">
        <v>-186238</v>
      </c>
      <c r="W7" s="159">
        <v>26192205</v>
      </c>
      <c r="X7" s="159">
        <v>4493205</v>
      </c>
      <c r="Y7" s="159">
        <v>21699000</v>
      </c>
      <c r="Z7" s="141">
        <v>482.93</v>
      </c>
      <c r="AA7" s="157">
        <v>35711950</v>
      </c>
    </row>
    <row r="8" spans="1:27" ht="13.5">
      <c r="A8" s="138" t="s">
        <v>77</v>
      </c>
      <c r="B8" s="136"/>
      <c r="C8" s="155">
        <v>3923644</v>
      </c>
      <c r="D8" s="155"/>
      <c r="E8" s="156">
        <v>550000</v>
      </c>
      <c r="F8" s="60">
        <v>652500</v>
      </c>
      <c r="G8" s="60">
        <v>100754</v>
      </c>
      <c r="H8" s="60">
        <v>220362</v>
      </c>
      <c r="I8" s="60">
        <v>771314</v>
      </c>
      <c r="J8" s="60">
        <v>1092430</v>
      </c>
      <c r="K8" s="60">
        <v>206120</v>
      </c>
      <c r="L8" s="60">
        <v>228531</v>
      </c>
      <c r="M8" s="60">
        <v>286139</v>
      </c>
      <c r="N8" s="60">
        <v>720790</v>
      </c>
      <c r="O8" s="60">
        <v>412717</v>
      </c>
      <c r="P8" s="60">
        <v>420530</v>
      </c>
      <c r="Q8" s="60">
        <v>782923</v>
      </c>
      <c r="R8" s="60">
        <v>1616170</v>
      </c>
      <c r="S8" s="60">
        <v>463714</v>
      </c>
      <c r="T8" s="60">
        <v>383554</v>
      </c>
      <c r="U8" s="60">
        <v>622791</v>
      </c>
      <c r="V8" s="60">
        <v>1470059</v>
      </c>
      <c r="W8" s="60">
        <v>4899449</v>
      </c>
      <c r="X8" s="60">
        <v>550000</v>
      </c>
      <c r="Y8" s="60">
        <v>4349449</v>
      </c>
      <c r="Z8" s="140">
        <v>790.81</v>
      </c>
      <c r="AA8" s="155">
        <v>652500</v>
      </c>
    </row>
    <row r="9" spans="1:27" ht="13.5">
      <c r="A9" s="135" t="s">
        <v>78</v>
      </c>
      <c r="B9" s="136"/>
      <c r="C9" s="153">
        <f aca="true" t="shared" si="1" ref="C9:Y9">SUM(C10:C14)</f>
        <v>56443772</v>
      </c>
      <c r="D9" s="153">
        <f>SUM(D10:D14)</f>
        <v>0</v>
      </c>
      <c r="E9" s="154">
        <f t="shared" si="1"/>
        <v>25739000</v>
      </c>
      <c r="F9" s="100">
        <f t="shared" si="1"/>
        <v>35788579</v>
      </c>
      <c r="G9" s="100">
        <f t="shared" si="1"/>
        <v>385057</v>
      </c>
      <c r="H9" s="100">
        <f t="shared" si="1"/>
        <v>321444</v>
      </c>
      <c r="I9" s="100">
        <f t="shared" si="1"/>
        <v>499151</v>
      </c>
      <c r="J9" s="100">
        <f t="shared" si="1"/>
        <v>1205652</v>
      </c>
      <c r="K9" s="100">
        <f t="shared" si="1"/>
        <v>6312035</v>
      </c>
      <c r="L9" s="100">
        <f t="shared" si="1"/>
        <v>7068720</v>
      </c>
      <c r="M9" s="100">
        <f t="shared" si="1"/>
        <v>5357361</v>
      </c>
      <c r="N9" s="100">
        <f t="shared" si="1"/>
        <v>18738116</v>
      </c>
      <c r="O9" s="100">
        <f t="shared" si="1"/>
        <v>1067906</v>
      </c>
      <c r="P9" s="100">
        <f t="shared" si="1"/>
        <v>343627</v>
      </c>
      <c r="Q9" s="100">
        <f t="shared" si="1"/>
        <v>377614</v>
      </c>
      <c r="R9" s="100">
        <f t="shared" si="1"/>
        <v>1789147</v>
      </c>
      <c r="S9" s="100">
        <f t="shared" si="1"/>
        <v>9514294</v>
      </c>
      <c r="T9" s="100">
        <f t="shared" si="1"/>
        <v>427770</v>
      </c>
      <c r="U9" s="100">
        <f t="shared" si="1"/>
        <v>107771</v>
      </c>
      <c r="V9" s="100">
        <f t="shared" si="1"/>
        <v>10049835</v>
      </c>
      <c r="W9" s="100">
        <f t="shared" si="1"/>
        <v>31782750</v>
      </c>
      <c r="X9" s="100">
        <f t="shared" si="1"/>
        <v>25742005</v>
      </c>
      <c r="Y9" s="100">
        <f t="shared" si="1"/>
        <v>6040745</v>
      </c>
      <c r="Z9" s="137">
        <f>+IF(X9&lt;&gt;0,+(Y9/X9)*100,0)</f>
        <v>23.466489886860018</v>
      </c>
      <c r="AA9" s="153">
        <f>SUM(AA10:AA14)</f>
        <v>35788579</v>
      </c>
    </row>
    <row r="10" spans="1:27" ht="13.5">
      <c r="A10" s="138" t="s">
        <v>79</v>
      </c>
      <c r="B10" s="136"/>
      <c r="C10" s="155">
        <v>56440018</v>
      </c>
      <c r="D10" s="155"/>
      <c r="E10" s="156">
        <v>25736600</v>
      </c>
      <c r="F10" s="60">
        <v>35785579</v>
      </c>
      <c r="G10" s="60">
        <v>383556</v>
      </c>
      <c r="H10" s="60">
        <v>321437</v>
      </c>
      <c r="I10" s="60">
        <v>499151</v>
      </c>
      <c r="J10" s="60">
        <v>1204144</v>
      </c>
      <c r="K10" s="60">
        <v>6312035</v>
      </c>
      <c r="L10" s="60">
        <v>7068720</v>
      </c>
      <c r="M10" s="60">
        <v>5356161</v>
      </c>
      <c r="N10" s="60">
        <v>18736916</v>
      </c>
      <c r="O10" s="60">
        <v>1067906</v>
      </c>
      <c r="P10" s="60">
        <v>343627</v>
      </c>
      <c r="Q10" s="60">
        <v>377614</v>
      </c>
      <c r="R10" s="60">
        <v>1789147</v>
      </c>
      <c r="S10" s="60">
        <v>9514294</v>
      </c>
      <c r="T10" s="60">
        <v>426983</v>
      </c>
      <c r="U10" s="60">
        <v>107771</v>
      </c>
      <c r="V10" s="60">
        <v>10049048</v>
      </c>
      <c r="W10" s="60">
        <v>31779255</v>
      </c>
      <c r="X10" s="60">
        <v>25739604</v>
      </c>
      <c r="Y10" s="60">
        <v>6039651</v>
      </c>
      <c r="Z10" s="140">
        <v>23.46</v>
      </c>
      <c r="AA10" s="155">
        <v>35785579</v>
      </c>
    </row>
    <row r="11" spans="1:27" ht="13.5">
      <c r="A11" s="138" t="s">
        <v>80</v>
      </c>
      <c r="B11" s="136"/>
      <c r="C11" s="155">
        <v>3754</v>
      </c>
      <c r="D11" s="155"/>
      <c r="E11" s="156">
        <v>2400</v>
      </c>
      <c r="F11" s="60">
        <v>3000</v>
      </c>
      <c r="G11" s="60">
        <v>1494</v>
      </c>
      <c r="H11" s="60"/>
      <c r="I11" s="60"/>
      <c r="J11" s="60">
        <v>1494</v>
      </c>
      <c r="K11" s="60"/>
      <c r="L11" s="60"/>
      <c r="M11" s="60">
        <v>1200</v>
      </c>
      <c r="N11" s="60">
        <v>1200</v>
      </c>
      <c r="O11" s="60"/>
      <c r="P11" s="60"/>
      <c r="Q11" s="60"/>
      <c r="R11" s="60"/>
      <c r="S11" s="60"/>
      <c r="T11" s="60">
        <v>800</v>
      </c>
      <c r="U11" s="60"/>
      <c r="V11" s="60">
        <v>800</v>
      </c>
      <c r="W11" s="60">
        <v>3494</v>
      </c>
      <c r="X11" s="60">
        <v>2401</v>
      </c>
      <c r="Y11" s="60">
        <v>1093</v>
      </c>
      <c r="Z11" s="140">
        <v>45.52</v>
      </c>
      <c r="AA11" s="155">
        <v>3000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7</v>
      </c>
      <c r="H12" s="60">
        <v>7</v>
      </c>
      <c r="I12" s="60"/>
      <c r="J12" s="60">
        <v>14</v>
      </c>
      <c r="K12" s="60"/>
      <c r="L12" s="60"/>
      <c r="M12" s="60"/>
      <c r="N12" s="60"/>
      <c r="O12" s="60"/>
      <c r="P12" s="60"/>
      <c r="Q12" s="60"/>
      <c r="R12" s="60"/>
      <c r="S12" s="60"/>
      <c r="T12" s="60">
        <v>-13</v>
      </c>
      <c r="U12" s="60"/>
      <c r="V12" s="60">
        <v>-13</v>
      </c>
      <c r="W12" s="60">
        <v>1</v>
      </c>
      <c r="X12" s="60"/>
      <c r="Y12" s="60">
        <v>1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1010161</v>
      </c>
      <c r="D15" s="153">
        <f>SUM(D16:D18)</f>
        <v>0</v>
      </c>
      <c r="E15" s="154">
        <f t="shared" si="2"/>
        <v>18346000</v>
      </c>
      <c r="F15" s="100">
        <f t="shared" si="2"/>
        <v>52661215</v>
      </c>
      <c r="G15" s="100">
        <f t="shared" si="2"/>
        <v>663487</v>
      </c>
      <c r="H15" s="100">
        <f t="shared" si="2"/>
        <v>3624472</v>
      </c>
      <c r="I15" s="100">
        <f t="shared" si="2"/>
        <v>3190624</v>
      </c>
      <c r="J15" s="100">
        <f t="shared" si="2"/>
        <v>7478583</v>
      </c>
      <c r="K15" s="100">
        <f t="shared" si="2"/>
        <v>5905611</v>
      </c>
      <c r="L15" s="100">
        <f t="shared" si="2"/>
        <v>2680934</v>
      </c>
      <c r="M15" s="100">
        <f t="shared" si="2"/>
        <v>4181719</v>
      </c>
      <c r="N15" s="100">
        <f t="shared" si="2"/>
        <v>12768264</v>
      </c>
      <c r="O15" s="100">
        <f t="shared" si="2"/>
        <v>-1035174</v>
      </c>
      <c r="P15" s="100">
        <f t="shared" si="2"/>
        <v>1240830</v>
      </c>
      <c r="Q15" s="100">
        <f t="shared" si="2"/>
        <v>389904</v>
      </c>
      <c r="R15" s="100">
        <f t="shared" si="2"/>
        <v>595560</v>
      </c>
      <c r="S15" s="100">
        <f t="shared" si="2"/>
        <v>2652499</v>
      </c>
      <c r="T15" s="100">
        <f t="shared" si="2"/>
        <v>3028125</v>
      </c>
      <c r="U15" s="100">
        <f t="shared" si="2"/>
        <v>571586</v>
      </c>
      <c r="V15" s="100">
        <f t="shared" si="2"/>
        <v>6252210</v>
      </c>
      <c r="W15" s="100">
        <f t="shared" si="2"/>
        <v>27094617</v>
      </c>
      <c r="X15" s="100">
        <f t="shared" si="2"/>
        <v>18346002</v>
      </c>
      <c r="Y15" s="100">
        <f t="shared" si="2"/>
        <v>8748615</v>
      </c>
      <c r="Z15" s="137">
        <f>+IF(X15&lt;&gt;0,+(Y15/X15)*100,0)</f>
        <v>47.68676575964616</v>
      </c>
      <c r="AA15" s="153">
        <f>SUM(AA16:AA18)</f>
        <v>52661215</v>
      </c>
    </row>
    <row r="16" spans="1:27" ht="13.5">
      <c r="A16" s="138" t="s">
        <v>85</v>
      </c>
      <c r="B16" s="136"/>
      <c r="C16" s="155"/>
      <c r="D16" s="155"/>
      <c r="E16" s="156">
        <v>167000</v>
      </c>
      <c r="F16" s="60">
        <v>160000</v>
      </c>
      <c r="G16" s="60">
        <v>24491</v>
      </c>
      <c r="H16" s="60">
        <v>14478</v>
      </c>
      <c r="I16" s="60">
        <v>21764</v>
      </c>
      <c r="J16" s="60">
        <v>60733</v>
      </c>
      <c r="K16" s="60">
        <v>16539</v>
      </c>
      <c r="L16" s="60">
        <v>10350</v>
      </c>
      <c r="M16" s="60">
        <v>19116</v>
      </c>
      <c r="N16" s="60">
        <v>46005</v>
      </c>
      <c r="O16" s="60">
        <v>7126</v>
      </c>
      <c r="P16" s="60">
        <v>7989</v>
      </c>
      <c r="Q16" s="60">
        <v>26343</v>
      </c>
      <c r="R16" s="60">
        <v>41458</v>
      </c>
      <c r="S16" s="60">
        <v>18361</v>
      </c>
      <c r="T16" s="60">
        <v>15493</v>
      </c>
      <c r="U16" s="60">
        <v>32003</v>
      </c>
      <c r="V16" s="60">
        <v>65857</v>
      </c>
      <c r="W16" s="60">
        <v>214053</v>
      </c>
      <c r="X16" s="60">
        <v>166999</v>
      </c>
      <c r="Y16" s="60">
        <v>47054</v>
      </c>
      <c r="Z16" s="140">
        <v>28.18</v>
      </c>
      <c r="AA16" s="155">
        <v>160000</v>
      </c>
    </row>
    <row r="17" spans="1:27" ht="13.5">
      <c r="A17" s="138" t="s">
        <v>86</v>
      </c>
      <c r="B17" s="136"/>
      <c r="C17" s="155">
        <v>1010161</v>
      </c>
      <c r="D17" s="155"/>
      <c r="E17" s="156">
        <v>18179000</v>
      </c>
      <c r="F17" s="60">
        <v>52501215</v>
      </c>
      <c r="G17" s="60">
        <v>638996</v>
      </c>
      <c r="H17" s="60">
        <v>3609994</v>
      </c>
      <c r="I17" s="60">
        <v>3168860</v>
      </c>
      <c r="J17" s="60">
        <v>7417850</v>
      </c>
      <c r="K17" s="60">
        <v>5889072</v>
      </c>
      <c r="L17" s="60">
        <v>2670584</v>
      </c>
      <c r="M17" s="60">
        <v>4162603</v>
      </c>
      <c r="N17" s="60">
        <v>12722259</v>
      </c>
      <c r="O17" s="60">
        <v>-1042300</v>
      </c>
      <c r="P17" s="60">
        <v>1232841</v>
      </c>
      <c r="Q17" s="60">
        <v>363561</v>
      </c>
      <c r="R17" s="60">
        <v>554102</v>
      </c>
      <c r="S17" s="60">
        <v>2634138</v>
      </c>
      <c r="T17" s="60">
        <v>3012632</v>
      </c>
      <c r="U17" s="60">
        <v>539583</v>
      </c>
      <c r="V17" s="60">
        <v>6186353</v>
      </c>
      <c r="W17" s="60">
        <v>26880564</v>
      </c>
      <c r="X17" s="60">
        <v>18179003</v>
      </c>
      <c r="Y17" s="60">
        <v>8701561</v>
      </c>
      <c r="Z17" s="140">
        <v>47.87</v>
      </c>
      <c r="AA17" s="155">
        <v>52501215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97371811</v>
      </c>
      <c r="D19" s="153">
        <f>SUM(D20:D23)</f>
        <v>0</v>
      </c>
      <c r="E19" s="154">
        <f t="shared" si="3"/>
        <v>95890600</v>
      </c>
      <c r="F19" s="100">
        <f t="shared" si="3"/>
        <v>88280919</v>
      </c>
      <c r="G19" s="100">
        <f t="shared" si="3"/>
        <v>9041794</v>
      </c>
      <c r="H19" s="100">
        <f t="shared" si="3"/>
        <v>6668609</v>
      </c>
      <c r="I19" s="100">
        <f t="shared" si="3"/>
        <v>6472896</v>
      </c>
      <c r="J19" s="100">
        <f t="shared" si="3"/>
        <v>22183299</v>
      </c>
      <c r="K19" s="100">
        <f t="shared" si="3"/>
        <v>6352925</v>
      </c>
      <c r="L19" s="100">
        <f t="shared" si="3"/>
        <v>5882108</v>
      </c>
      <c r="M19" s="100">
        <f t="shared" si="3"/>
        <v>7486953</v>
      </c>
      <c r="N19" s="100">
        <f t="shared" si="3"/>
        <v>19721986</v>
      </c>
      <c r="O19" s="100">
        <f t="shared" si="3"/>
        <v>7390435</v>
      </c>
      <c r="P19" s="100">
        <f t="shared" si="3"/>
        <v>5903960</v>
      </c>
      <c r="Q19" s="100">
        <f t="shared" si="3"/>
        <v>7074465</v>
      </c>
      <c r="R19" s="100">
        <f t="shared" si="3"/>
        <v>20368860</v>
      </c>
      <c r="S19" s="100">
        <f t="shared" si="3"/>
        <v>7315013</v>
      </c>
      <c r="T19" s="100">
        <f t="shared" si="3"/>
        <v>6083682</v>
      </c>
      <c r="U19" s="100">
        <f t="shared" si="3"/>
        <v>11322098</v>
      </c>
      <c r="V19" s="100">
        <f t="shared" si="3"/>
        <v>24720793</v>
      </c>
      <c r="W19" s="100">
        <f t="shared" si="3"/>
        <v>86994938</v>
      </c>
      <c r="X19" s="100">
        <f t="shared" si="3"/>
        <v>95887072</v>
      </c>
      <c r="Y19" s="100">
        <f t="shared" si="3"/>
        <v>-8892134</v>
      </c>
      <c r="Z19" s="137">
        <f>+IF(X19&lt;&gt;0,+(Y19/X19)*100,0)</f>
        <v>-9.273548367396181</v>
      </c>
      <c r="AA19" s="153">
        <f>SUM(AA20:AA23)</f>
        <v>88280919</v>
      </c>
    </row>
    <row r="20" spans="1:27" ht="13.5">
      <c r="A20" s="138" t="s">
        <v>89</v>
      </c>
      <c r="B20" s="136"/>
      <c r="C20" s="155">
        <v>51683089</v>
      </c>
      <c r="D20" s="155"/>
      <c r="E20" s="156">
        <v>63461000</v>
      </c>
      <c r="F20" s="60">
        <v>57677969</v>
      </c>
      <c r="G20" s="60">
        <v>5519739</v>
      </c>
      <c r="H20" s="60">
        <v>4469967</v>
      </c>
      <c r="I20" s="60">
        <v>4297100</v>
      </c>
      <c r="J20" s="60">
        <v>14286806</v>
      </c>
      <c r="K20" s="60">
        <v>3741705</v>
      </c>
      <c r="L20" s="60">
        <v>3895345</v>
      </c>
      <c r="M20" s="60">
        <v>4846125</v>
      </c>
      <c r="N20" s="60">
        <v>12483175</v>
      </c>
      <c r="O20" s="60">
        <v>4567247</v>
      </c>
      <c r="P20" s="60">
        <v>3629568</v>
      </c>
      <c r="Q20" s="60">
        <v>4439971</v>
      </c>
      <c r="R20" s="60">
        <v>12636786</v>
      </c>
      <c r="S20" s="60">
        <v>4645821</v>
      </c>
      <c r="T20" s="60">
        <v>3884704</v>
      </c>
      <c r="U20" s="60">
        <v>8257348</v>
      </c>
      <c r="V20" s="60">
        <v>16787873</v>
      </c>
      <c r="W20" s="60">
        <v>56194640</v>
      </c>
      <c r="X20" s="60">
        <v>63457996</v>
      </c>
      <c r="Y20" s="60">
        <v>-7263356</v>
      </c>
      <c r="Z20" s="140">
        <v>-11.45</v>
      </c>
      <c r="AA20" s="155">
        <v>57677969</v>
      </c>
    </row>
    <row r="21" spans="1:27" ht="13.5">
      <c r="A21" s="138" t="s">
        <v>90</v>
      </c>
      <c r="B21" s="136"/>
      <c r="C21" s="155">
        <v>9389518</v>
      </c>
      <c r="D21" s="155"/>
      <c r="E21" s="156">
        <v>10997000</v>
      </c>
      <c r="F21" s="60">
        <v>10164303</v>
      </c>
      <c r="G21" s="60">
        <v>1171386</v>
      </c>
      <c r="H21" s="60">
        <v>571816</v>
      </c>
      <c r="I21" s="60">
        <v>853664</v>
      </c>
      <c r="J21" s="60">
        <v>2596866</v>
      </c>
      <c r="K21" s="60">
        <v>902502</v>
      </c>
      <c r="L21" s="60">
        <v>663795</v>
      </c>
      <c r="M21" s="60">
        <v>906551</v>
      </c>
      <c r="N21" s="60">
        <v>2472848</v>
      </c>
      <c r="O21" s="60">
        <v>1066518</v>
      </c>
      <c r="P21" s="60">
        <v>926022</v>
      </c>
      <c r="Q21" s="60">
        <v>1037592</v>
      </c>
      <c r="R21" s="60">
        <v>3030132</v>
      </c>
      <c r="S21" s="60">
        <v>950476</v>
      </c>
      <c r="T21" s="60">
        <v>723120</v>
      </c>
      <c r="U21" s="60">
        <v>1207670</v>
      </c>
      <c r="V21" s="60">
        <v>2881266</v>
      </c>
      <c r="W21" s="60">
        <v>10981112</v>
      </c>
      <c r="X21" s="60">
        <v>10996999</v>
      </c>
      <c r="Y21" s="60">
        <v>-15887</v>
      </c>
      <c r="Z21" s="140">
        <v>-0.14</v>
      </c>
      <c r="AA21" s="155">
        <v>10164303</v>
      </c>
    </row>
    <row r="22" spans="1:27" ht="13.5">
      <c r="A22" s="138" t="s">
        <v>91</v>
      </c>
      <c r="B22" s="136"/>
      <c r="C22" s="157">
        <v>30164080</v>
      </c>
      <c r="D22" s="157"/>
      <c r="E22" s="158">
        <v>13811600</v>
      </c>
      <c r="F22" s="159">
        <v>12821198</v>
      </c>
      <c r="G22" s="159">
        <v>1398209</v>
      </c>
      <c r="H22" s="159">
        <v>994850</v>
      </c>
      <c r="I22" s="159">
        <v>833816</v>
      </c>
      <c r="J22" s="159">
        <v>3226875</v>
      </c>
      <c r="K22" s="159">
        <v>1057481</v>
      </c>
      <c r="L22" s="159">
        <v>811981</v>
      </c>
      <c r="M22" s="159">
        <v>1060554</v>
      </c>
      <c r="N22" s="159">
        <v>2930016</v>
      </c>
      <c r="O22" s="159">
        <v>1083188</v>
      </c>
      <c r="P22" s="159">
        <v>828782</v>
      </c>
      <c r="Q22" s="159">
        <v>984526</v>
      </c>
      <c r="R22" s="159">
        <v>2896496</v>
      </c>
      <c r="S22" s="159">
        <v>1052245</v>
      </c>
      <c r="T22" s="159">
        <v>913594</v>
      </c>
      <c r="U22" s="159">
        <v>1134111</v>
      </c>
      <c r="V22" s="159">
        <v>3099950</v>
      </c>
      <c r="W22" s="159">
        <v>12153337</v>
      </c>
      <c r="X22" s="159">
        <v>13811080</v>
      </c>
      <c r="Y22" s="159">
        <v>-1657743</v>
      </c>
      <c r="Z22" s="141">
        <v>-12</v>
      </c>
      <c r="AA22" s="157">
        <v>12821198</v>
      </c>
    </row>
    <row r="23" spans="1:27" ht="13.5">
      <c r="A23" s="138" t="s">
        <v>92</v>
      </c>
      <c r="B23" s="136"/>
      <c r="C23" s="155">
        <v>6135124</v>
      </c>
      <c r="D23" s="155"/>
      <c r="E23" s="156">
        <v>7621000</v>
      </c>
      <c r="F23" s="60">
        <v>7617449</v>
      </c>
      <c r="G23" s="60">
        <v>952460</v>
      </c>
      <c r="H23" s="60">
        <v>631976</v>
      </c>
      <c r="I23" s="60">
        <v>488316</v>
      </c>
      <c r="J23" s="60">
        <v>2072752</v>
      </c>
      <c r="K23" s="60">
        <v>651237</v>
      </c>
      <c r="L23" s="60">
        <v>510987</v>
      </c>
      <c r="M23" s="60">
        <v>673723</v>
      </c>
      <c r="N23" s="60">
        <v>1835947</v>
      </c>
      <c r="O23" s="60">
        <v>673482</v>
      </c>
      <c r="P23" s="60">
        <v>519588</v>
      </c>
      <c r="Q23" s="60">
        <v>612376</v>
      </c>
      <c r="R23" s="60">
        <v>1805446</v>
      </c>
      <c r="S23" s="60">
        <v>666471</v>
      </c>
      <c r="T23" s="60">
        <v>562264</v>
      </c>
      <c r="U23" s="60">
        <v>722969</v>
      </c>
      <c r="V23" s="60">
        <v>1951704</v>
      </c>
      <c r="W23" s="60">
        <v>7665849</v>
      </c>
      <c r="X23" s="60">
        <v>7620997</v>
      </c>
      <c r="Y23" s="60">
        <v>44852</v>
      </c>
      <c r="Z23" s="140">
        <v>0.59</v>
      </c>
      <c r="AA23" s="155">
        <v>7617449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210935619</v>
      </c>
      <c r="D25" s="168">
        <f>+D5+D9+D15+D19+D24</f>
        <v>0</v>
      </c>
      <c r="E25" s="169">
        <f t="shared" si="4"/>
        <v>196232250</v>
      </c>
      <c r="F25" s="73">
        <f t="shared" si="4"/>
        <v>236089163</v>
      </c>
      <c r="G25" s="73">
        <f t="shared" si="4"/>
        <v>45818780</v>
      </c>
      <c r="H25" s="73">
        <f t="shared" si="4"/>
        <v>10785426</v>
      </c>
      <c r="I25" s="73">
        <f t="shared" si="4"/>
        <v>10791817</v>
      </c>
      <c r="J25" s="73">
        <f t="shared" si="4"/>
        <v>67396023</v>
      </c>
      <c r="K25" s="73">
        <f t="shared" si="4"/>
        <v>18421226</v>
      </c>
      <c r="L25" s="73">
        <f t="shared" si="4"/>
        <v>22801878</v>
      </c>
      <c r="M25" s="73">
        <f t="shared" si="4"/>
        <v>17861691</v>
      </c>
      <c r="N25" s="73">
        <f t="shared" si="4"/>
        <v>59084795</v>
      </c>
      <c r="O25" s="73">
        <f t="shared" si="4"/>
        <v>7775732</v>
      </c>
      <c r="P25" s="73">
        <f t="shared" si="4"/>
        <v>7887991</v>
      </c>
      <c r="Q25" s="73">
        <f t="shared" si="4"/>
        <v>14226653</v>
      </c>
      <c r="R25" s="73">
        <f t="shared" si="4"/>
        <v>29890376</v>
      </c>
      <c r="S25" s="73">
        <f t="shared" si="4"/>
        <v>19919403</v>
      </c>
      <c r="T25" s="73">
        <f t="shared" si="4"/>
        <v>10639243</v>
      </c>
      <c r="U25" s="73">
        <f t="shared" si="4"/>
        <v>12464819</v>
      </c>
      <c r="V25" s="73">
        <f t="shared" si="4"/>
        <v>43023465</v>
      </c>
      <c r="W25" s="73">
        <f t="shared" si="4"/>
        <v>199394659</v>
      </c>
      <c r="X25" s="73">
        <f t="shared" si="4"/>
        <v>196231730</v>
      </c>
      <c r="Y25" s="73">
        <f t="shared" si="4"/>
        <v>3162929</v>
      </c>
      <c r="Z25" s="170">
        <f>+IF(X25&lt;&gt;0,+(Y25/X25)*100,0)</f>
        <v>1.611833621402614</v>
      </c>
      <c r="AA25" s="168">
        <f>+AA5+AA9+AA15+AA19+AA24</f>
        <v>236089163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60863448</v>
      </c>
      <c r="D28" s="153">
        <f>SUM(D29:D31)</f>
        <v>0</v>
      </c>
      <c r="E28" s="154">
        <f t="shared" si="5"/>
        <v>47983827</v>
      </c>
      <c r="F28" s="100">
        <f t="shared" si="5"/>
        <v>52562166</v>
      </c>
      <c r="G28" s="100">
        <f t="shared" si="5"/>
        <v>2333073</v>
      </c>
      <c r="H28" s="100">
        <f t="shared" si="5"/>
        <v>3817842</v>
      </c>
      <c r="I28" s="100">
        <f t="shared" si="5"/>
        <v>5229323</v>
      </c>
      <c r="J28" s="100">
        <f t="shared" si="5"/>
        <v>11380238</v>
      </c>
      <c r="K28" s="100">
        <f t="shared" si="5"/>
        <v>3861278</v>
      </c>
      <c r="L28" s="100">
        <f t="shared" si="5"/>
        <v>4157094</v>
      </c>
      <c r="M28" s="100">
        <f t="shared" si="5"/>
        <v>3452709</v>
      </c>
      <c r="N28" s="100">
        <f t="shared" si="5"/>
        <v>11471081</v>
      </c>
      <c r="O28" s="100">
        <f t="shared" si="5"/>
        <v>2529786</v>
      </c>
      <c r="P28" s="100">
        <f t="shared" si="5"/>
        <v>3417281</v>
      </c>
      <c r="Q28" s="100">
        <f t="shared" si="5"/>
        <v>2531404</v>
      </c>
      <c r="R28" s="100">
        <f t="shared" si="5"/>
        <v>8478471</v>
      </c>
      <c r="S28" s="100">
        <f t="shared" si="5"/>
        <v>3906683</v>
      </c>
      <c r="T28" s="100">
        <f t="shared" si="5"/>
        <v>2529465</v>
      </c>
      <c r="U28" s="100">
        <f t="shared" si="5"/>
        <v>3949428</v>
      </c>
      <c r="V28" s="100">
        <f t="shared" si="5"/>
        <v>10385576</v>
      </c>
      <c r="W28" s="100">
        <f t="shared" si="5"/>
        <v>41715366</v>
      </c>
      <c r="X28" s="100">
        <f t="shared" si="5"/>
        <v>47983830</v>
      </c>
      <c r="Y28" s="100">
        <f t="shared" si="5"/>
        <v>-6268464</v>
      </c>
      <c r="Z28" s="137">
        <f>+IF(X28&lt;&gt;0,+(Y28/X28)*100,0)</f>
        <v>-13.063700834218528</v>
      </c>
      <c r="AA28" s="153">
        <f>SUM(AA29:AA31)</f>
        <v>52562166</v>
      </c>
    </row>
    <row r="29" spans="1:27" ht="13.5">
      <c r="A29" s="138" t="s">
        <v>75</v>
      </c>
      <c r="B29" s="136"/>
      <c r="C29" s="155">
        <v>7703191</v>
      </c>
      <c r="D29" s="155"/>
      <c r="E29" s="156">
        <v>20498635</v>
      </c>
      <c r="F29" s="60">
        <v>21643506</v>
      </c>
      <c r="G29" s="60">
        <v>758328</v>
      </c>
      <c r="H29" s="60">
        <v>1391025</v>
      </c>
      <c r="I29" s="60">
        <v>2202034</v>
      </c>
      <c r="J29" s="60">
        <v>4351387</v>
      </c>
      <c r="K29" s="60">
        <v>898061</v>
      </c>
      <c r="L29" s="60">
        <v>833559</v>
      </c>
      <c r="M29" s="60">
        <v>1431311</v>
      </c>
      <c r="N29" s="60">
        <v>3162931</v>
      </c>
      <c r="O29" s="60">
        <v>892865</v>
      </c>
      <c r="P29" s="60">
        <v>922623</v>
      </c>
      <c r="Q29" s="60">
        <v>888226</v>
      </c>
      <c r="R29" s="60">
        <v>2703714</v>
      </c>
      <c r="S29" s="60">
        <v>2364426</v>
      </c>
      <c r="T29" s="60">
        <v>878361</v>
      </c>
      <c r="U29" s="60">
        <v>1635101</v>
      </c>
      <c r="V29" s="60">
        <v>4877888</v>
      </c>
      <c r="W29" s="60">
        <v>15095920</v>
      </c>
      <c r="X29" s="60">
        <v>20498632</v>
      </c>
      <c r="Y29" s="60">
        <v>-5402712</v>
      </c>
      <c r="Z29" s="140">
        <v>-26.36</v>
      </c>
      <c r="AA29" s="155">
        <v>21643506</v>
      </c>
    </row>
    <row r="30" spans="1:27" ht="13.5">
      <c r="A30" s="138" t="s">
        <v>76</v>
      </c>
      <c r="B30" s="136"/>
      <c r="C30" s="157">
        <v>14803101</v>
      </c>
      <c r="D30" s="157"/>
      <c r="E30" s="158">
        <v>19829613</v>
      </c>
      <c r="F30" s="159">
        <v>22597969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>
        <v>-176509</v>
      </c>
      <c r="R30" s="159">
        <v>-176509</v>
      </c>
      <c r="S30" s="159"/>
      <c r="T30" s="159"/>
      <c r="U30" s="159"/>
      <c r="V30" s="159"/>
      <c r="W30" s="159">
        <v>-176509</v>
      </c>
      <c r="X30" s="159">
        <v>19829616</v>
      </c>
      <c r="Y30" s="159">
        <v>-20006125</v>
      </c>
      <c r="Z30" s="141">
        <v>-100.89</v>
      </c>
      <c r="AA30" s="157">
        <v>22597969</v>
      </c>
    </row>
    <row r="31" spans="1:27" ht="13.5">
      <c r="A31" s="138" t="s">
        <v>77</v>
      </c>
      <c r="B31" s="136"/>
      <c r="C31" s="155">
        <v>38357156</v>
      </c>
      <c r="D31" s="155"/>
      <c r="E31" s="156">
        <v>7655579</v>
      </c>
      <c r="F31" s="60">
        <v>8320691</v>
      </c>
      <c r="G31" s="60">
        <v>1574745</v>
      </c>
      <c r="H31" s="60">
        <v>2426817</v>
      </c>
      <c r="I31" s="60">
        <v>3027289</v>
      </c>
      <c r="J31" s="60">
        <v>7028851</v>
      </c>
      <c r="K31" s="60">
        <v>2963217</v>
      </c>
      <c r="L31" s="60">
        <v>3323535</v>
      </c>
      <c r="M31" s="60">
        <v>2021398</v>
      </c>
      <c r="N31" s="60">
        <v>8308150</v>
      </c>
      <c r="O31" s="60">
        <v>1636921</v>
      </c>
      <c r="P31" s="60">
        <v>2494658</v>
      </c>
      <c r="Q31" s="60">
        <v>1819687</v>
      </c>
      <c r="R31" s="60">
        <v>5951266</v>
      </c>
      <c r="S31" s="60">
        <v>1542257</v>
      </c>
      <c r="T31" s="60">
        <v>1651104</v>
      </c>
      <c r="U31" s="60">
        <v>2314327</v>
      </c>
      <c r="V31" s="60">
        <v>5507688</v>
      </c>
      <c r="W31" s="60">
        <v>26795955</v>
      </c>
      <c r="X31" s="60">
        <v>7655582</v>
      </c>
      <c r="Y31" s="60">
        <v>19140373</v>
      </c>
      <c r="Z31" s="140">
        <v>250.02</v>
      </c>
      <c r="AA31" s="155">
        <v>8320691</v>
      </c>
    </row>
    <row r="32" spans="1:27" ht="13.5">
      <c r="A32" s="135" t="s">
        <v>78</v>
      </c>
      <c r="B32" s="136"/>
      <c r="C32" s="153">
        <f aca="true" t="shared" si="6" ref="C32:Y32">SUM(C33:C37)</f>
        <v>50338714</v>
      </c>
      <c r="D32" s="153">
        <f>SUM(D33:D37)</f>
        <v>0</v>
      </c>
      <c r="E32" s="154">
        <f t="shared" si="6"/>
        <v>39155757</v>
      </c>
      <c r="F32" s="100">
        <f t="shared" si="6"/>
        <v>47966823</v>
      </c>
      <c r="G32" s="100">
        <f t="shared" si="6"/>
        <v>1152923</v>
      </c>
      <c r="H32" s="100">
        <f t="shared" si="6"/>
        <v>1259937</v>
      </c>
      <c r="I32" s="100">
        <f t="shared" si="6"/>
        <v>3265028</v>
      </c>
      <c r="J32" s="100">
        <f t="shared" si="6"/>
        <v>5677888</v>
      </c>
      <c r="K32" s="100">
        <f t="shared" si="6"/>
        <v>5284904</v>
      </c>
      <c r="L32" s="100">
        <f t="shared" si="6"/>
        <v>7975784</v>
      </c>
      <c r="M32" s="100">
        <f t="shared" si="6"/>
        <v>6538829</v>
      </c>
      <c r="N32" s="100">
        <f t="shared" si="6"/>
        <v>19799517</v>
      </c>
      <c r="O32" s="100">
        <f t="shared" si="6"/>
        <v>1908770</v>
      </c>
      <c r="P32" s="100">
        <f t="shared" si="6"/>
        <v>1175761</v>
      </c>
      <c r="Q32" s="100">
        <f t="shared" si="6"/>
        <v>1151968</v>
      </c>
      <c r="R32" s="100">
        <f t="shared" si="6"/>
        <v>4236499</v>
      </c>
      <c r="S32" s="100">
        <f t="shared" si="6"/>
        <v>10487125</v>
      </c>
      <c r="T32" s="100">
        <f t="shared" si="6"/>
        <v>1090672</v>
      </c>
      <c r="U32" s="100">
        <f t="shared" si="6"/>
        <v>3900725</v>
      </c>
      <c r="V32" s="100">
        <f t="shared" si="6"/>
        <v>15478522</v>
      </c>
      <c r="W32" s="100">
        <f t="shared" si="6"/>
        <v>45192426</v>
      </c>
      <c r="X32" s="100">
        <f t="shared" si="6"/>
        <v>39155751</v>
      </c>
      <c r="Y32" s="100">
        <f t="shared" si="6"/>
        <v>6036675</v>
      </c>
      <c r="Z32" s="137">
        <f>+IF(X32&lt;&gt;0,+(Y32/X32)*100,0)</f>
        <v>15.417083942535031</v>
      </c>
      <c r="AA32" s="153">
        <f>SUM(AA33:AA37)</f>
        <v>47966823</v>
      </c>
    </row>
    <row r="33" spans="1:27" ht="13.5">
      <c r="A33" s="138" t="s">
        <v>79</v>
      </c>
      <c r="B33" s="136"/>
      <c r="C33" s="155">
        <v>48883447</v>
      </c>
      <c r="D33" s="155"/>
      <c r="E33" s="156">
        <v>37347757</v>
      </c>
      <c r="F33" s="60">
        <v>46144823</v>
      </c>
      <c r="G33" s="60">
        <v>1116172</v>
      </c>
      <c r="H33" s="60">
        <v>1105198</v>
      </c>
      <c r="I33" s="60">
        <v>3095540</v>
      </c>
      <c r="J33" s="60">
        <v>5316910</v>
      </c>
      <c r="K33" s="60">
        <v>5179030</v>
      </c>
      <c r="L33" s="60">
        <v>7842710</v>
      </c>
      <c r="M33" s="60">
        <v>6415048</v>
      </c>
      <c r="N33" s="60">
        <v>19436788</v>
      </c>
      <c r="O33" s="60">
        <v>1809162</v>
      </c>
      <c r="P33" s="60">
        <v>1083007</v>
      </c>
      <c r="Q33" s="60">
        <v>1060614</v>
      </c>
      <c r="R33" s="60">
        <v>3952783</v>
      </c>
      <c r="S33" s="60">
        <v>10377003</v>
      </c>
      <c r="T33" s="60">
        <v>1001632</v>
      </c>
      <c r="U33" s="60">
        <v>3791834</v>
      </c>
      <c r="V33" s="60">
        <v>15170469</v>
      </c>
      <c r="W33" s="60">
        <v>43876950</v>
      </c>
      <c r="X33" s="60">
        <v>37347755</v>
      </c>
      <c r="Y33" s="60">
        <v>6529195</v>
      </c>
      <c r="Z33" s="140">
        <v>17.48</v>
      </c>
      <c r="AA33" s="155">
        <v>46144823</v>
      </c>
    </row>
    <row r="34" spans="1:27" ht="13.5">
      <c r="A34" s="138" t="s">
        <v>80</v>
      </c>
      <c r="B34" s="136"/>
      <c r="C34" s="155">
        <v>235527</v>
      </c>
      <c r="D34" s="155"/>
      <c r="E34" s="156">
        <v>200000</v>
      </c>
      <c r="F34" s="60">
        <v>200000</v>
      </c>
      <c r="G34" s="60">
        <v>6286</v>
      </c>
      <c r="H34" s="60">
        <v>1455</v>
      </c>
      <c r="I34" s="60">
        <v>26376</v>
      </c>
      <c r="J34" s="60">
        <v>34117</v>
      </c>
      <c r="K34" s="60">
        <v>6145</v>
      </c>
      <c r="L34" s="60">
        <v>5626</v>
      </c>
      <c r="M34" s="60">
        <v>4559</v>
      </c>
      <c r="N34" s="60">
        <v>16330</v>
      </c>
      <c r="O34" s="60">
        <v>3528</v>
      </c>
      <c r="P34" s="60">
        <v>2222</v>
      </c>
      <c r="Q34" s="60">
        <v>9249</v>
      </c>
      <c r="R34" s="60">
        <v>14999</v>
      </c>
      <c r="S34" s="60">
        <v>14994</v>
      </c>
      <c r="T34" s="60">
        <v>5154</v>
      </c>
      <c r="U34" s="60">
        <v>13890</v>
      </c>
      <c r="V34" s="60">
        <v>34038</v>
      </c>
      <c r="W34" s="60">
        <v>99484</v>
      </c>
      <c r="X34" s="60">
        <v>200000</v>
      </c>
      <c r="Y34" s="60">
        <v>-100516</v>
      </c>
      <c r="Z34" s="140">
        <v>-50.26</v>
      </c>
      <c r="AA34" s="155">
        <v>200000</v>
      </c>
    </row>
    <row r="35" spans="1:27" ht="13.5">
      <c r="A35" s="138" t="s">
        <v>81</v>
      </c>
      <c r="B35" s="136"/>
      <c r="C35" s="155">
        <v>1219740</v>
      </c>
      <c r="D35" s="155"/>
      <c r="E35" s="156">
        <v>1608000</v>
      </c>
      <c r="F35" s="60">
        <v>1622000</v>
      </c>
      <c r="G35" s="60">
        <v>30465</v>
      </c>
      <c r="H35" s="60">
        <v>153284</v>
      </c>
      <c r="I35" s="60">
        <v>143112</v>
      </c>
      <c r="J35" s="60">
        <v>326861</v>
      </c>
      <c r="K35" s="60">
        <v>99729</v>
      </c>
      <c r="L35" s="60">
        <v>127448</v>
      </c>
      <c r="M35" s="60">
        <v>119222</v>
      </c>
      <c r="N35" s="60">
        <v>346399</v>
      </c>
      <c r="O35" s="60">
        <v>96080</v>
      </c>
      <c r="P35" s="60">
        <v>90532</v>
      </c>
      <c r="Q35" s="60">
        <v>82105</v>
      </c>
      <c r="R35" s="60">
        <v>268717</v>
      </c>
      <c r="S35" s="60">
        <v>95128</v>
      </c>
      <c r="T35" s="60">
        <v>83886</v>
      </c>
      <c r="U35" s="60">
        <v>95001</v>
      </c>
      <c r="V35" s="60">
        <v>274015</v>
      </c>
      <c r="W35" s="60">
        <v>1215992</v>
      </c>
      <c r="X35" s="60">
        <v>1607996</v>
      </c>
      <c r="Y35" s="60">
        <v>-392004</v>
      </c>
      <c r="Z35" s="140">
        <v>-24.38</v>
      </c>
      <c r="AA35" s="155">
        <v>1622000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9105450</v>
      </c>
      <c r="D38" s="153">
        <f>SUM(D39:D41)</f>
        <v>0</v>
      </c>
      <c r="E38" s="154">
        <f t="shared" si="7"/>
        <v>28035526</v>
      </c>
      <c r="F38" s="100">
        <f t="shared" si="7"/>
        <v>42358190</v>
      </c>
      <c r="G38" s="100">
        <f t="shared" si="7"/>
        <v>1136909</v>
      </c>
      <c r="H38" s="100">
        <f t="shared" si="7"/>
        <v>1480764</v>
      </c>
      <c r="I38" s="100">
        <f t="shared" si="7"/>
        <v>2294627</v>
      </c>
      <c r="J38" s="100">
        <f t="shared" si="7"/>
        <v>4912300</v>
      </c>
      <c r="K38" s="100">
        <f t="shared" si="7"/>
        <v>1829453</v>
      </c>
      <c r="L38" s="100">
        <f t="shared" si="7"/>
        <v>1761859</v>
      </c>
      <c r="M38" s="100">
        <f t="shared" si="7"/>
        <v>3020057</v>
      </c>
      <c r="N38" s="100">
        <f t="shared" si="7"/>
        <v>6611369</v>
      </c>
      <c r="O38" s="100">
        <f t="shared" si="7"/>
        <v>1710252</v>
      </c>
      <c r="P38" s="100">
        <f t="shared" si="7"/>
        <v>1924039</v>
      </c>
      <c r="Q38" s="100">
        <f t="shared" si="7"/>
        <v>1714165</v>
      </c>
      <c r="R38" s="100">
        <f t="shared" si="7"/>
        <v>5348456</v>
      </c>
      <c r="S38" s="100">
        <f t="shared" si="7"/>
        <v>2797535</v>
      </c>
      <c r="T38" s="100">
        <f t="shared" si="7"/>
        <v>1921391</v>
      </c>
      <c r="U38" s="100">
        <f t="shared" si="7"/>
        <v>1899380</v>
      </c>
      <c r="V38" s="100">
        <f t="shared" si="7"/>
        <v>6618306</v>
      </c>
      <c r="W38" s="100">
        <f t="shared" si="7"/>
        <v>23490431</v>
      </c>
      <c r="X38" s="100">
        <f t="shared" si="7"/>
        <v>28035533</v>
      </c>
      <c r="Y38" s="100">
        <f t="shared" si="7"/>
        <v>-4545102</v>
      </c>
      <c r="Z38" s="137">
        <f>+IF(X38&lt;&gt;0,+(Y38/X38)*100,0)</f>
        <v>-16.21193362009561</v>
      </c>
      <c r="AA38" s="153">
        <f>SUM(AA39:AA41)</f>
        <v>42358190</v>
      </c>
    </row>
    <row r="39" spans="1:27" ht="13.5">
      <c r="A39" s="138" t="s">
        <v>85</v>
      </c>
      <c r="B39" s="136"/>
      <c r="C39" s="155"/>
      <c r="D39" s="155"/>
      <c r="E39" s="156">
        <v>2449157</v>
      </c>
      <c r="F39" s="60">
        <v>2399156</v>
      </c>
      <c r="G39" s="60">
        <v>111982</v>
      </c>
      <c r="H39" s="60">
        <v>166848</v>
      </c>
      <c r="I39" s="60">
        <v>130470</v>
      </c>
      <c r="J39" s="60">
        <v>409300</v>
      </c>
      <c r="K39" s="60">
        <v>178255</v>
      </c>
      <c r="L39" s="60">
        <v>142588</v>
      </c>
      <c r="M39" s="60">
        <v>166245</v>
      </c>
      <c r="N39" s="60">
        <v>487088</v>
      </c>
      <c r="O39" s="60">
        <v>143044</v>
      </c>
      <c r="P39" s="60">
        <v>151682</v>
      </c>
      <c r="Q39" s="60">
        <v>144573</v>
      </c>
      <c r="R39" s="60">
        <v>439299</v>
      </c>
      <c r="S39" s="60">
        <v>157747</v>
      </c>
      <c r="T39" s="60">
        <v>145299</v>
      </c>
      <c r="U39" s="60">
        <v>150861</v>
      </c>
      <c r="V39" s="60">
        <v>453907</v>
      </c>
      <c r="W39" s="60">
        <v>1789594</v>
      </c>
      <c r="X39" s="60">
        <v>2449159</v>
      </c>
      <c r="Y39" s="60">
        <v>-659565</v>
      </c>
      <c r="Z39" s="140">
        <v>-26.93</v>
      </c>
      <c r="AA39" s="155">
        <v>2399156</v>
      </c>
    </row>
    <row r="40" spans="1:27" ht="13.5">
      <c r="A40" s="138" t="s">
        <v>86</v>
      </c>
      <c r="B40" s="136"/>
      <c r="C40" s="155">
        <v>9105450</v>
      </c>
      <c r="D40" s="155"/>
      <c r="E40" s="156">
        <v>25586369</v>
      </c>
      <c r="F40" s="60">
        <v>39959034</v>
      </c>
      <c r="G40" s="60">
        <v>1024927</v>
      </c>
      <c r="H40" s="60">
        <v>1313916</v>
      </c>
      <c r="I40" s="60">
        <v>2164157</v>
      </c>
      <c r="J40" s="60">
        <v>4503000</v>
      </c>
      <c r="K40" s="60">
        <v>1651198</v>
      </c>
      <c r="L40" s="60">
        <v>1619271</v>
      </c>
      <c r="M40" s="60">
        <v>2853812</v>
      </c>
      <c r="N40" s="60">
        <v>6124281</v>
      </c>
      <c r="O40" s="60">
        <v>1567208</v>
      </c>
      <c r="P40" s="60">
        <v>1772357</v>
      </c>
      <c r="Q40" s="60">
        <v>1569592</v>
      </c>
      <c r="R40" s="60">
        <v>4909157</v>
      </c>
      <c r="S40" s="60">
        <v>2639788</v>
      </c>
      <c r="T40" s="60">
        <v>1776092</v>
      </c>
      <c r="U40" s="60">
        <v>1748519</v>
      </c>
      <c r="V40" s="60">
        <v>6164399</v>
      </c>
      <c r="W40" s="60">
        <v>21700837</v>
      </c>
      <c r="X40" s="60">
        <v>25586374</v>
      </c>
      <c r="Y40" s="60">
        <v>-3885537</v>
      </c>
      <c r="Z40" s="140">
        <v>-15.19</v>
      </c>
      <c r="AA40" s="155">
        <v>39959034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75245688</v>
      </c>
      <c r="D42" s="153">
        <f>SUM(D43:D46)</f>
        <v>0</v>
      </c>
      <c r="E42" s="154">
        <f t="shared" si="8"/>
        <v>79137149</v>
      </c>
      <c r="F42" s="100">
        <f t="shared" si="8"/>
        <v>77235175</v>
      </c>
      <c r="G42" s="100">
        <f t="shared" si="8"/>
        <v>1999811</v>
      </c>
      <c r="H42" s="100">
        <f t="shared" si="8"/>
        <v>6498289</v>
      </c>
      <c r="I42" s="100">
        <f t="shared" si="8"/>
        <v>7749945</v>
      </c>
      <c r="J42" s="100">
        <f t="shared" si="8"/>
        <v>16248045</v>
      </c>
      <c r="K42" s="100">
        <f t="shared" si="8"/>
        <v>4692965</v>
      </c>
      <c r="L42" s="100">
        <f t="shared" si="8"/>
        <v>4782510</v>
      </c>
      <c r="M42" s="100">
        <f t="shared" si="8"/>
        <v>6356139</v>
      </c>
      <c r="N42" s="100">
        <f t="shared" si="8"/>
        <v>15831614</v>
      </c>
      <c r="O42" s="100">
        <f t="shared" si="8"/>
        <v>4597535</v>
      </c>
      <c r="P42" s="100">
        <f t="shared" si="8"/>
        <v>4624977</v>
      </c>
      <c r="Q42" s="100">
        <f t="shared" si="8"/>
        <v>4492320</v>
      </c>
      <c r="R42" s="100">
        <f t="shared" si="8"/>
        <v>13714832</v>
      </c>
      <c r="S42" s="100">
        <f t="shared" si="8"/>
        <v>6185012</v>
      </c>
      <c r="T42" s="100">
        <f t="shared" si="8"/>
        <v>4653576</v>
      </c>
      <c r="U42" s="100">
        <f t="shared" si="8"/>
        <v>4799662</v>
      </c>
      <c r="V42" s="100">
        <f t="shared" si="8"/>
        <v>15638250</v>
      </c>
      <c r="W42" s="100">
        <f t="shared" si="8"/>
        <v>61432741</v>
      </c>
      <c r="X42" s="100">
        <f t="shared" si="8"/>
        <v>79136627</v>
      </c>
      <c r="Y42" s="100">
        <f t="shared" si="8"/>
        <v>-17703886</v>
      </c>
      <c r="Z42" s="137">
        <f>+IF(X42&lt;&gt;0,+(Y42/X42)*100,0)</f>
        <v>-22.371292119892853</v>
      </c>
      <c r="AA42" s="153">
        <f>SUM(AA43:AA46)</f>
        <v>77235175</v>
      </c>
    </row>
    <row r="43" spans="1:27" ht="13.5">
      <c r="A43" s="138" t="s">
        <v>89</v>
      </c>
      <c r="B43" s="136"/>
      <c r="C43" s="155">
        <v>56111095</v>
      </c>
      <c r="D43" s="155"/>
      <c r="E43" s="156">
        <v>55106249</v>
      </c>
      <c r="F43" s="60">
        <v>54533649</v>
      </c>
      <c r="G43" s="60">
        <v>1013973</v>
      </c>
      <c r="H43" s="60">
        <v>5365162</v>
      </c>
      <c r="I43" s="60">
        <v>5893506</v>
      </c>
      <c r="J43" s="60">
        <v>12272641</v>
      </c>
      <c r="K43" s="60">
        <v>3439019</v>
      </c>
      <c r="L43" s="60">
        <v>3523340</v>
      </c>
      <c r="M43" s="60">
        <v>4224865</v>
      </c>
      <c r="N43" s="60">
        <v>11187224</v>
      </c>
      <c r="O43" s="60">
        <v>3294986</v>
      </c>
      <c r="P43" s="60">
        <v>3485372</v>
      </c>
      <c r="Q43" s="60">
        <v>3055970</v>
      </c>
      <c r="R43" s="60">
        <v>9836328</v>
      </c>
      <c r="S43" s="60">
        <v>4377128</v>
      </c>
      <c r="T43" s="60">
        <v>3304765</v>
      </c>
      <c r="U43" s="60">
        <v>3476642</v>
      </c>
      <c r="V43" s="60">
        <v>11158535</v>
      </c>
      <c r="W43" s="60">
        <v>44454728</v>
      </c>
      <c r="X43" s="60">
        <v>55106254</v>
      </c>
      <c r="Y43" s="60">
        <v>-10651526</v>
      </c>
      <c r="Z43" s="140">
        <v>-19.33</v>
      </c>
      <c r="AA43" s="155">
        <v>54533649</v>
      </c>
    </row>
    <row r="44" spans="1:27" ht="13.5">
      <c r="A44" s="138" t="s">
        <v>90</v>
      </c>
      <c r="B44" s="136"/>
      <c r="C44" s="155">
        <v>13960751</v>
      </c>
      <c r="D44" s="155"/>
      <c r="E44" s="156">
        <v>11064417</v>
      </c>
      <c r="F44" s="60">
        <v>10587117</v>
      </c>
      <c r="G44" s="60">
        <v>415786</v>
      </c>
      <c r="H44" s="60">
        <v>498012</v>
      </c>
      <c r="I44" s="60">
        <v>893595</v>
      </c>
      <c r="J44" s="60">
        <v>1807393</v>
      </c>
      <c r="K44" s="60">
        <v>576363</v>
      </c>
      <c r="L44" s="60">
        <v>494838</v>
      </c>
      <c r="M44" s="60">
        <v>939835</v>
      </c>
      <c r="N44" s="60">
        <v>2011036</v>
      </c>
      <c r="O44" s="60">
        <v>595136</v>
      </c>
      <c r="P44" s="60">
        <v>455426</v>
      </c>
      <c r="Q44" s="60">
        <v>545193</v>
      </c>
      <c r="R44" s="60">
        <v>1595755</v>
      </c>
      <c r="S44" s="60">
        <v>1028156</v>
      </c>
      <c r="T44" s="60">
        <v>512701</v>
      </c>
      <c r="U44" s="60">
        <v>527412</v>
      </c>
      <c r="V44" s="60">
        <v>2068269</v>
      </c>
      <c r="W44" s="60">
        <v>7482453</v>
      </c>
      <c r="X44" s="60">
        <v>11064418</v>
      </c>
      <c r="Y44" s="60">
        <v>-3581965</v>
      </c>
      <c r="Z44" s="140">
        <v>-32.37</v>
      </c>
      <c r="AA44" s="155">
        <v>10587117</v>
      </c>
    </row>
    <row r="45" spans="1:27" ht="13.5">
      <c r="A45" s="138" t="s">
        <v>91</v>
      </c>
      <c r="B45" s="136"/>
      <c r="C45" s="157">
        <v>5173842</v>
      </c>
      <c r="D45" s="157"/>
      <c r="E45" s="158">
        <v>7137190</v>
      </c>
      <c r="F45" s="159">
        <v>6565190</v>
      </c>
      <c r="G45" s="159">
        <v>349178</v>
      </c>
      <c r="H45" s="159">
        <v>381991</v>
      </c>
      <c r="I45" s="159">
        <v>496179</v>
      </c>
      <c r="J45" s="159">
        <v>1227348</v>
      </c>
      <c r="K45" s="159">
        <v>413890</v>
      </c>
      <c r="L45" s="159">
        <v>462139</v>
      </c>
      <c r="M45" s="159">
        <v>611156</v>
      </c>
      <c r="N45" s="159">
        <v>1487185</v>
      </c>
      <c r="O45" s="159">
        <v>401350</v>
      </c>
      <c r="P45" s="159">
        <v>416015</v>
      </c>
      <c r="Q45" s="159">
        <v>450453</v>
      </c>
      <c r="R45" s="159">
        <v>1267818</v>
      </c>
      <c r="S45" s="159">
        <v>417476</v>
      </c>
      <c r="T45" s="159">
        <v>495163</v>
      </c>
      <c r="U45" s="159">
        <v>496575</v>
      </c>
      <c r="V45" s="159">
        <v>1409214</v>
      </c>
      <c r="W45" s="159">
        <v>5391565</v>
      </c>
      <c r="X45" s="159">
        <v>7136663</v>
      </c>
      <c r="Y45" s="159">
        <v>-1745098</v>
      </c>
      <c r="Z45" s="141">
        <v>-24.45</v>
      </c>
      <c r="AA45" s="157">
        <v>6565190</v>
      </c>
    </row>
    <row r="46" spans="1:27" ht="13.5">
      <c r="A46" s="138" t="s">
        <v>92</v>
      </c>
      <c r="B46" s="136"/>
      <c r="C46" s="155"/>
      <c r="D46" s="155"/>
      <c r="E46" s="156">
        <v>5829293</v>
      </c>
      <c r="F46" s="60">
        <v>5549219</v>
      </c>
      <c r="G46" s="60">
        <v>220874</v>
      </c>
      <c r="H46" s="60">
        <v>253124</v>
      </c>
      <c r="I46" s="60">
        <v>466665</v>
      </c>
      <c r="J46" s="60">
        <v>940663</v>
      </c>
      <c r="K46" s="60">
        <v>263693</v>
      </c>
      <c r="L46" s="60">
        <v>302193</v>
      </c>
      <c r="M46" s="60">
        <v>580283</v>
      </c>
      <c r="N46" s="60">
        <v>1146169</v>
      </c>
      <c r="O46" s="60">
        <v>306063</v>
      </c>
      <c r="P46" s="60">
        <v>268164</v>
      </c>
      <c r="Q46" s="60">
        <v>440704</v>
      </c>
      <c r="R46" s="60">
        <v>1014931</v>
      </c>
      <c r="S46" s="60">
        <v>362252</v>
      </c>
      <c r="T46" s="60">
        <v>340947</v>
      </c>
      <c r="U46" s="60">
        <v>299033</v>
      </c>
      <c r="V46" s="60">
        <v>1002232</v>
      </c>
      <c r="W46" s="60">
        <v>4103995</v>
      </c>
      <c r="X46" s="60">
        <v>5829292</v>
      </c>
      <c r="Y46" s="60">
        <v>-1725297</v>
      </c>
      <c r="Z46" s="140">
        <v>-29.6</v>
      </c>
      <c r="AA46" s="155">
        <v>5549219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1367000</v>
      </c>
      <c r="F47" s="100">
        <v>1067000</v>
      </c>
      <c r="G47" s="100">
        <v>578</v>
      </c>
      <c r="H47" s="100">
        <v>90578</v>
      </c>
      <c r="I47" s="100">
        <v>90514</v>
      </c>
      <c r="J47" s="100">
        <v>181670</v>
      </c>
      <c r="K47" s="100">
        <v>90411</v>
      </c>
      <c r="L47" s="100">
        <v>90411</v>
      </c>
      <c r="M47" s="100">
        <v>180411</v>
      </c>
      <c r="N47" s="100">
        <v>361233</v>
      </c>
      <c r="O47" s="100">
        <v>438</v>
      </c>
      <c r="P47" s="100">
        <v>90411</v>
      </c>
      <c r="Q47" s="100">
        <v>90411</v>
      </c>
      <c r="R47" s="100">
        <v>181260</v>
      </c>
      <c r="S47" s="100">
        <v>411</v>
      </c>
      <c r="T47" s="100">
        <v>90411</v>
      </c>
      <c r="U47" s="100">
        <v>160893</v>
      </c>
      <c r="V47" s="100">
        <v>251715</v>
      </c>
      <c r="W47" s="100">
        <v>975878</v>
      </c>
      <c r="X47" s="100">
        <v>1367000</v>
      </c>
      <c r="Y47" s="100">
        <v>-391122</v>
      </c>
      <c r="Z47" s="137">
        <v>-28.61</v>
      </c>
      <c r="AA47" s="153">
        <v>1067000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195553300</v>
      </c>
      <c r="D48" s="168">
        <f>+D28+D32+D38+D42+D47</f>
        <v>0</v>
      </c>
      <c r="E48" s="169">
        <f t="shared" si="9"/>
        <v>195679259</v>
      </c>
      <c r="F48" s="73">
        <f t="shared" si="9"/>
        <v>221189354</v>
      </c>
      <c r="G48" s="73">
        <f t="shared" si="9"/>
        <v>6623294</v>
      </c>
      <c r="H48" s="73">
        <f t="shared" si="9"/>
        <v>13147410</v>
      </c>
      <c r="I48" s="73">
        <f t="shared" si="9"/>
        <v>18629437</v>
      </c>
      <c r="J48" s="73">
        <f t="shared" si="9"/>
        <v>38400141</v>
      </c>
      <c r="K48" s="73">
        <f t="shared" si="9"/>
        <v>15759011</v>
      </c>
      <c r="L48" s="73">
        <f t="shared" si="9"/>
        <v>18767658</v>
      </c>
      <c r="M48" s="73">
        <f t="shared" si="9"/>
        <v>19548145</v>
      </c>
      <c r="N48" s="73">
        <f t="shared" si="9"/>
        <v>54074814</v>
      </c>
      <c r="O48" s="73">
        <f t="shared" si="9"/>
        <v>10746781</v>
      </c>
      <c r="P48" s="73">
        <f t="shared" si="9"/>
        <v>11232469</v>
      </c>
      <c r="Q48" s="73">
        <f t="shared" si="9"/>
        <v>9980268</v>
      </c>
      <c r="R48" s="73">
        <f t="shared" si="9"/>
        <v>31959518</v>
      </c>
      <c r="S48" s="73">
        <f t="shared" si="9"/>
        <v>23376766</v>
      </c>
      <c r="T48" s="73">
        <f t="shared" si="9"/>
        <v>10285515</v>
      </c>
      <c r="U48" s="73">
        <f t="shared" si="9"/>
        <v>14710088</v>
      </c>
      <c r="V48" s="73">
        <f t="shared" si="9"/>
        <v>48372369</v>
      </c>
      <c r="W48" s="73">
        <f t="shared" si="9"/>
        <v>172806842</v>
      </c>
      <c r="X48" s="73">
        <f t="shared" si="9"/>
        <v>195678741</v>
      </c>
      <c r="Y48" s="73">
        <f t="shared" si="9"/>
        <v>-22871899</v>
      </c>
      <c r="Z48" s="170">
        <f>+IF(X48&lt;&gt;0,+(Y48/X48)*100,0)</f>
        <v>-11.68849456160391</v>
      </c>
      <c r="AA48" s="168">
        <f>+AA28+AA32+AA38+AA42+AA47</f>
        <v>221189354</v>
      </c>
    </row>
    <row r="49" spans="1:27" ht="13.5">
      <c r="A49" s="148" t="s">
        <v>49</v>
      </c>
      <c r="B49" s="149"/>
      <c r="C49" s="171">
        <f aca="true" t="shared" si="10" ref="C49:Y49">+C25-C48</f>
        <v>15382319</v>
      </c>
      <c r="D49" s="171">
        <f>+D25-D48</f>
        <v>0</v>
      </c>
      <c r="E49" s="172">
        <f t="shared" si="10"/>
        <v>552991</v>
      </c>
      <c r="F49" s="173">
        <f t="shared" si="10"/>
        <v>14899809</v>
      </c>
      <c r="G49" s="173">
        <f t="shared" si="10"/>
        <v>39195486</v>
      </c>
      <c r="H49" s="173">
        <f t="shared" si="10"/>
        <v>-2361984</v>
      </c>
      <c r="I49" s="173">
        <f t="shared" si="10"/>
        <v>-7837620</v>
      </c>
      <c r="J49" s="173">
        <f t="shared" si="10"/>
        <v>28995882</v>
      </c>
      <c r="K49" s="173">
        <f t="shared" si="10"/>
        <v>2662215</v>
      </c>
      <c r="L49" s="173">
        <f t="shared" si="10"/>
        <v>4034220</v>
      </c>
      <c r="M49" s="173">
        <f t="shared" si="10"/>
        <v>-1686454</v>
      </c>
      <c r="N49" s="173">
        <f t="shared" si="10"/>
        <v>5009981</v>
      </c>
      <c r="O49" s="173">
        <f t="shared" si="10"/>
        <v>-2971049</v>
      </c>
      <c r="P49" s="173">
        <f t="shared" si="10"/>
        <v>-3344478</v>
      </c>
      <c r="Q49" s="173">
        <f t="shared" si="10"/>
        <v>4246385</v>
      </c>
      <c r="R49" s="173">
        <f t="shared" si="10"/>
        <v>-2069142</v>
      </c>
      <c r="S49" s="173">
        <f t="shared" si="10"/>
        <v>-3457363</v>
      </c>
      <c r="T49" s="173">
        <f t="shared" si="10"/>
        <v>353728</v>
      </c>
      <c r="U49" s="173">
        <f t="shared" si="10"/>
        <v>-2245269</v>
      </c>
      <c r="V49" s="173">
        <f t="shared" si="10"/>
        <v>-5348904</v>
      </c>
      <c r="W49" s="173">
        <f t="shared" si="10"/>
        <v>26587817</v>
      </c>
      <c r="X49" s="173">
        <f>IF(F25=F48,0,X25-X48)</f>
        <v>552989</v>
      </c>
      <c r="Y49" s="173">
        <f t="shared" si="10"/>
        <v>26034828</v>
      </c>
      <c r="Z49" s="174">
        <f>+IF(X49&lt;&gt;0,+(Y49/X49)*100,0)</f>
        <v>4708.019146854639</v>
      </c>
      <c r="AA49" s="171">
        <f>+AA25-AA48</f>
        <v>14899809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25223225</v>
      </c>
      <c r="D5" s="155">
        <v>0</v>
      </c>
      <c r="E5" s="156">
        <v>30262450</v>
      </c>
      <c r="F5" s="60">
        <v>30262450</v>
      </c>
      <c r="G5" s="60">
        <v>27306747</v>
      </c>
      <c r="H5" s="60">
        <v>-50928</v>
      </c>
      <c r="I5" s="60">
        <v>-142365</v>
      </c>
      <c r="J5" s="60">
        <v>27113454</v>
      </c>
      <c r="K5" s="60">
        <v>-356268</v>
      </c>
      <c r="L5" s="60">
        <v>-43416</v>
      </c>
      <c r="M5" s="60">
        <v>-206523</v>
      </c>
      <c r="N5" s="60">
        <v>-606207</v>
      </c>
      <c r="O5" s="60">
        <v>-60210</v>
      </c>
      <c r="P5" s="60">
        <v>-20783</v>
      </c>
      <c r="Q5" s="60">
        <v>-79811</v>
      </c>
      <c r="R5" s="60">
        <v>-160804</v>
      </c>
      <c r="S5" s="60">
        <v>-53105</v>
      </c>
      <c r="T5" s="60">
        <v>51838</v>
      </c>
      <c r="U5" s="60">
        <v>-184971</v>
      </c>
      <c r="V5" s="60">
        <v>-186238</v>
      </c>
      <c r="W5" s="60">
        <v>26160205</v>
      </c>
      <c r="X5" s="60">
        <v>30262449</v>
      </c>
      <c r="Y5" s="60">
        <v>-4102244</v>
      </c>
      <c r="Z5" s="140">
        <v>-13.56</v>
      </c>
      <c r="AA5" s="155">
        <v>30262450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50550105</v>
      </c>
      <c r="D7" s="155">
        <v>0</v>
      </c>
      <c r="E7" s="156">
        <v>63423000</v>
      </c>
      <c r="F7" s="60">
        <v>57620969</v>
      </c>
      <c r="G7" s="60">
        <v>5510585</v>
      </c>
      <c r="H7" s="60">
        <v>4464393</v>
      </c>
      <c r="I7" s="60">
        <v>4295590</v>
      </c>
      <c r="J7" s="60">
        <v>14270568</v>
      </c>
      <c r="K7" s="60">
        <v>3737030</v>
      </c>
      <c r="L7" s="60">
        <v>3886420</v>
      </c>
      <c r="M7" s="60">
        <v>4844955</v>
      </c>
      <c r="N7" s="60">
        <v>12468405</v>
      </c>
      <c r="O7" s="60">
        <v>4564472</v>
      </c>
      <c r="P7" s="60">
        <v>3624643</v>
      </c>
      <c r="Q7" s="60">
        <v>4434946</v>
      </c>
      <c r="R7" s="60">
        <v>12624061</v>
      </c>
      <c r="S7" s="60">
        <v>4642193</v>
      </c>
      <c r="T7" s="60">
        <v>3882579</v>
      </c>
      <c r="U7" s="60">
        <v>8252762</v>
      </c>
      <c r="V7" s="60">
        <v>16777534</v>
      </c>
      <c r="W7" s="60">
        <v>56140568</v>
      </c>
      <c r="X7" s="60">
        <v>63423001</v>
      </c>
      <c r="Y7" s="60">
        <v>-7282433</v>
      </c>
      <c r="Z7" s="140">
        <v>-11.48</v>
      </c>
      <c r="AA7" s="155">
        <v>57620969</v>
      </c>
    </row>
    <row r="8" spans="1:27" ht="13.5">
      <c r="A8" s="183" t="s">
        <v>104</v>
      </c>
      <c r="B8" s="182"/>
      <c r="C8" s="155">
        <v>9364241</v>
      </c>
      <c r="D8" s="155">
        <v>0</v>
      </c>
      <c r="E8" s="156">
        <v>10985000</v>
      </c>
      <c r="F8" s="60">
        <v>10152303</v>
      </c>
      <c r="G8" s="60">
        <v>1169496</v>
      </c>
      <c r="H8" s="60">
        <v>568621</v>
      </c>
      <c r="I8" s="60">
        <v>850614</v>
      </c>
      <c r="J8" s="60">
        <v>2588731</v>
      </c>
      <c r="K8" s="60">
        <v>900387</v>
      </c>
      <c r="L8" s="60">
        <v>663175</v>
      </c>
      <c r="M8" s="60">
        <v>906551</v>
      </c>
      <c r="N8" s="60">
        <v>2470113</v>
      </c>
      <c r="O8" s="60">
        <v>1066518</v>
      </c>
      <c r="P8" s="60">
        <v>921462</v>
      </c>
      <c r="Q8" s="60">
        <v>1035297</v>
      </c>
      <c r="R8" s="60">
        <v>3023277</v>
      </c>
      <c r="S8" s="60">
        <v>947776</v>
      </c>
      <c r="T8" s="60">
        <v>723120</v>
      </c>
      <c r="U8" s="60">
        <v>1214320</v>
      </c>
      <c r="V8" s="60">
        <v>2885216</v>
      </c>
      <c r="W8" s="60">
        <v>10967337</v>
      </c>
      <c r="X8" s="60">
        <v>10985006</v>
      </c>
      <c r="Y8" s="60">
        <v>-17669</v>
      </c>
      <c r="Z8" s="140">
        <v>-0.16</v>
      </c>
      <c r="AA8" s="155">
        <v>10152303</v>
      </c>
    </row>
    <row r="9" spans="1:27" ht="13.5">
      <c r="A9" s="183" t="s">
        <v>105</v>
      </c>
      <c r="B9" s="182"/>
      <c r="C9" s="155">
        <v>11209951</v>
      </c>
      <c r="D9" s="155">
        <v>0</v>
      </c>
      <c r="E9" s="156">
        <v>13811600</v>
      </c>
      <c r="F9" s="60">
        <v>12821198</v>
      </c>
      <c r="G9" s="60">
        <v>1398209</v>
      </c>
      <c r="H9" s="60">
        <v>994850</v>
      </c>
      <c r="I9" s="60">
        <v>833816</v>
      </c>
      <c r="J9" s="60">
        <v>3226875</v>
      </c>
      <c r="K9" s="60">
        <v>1057481</v>
      </c>
      <c r="L9" s="60">
        <v>811981</v>
      </c>
      <c r="M9" s="60">
        <v>1060554</v>
      </c>
      <c r="N9" s="60">
        <v>2930016</v>
      </c>
      <c r="O9" s="60">
        <v>1083188</v>
      </c>
      <c r="P9" s="60">
        <v>826682</v>
      </c>
      <c r="Q9" s="60">
        <v>984526</v>
      </c>
      <c r="R9" s="60">
        <v>2894396</v>
      </c>
      <c r="S9" s="60">
        <v>1052245</v>
      </c>
      <c r="T9" s="60">
        <v>913594</v>
      </c>
      <c r="U9" s="60">
        <v>1134111</v>
      </c>
      <c r="V9" s="60">
        <v>3099950</v>
      </c>
      <c r="W9" s="60">
        <v>12151237</v>
      </c>
      <c r="X9" s="60">
        <v>13811597</v>
      </c>
      <c r="Y9" s="60">
        <v>-1660360</v>
      </c>
      <c r="Z9" s="140">
        <v>-12.02</v>
      </c>
      <c r="AA9" s="155">
        <v>12821198</v>
      </c>
    </row>
    <row r="10" spans="1:27" ht="13.5">
      <c r="A10" s="183" t="s">
        <v>106</v>
      </c>
      <c r="B10" s="182"/>
      <c r="C10" s="155">
        <v>6135124</v>
      </c>
      <c r="D10" s="155">
        <v>0</v>
      </c>
      <c r="E10" s="156">
        <v>7621000</v>
      </c>
      <c r="F10" s="54">
        <v>7617449</v>
      </c>
      <c r="G10" s="54">
        <v>952460</v>
      </c>
      <c r="H10" s="54">
        <v>631973</v>
      </c>
      <c r="I10" s="54">
        <v>488316</v>
      </c>
      <c r="J10" s="54">
        <v>2072749</v>
      </c>
      <c r="K10" s="54">
        <v>651226</v>
      </c>
      <c r="L10" s="54">
        <v>510987</v>
      </c>
      <c r="M10" s="54">
        <v>673723</v>
      </c>
      <c r="N10" s="54">
        <v>1835936</v>
      </c>
      <c r="O10" s="54">
        <v>673482</v>
      </c>
      <c r="P10" s="54">
        <v>519573</v>
      </c>
      <c r="Q10" s="54">
        <v>612376</v>
      </c>
      <c r="R10" s="54">
        <v>1805431</v>
      </c>
      <c r="S10" s="54">
        <v>666436</v>
      </c>
      <c r="T10" s="54">
        <v>562264</v>
      </c>
      <c r="U10" s="54">
        <v>722969</v>
      </c>
      <c r="V10" s="54">
        <v>1951669</v>
      </c>
      <c r="W10" s="54">
        <v>7665785</v>
      </c>
      <c r="X10" s="54">
        <v>7620997</v>
      </c>
      <c r="Y10" s="54">
        <v>44788</v>
      </c>
      <c r="Z10" s="184">
        <v>0.59</v>
      </c>
      <c r="AA10" s="130">
        <v>7617449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10000</v>
      </c>
      <c r="F11" s="60">
        <v>20000</v>
      </c>
      <c r="G11" s="60">
        <v>702</v>
      </c>
      <c r="H11" s="60">
        <v>92</v>
      </c>
      <c r="I11" s="60">
        <v>0</v>
      </c>
      <c r="J11" s="60">
        <v>794</v>
      </c>
      <c r="K11" s="60">
        <v>1701</v>
      </c>
      <c r="L11" s="60">
        <v>966</v>
      </c>
      <c r="M11" s="60">
        <v>2793</v>
      </c>
      <c r="N11" s="60">
        <v>5460</v>
      </c>
      <c r="O11" s="60">
        <v>3209</v>
      </c>
      <c r="P11" s="60">
        <v>7079</v>
      </c>
      <c r="Q11" s="60">
        <v>735</v>
      </c>
      <c r="R11" s="60">
        <v>11023</v>
      </c>
      <c r="S11" s="60">
        <v>6321</v>
      </c>
      <c r="T11" s="60">
        <v>-3476</v>
      </c>
      <c r="U11" s="60">
        <v>105</v>
      </c>
      <c r="V11" s="60">
        <v>2950</v>
      </c>
      <c r="W11" s="60">
        <v>20227</v>
      </c>
      <c r="X11" s="60">
        <v>10000</v>
      </c>
      <c r="Y11" s="60">
        <v>10227</v>
      </c>
      <c r="Z11" s="140">
        <v>102.27</v>
      </c>
      <c r="AA11" s="155">
        <v>20000</v>
      </c>
    </row>
    <row r="12" spans="1:27" ht="13.5">
      <c r="A12" s="183" t="s">
        <v>108</v>
      </c>
      <c r="B12" s="185"/>
      <c r="C12" s="155">
        <v>1214689</v>
      </c>
      <c r="D12" s="155">
        <v>0</v>
      </c>
      <c r="E12" s="156">
        <v>911500</v>
      </c>
      <c r="F12" s="60">
        <v>1039370</v>
      </c>
      <c r="G12" s="60">
        <v>97839</v>
      </c>
      <c r="H12" s="60">
        <v>30426</v>
      </c>
      <c r="I12" s="60">
        <v>172052</v>
      </c>
      <c r="J12" s="60">
        <v>300317</v>
      </c>
      <c r="K12" s="60">
        <v>109107</v>
      </c>
      <c r="L12" s="60">
        <v>90223</v>
      </c>
      <c r="M12" s="60">
        <v>123446</v>
      </c>
      <c r="N12" s="60">
        <v>322776</v>
      </c>
      <c r="O12" s="60">
        <v>113112</v>
      </c>
      <c r="P12" s="60">
        <v>78348</v>
      </c>
      <c r="Q12" s="60">
        <v>116417</v>
      </c>
      <c r="R12" s="60">
        <v>307877</v>
      </c>
      <c r="S12" s="60">
        <v>91399</v>
      </c>
      <c r="T12" s="60">
        <v>75943</v>
      </c>
      <c r="U12" s="60">
        <v>98710</v>
      </c>
      <c r="V12" s="60">
        <v>266052</v>
      </c>
      <c r="W12" s="60">
        <v>1197022</v>
      </c>
      <c r="X12" s="60">
        <v>911501</v>
      </c>
      <c r="Y12" s="60">
        <v>285521</v>
      </c>
      <c r="Z12" s="140">
        <v>31.32</v>
      </c>
      <c r="AA12" s="155">
        <v>1039370</v>
      </c>
    </row>
    <row r="13" spans="1:27" ht="13.5">
      <c r="A13" s="181" t="s">
        <v>109</v>
      </c>
      <c r="B13" s="185"/>
      <c r="C13" s="155">
        <v>661663</v>
      </c>
      <c r="D13" s="155">
        <v>0</v>
      </c>
      <c r="E13" s="156">
        <v>450000</v>
      </c>
      <c r="F13" s="60">
        <v>850000</v>
      </c>
      <c r="G13" s="60">
        <v>60477</v>
      </c>
      <c r="H13" s="60">
        <v>85486</v>
      </c>
      <c r="I13" s="60">
        <v>54672</v>
      </c>
      <c r="J13" s="60">
        <v>200635</v>
      </c>
      <c r="K13" s="60">
        <v>66129</v>
      </c>
      <c r="L13" s="60">
        <v>72080</v>
      </c>
      <c r="M13" s="60">
        <v>90166</v>
      </c>
      <c r="N13" s="60">
        <v>228375</v>
      </c>
      <c r="O13" s="60">
        <v>77996</v>
      </c>
      <c r="P13" s="60">
        <v>76929</v>
      </c>
      <c r="Q13" s="60">
        <v>126737</v>
      </c>
      <c r="R13" s="60">
        <v>281662</v>
      </c>
      <c r="S13" s="60">
        <v>152577</v>
      </c>
      <c r="T13" s="60">
        <v>114147</v>
      </c>
      <c r="U13" s="60">
        <v>563015</v>
      </c>
      <c r="V13" s="60">
        <v>829739</v>
      </c>
      <c r="W13" s="60">
        <v>1540411</v>
      </c>
      <c r="X13" s="60">
        <v>450000</v>
      </c>
      <c r="Y13" s="60">
        <v>1090411</v>
      </c>
      <c r="Z13" s="140">
        <v>242.31</v>
      </c>
      <c r="AA13" s="155">
        <v>850000</v>
      </c>
    </row>
    <row r="14" spans="1:27" ht="13.5">
      <c r="A14" s="181" t="s">
        <v>110</v>
      </c>
      <c r="B14" s="185"/>
      <c r="C14" s="155">
        <v>635918</v>
      </c>
      <c r="D14" s="155">
        <v>0</v>
      </c>
      <c r="E14" s="156">
        <v>1300000</v>
      </c>
      <c r="F14" s="60">
        <v>1100000</v>
      </c>
      <c r="G14" s="60">
        <v>-53177</v>
      </c>
      <c r="H14" s="60">
        <v>34594</v>
      </c>
      <c r="I14" s="60">
        <v>37875</v>
      </c>
      <c r="J14" s="60">
        <v>19292</v>
      </c>
      <c r="K14" s="60">
        <v>41281</v>
      </c>
      <c r="L14" s="60">
        <v>49842</v>
      </c>
      <c r="M14" s="60">
        <v>5854</v>
      </c>
      <c r="N14" s="60">
        <v>96977</v>
      </c>
      <c r="O14" s="60">
        <v>138689</v>
      </c>
      <c r="P14" s="60">
        <v>181698</v>
      </c>
      <c r="Q14" s="60">
        <v>168354</v>
      </c>
      <c r="R14" s="60">
        <v>488741</v>
      </c>
      <c r="S14" s="60">
        <v>189221</v>
      </c>
      <c r="T14" s="60">
        <v>168010</v>
      </c>
      <c r="U14" s="60">
        <v>-26270</v>
      </c>
      <c r="V14" s="60">
        <v>330961</v>
      </c>
      <c r="W14" s="60">
        <v>935971</v>
      </c>
      <c r="X14" s="60">
        <v>1300000</v>
      </c>
      <c r="Y14" s="60">
        <v>-364029</v>
      </c>
      <c r="Z14" s="140">
        <v>-28</v>
      </c>
      <c r="AA14" s="155">
        <v>1100000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15303083</v>
      </c>
      <c r="D16" s="155">
        <v>0</v>
      </c>
      <c r="E16" s="156">
        <v>3269000</v>
      </c>
      <c r="F16" s="60">
        <v>19864000</v>
      </c>
      <c r="G16" s="60">
        <v>413755</v>
      </c>
      <c r="H16" s="60">
        <v>447598</v>
      </c>
      <c r="I16" s="60">
        <v>433186</v>
      </c>
      <c r="J16" s="60">
        <v>1294539</v>
      </c>
      <c r="K16" s="60">
        <v>421461</v>
      </c>
      <c r="L16" s="60">
        <v>470420</v>
      </c>
      <c r="M16" s="60">
        <v>485501</v>
      </c>
      <c r="N16" s="60">
        <v>1377382</v>
      </c>
      <c r="O16" s="60">
        <v>439633</v>
      </c>
      <c r="P16" s="60">
        <v>529216</v>
      </c>
      <c r="Q16" s="60">
        <v>547787</v>
      </c>
      <c r="R16" s="60">
        <v>1516636</v>
      </c>
      <c r="S16" s="60">
        <v>406061</v>
      </c>
      <c r="T16" s="60">
        <v>445429</v>
      </c>
      <c r="U16" s="60">
        <v>439255</v>
      </c>
      <c r="V16" s="60">
        <v>1290745</v>
      </c>
      <c r="W16" s="60">
        <v>5479302</v>
      </c>
      <c r="X16" s="60">
        <v>3269003</v>
      </c>
      <c r="Y16" s="60">
        <v>2210299</v>
      </c>
      <c r="Z16" s="140">
        <v>67.61</v>
      </c>
      <c r="AA16" s="155">
        <v>19864000</v>
      </c>
    </row>
    <row r="17" spans="1:27" ht="13.5">
      <c r="A17" s="181" t="s">
        <v>113</v>
      </c>
      <c r="B17" s="185"/>
      <c r="C17" s="155">
        <v>1341966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1148440</v>
      </c>
      <c r="D18" s="155">
        <v>0</v>
      </c>
      <c r="E18" s="156">
        <v>2185000</v>
      </c>
      <c r="F18" s="60">
        <v>2581900</v>
      </c>
      <c r="G18" s="60">
        <v>229043</v>
      </c>
      <c r="H18" s="60">
        <v>246213</v>
      </c>
      <c r="I18" s="60">
        <v>339558</v>
      </c>
      <c r="J18" s="60">
        <v>814814</v>
      </c>
      <c r="K18" s="60">
        <v>240636</v>
      </c>
      <c r="L18" s="60">
        <v>229382</v>
      </c>
      <c r="M18" s="60">
        <v>331028</v>
      </c>
      <c r="N18" s="60">
        <v>801046</v>
      </c>
      <c r="O18" s="60">
        <v>178415</v>
      </c>
      <c r="P18" s="60">
        <v>122986</v>
      </c>
      <c r="Q18" s="60">
        <v>-96321</v>
      </c>
      <c r="R18" s="60">
        <v>205080</v>
      </c>
      <c r="S18" s="60">
        <v>177115</v>
      </c>
      <c r="T18" s="60">
        <v>137251</v>
      </c>
      <c r="U18" s="60">
        <v>94042</v>
      </c>
      <c r="V18" s="60">
        <v>408408</v>
      </c>
      <c r="W18" s="60">
        <v>2229348</v>
      </c>
      <c r="X18" s="60">
        <v>2185006</v>
      </c>
      <c r="Y18" s="60">
        <v>44342</v>
      </c>
      <c r="Z18" s="140">
        <v>2.03</v>
      </c>
      <c r="AA18" s="155">
        <v>2581900</v>
      </c>
    </row>
    <row r="19" spans="1:27" ht="13.5">
      <c r="A19" s="181" t="s">
        <v>34</v>
      </c>
      <c r="B19" s="185"/>
      <c r="C19" s="155">
        <v>47832180</v>
      </c>
      <c r="D19" s="155">
        <v>0</v>
      </c>
      <c r="E19" s="156">
        <v>49964079</v>
      </c>
      <c r="F19" s="60">
        <v>61638045</v>
      </c>
      <c r="G19" s="60">
        <v>8603000</v>
      </c>
      <c r="H19" s="60">
        <v>681988</v>
      </c>
      <c r="I19" s="60">
        <v>1241771</v>
      </c>
      <c r="J19" s="60">
        <v>10526759</v>
      </c>
      <c r="K19" s="60">
        <v>7015548</v>
      </c>
      <c r="L19" s="60">
        <v>14504646</v>
      </c>
      <c r="M19" s="60">
        <v>5933593</v>
      </c>
      <c r="N19" s="60">
        <v>27453787</v>
      </c>
      <c r="O19" s="60">
        <v>893314</v>
      </c>
      <c r="P19" s="60">
        <v>610645</v>
      </c>
      <c r="Q19" s="60">
        <v>6382167</v>
      </c>
      <c r="R19" s="60">
        <v>7886126</v>
      </c>
      <c r="S19" s="60">
        <v>9807625</v>
      </c>
      <c r="T19" s="60">
        <v>800155</v>
      </c>
      <c r="U19" s="60">
        <v>0</v>
      </c>
      <c r="V19" s="60">
        <v>10607780</v>
      </c>
      <c r="W19" s="60">
        <v>56474452</v>
      </c>
      <c r="X19" s="60">
        <v>49964078</v>
      </c>
      <c r="Y19" s="60">
        <v>6510374</v>
      </c>
      <c r="Z19" s="140">
        <v>13.03</v>
      </c>
      <c r="AA19" s="155">
        <v>61638045</v>
      </c>
    </row>
    <row r="20" spans="1:27" ht="13.5">
      <c r="A20" s="181" t="s">
        <v>35</v>
      </c>
      <c r="B20" s="185"/>
      <c r="C20" s="155">
        <v>21506145</v>
      </c>
      <c r="D20" s="155">
        <v>0</v>
      </c>
      <c r="E20" s="156">
        <v>1023700</v>
      </c>
      <c r="F20" s="54">
        <v>1141100</v>
      </c>
      <c r="G20" s="54">
        <v>129644</v>
      </c>
      <c r="H20" s="54">
        <v>89256</v>
      </c>
      <c r="I20" s="54">
        <v>119300</v>
      </c>
      <c r="J20" s="54">
        <v>338200</v>
      </c>
      <c r="K20" s="54">
        <v>108374</v>
      </c>
      <c r="L20" s="54">
        <v>110257</v>
      </c>
      <c r="M20" s="54">
        <v>103753</v>
      </c>
      <c r="N20" s="54">
        <v>322384</v>
      </c>
      <c r="O20" s="54">
        <v>90079</v>
      </c>
      <c r="P20" s="54">
        <v>128386</v>
      </c>
      <c r="Q20" s="54">
        <v>126572</v>
      </c>
      <c r="R20" s="54">
        <v>345037</v>
      </c>
      <c r="S20" s="54">
        <v>139549</v>
      </c>
      <c r="T20" s="54">
        <v>327344</v>
      </c>
      <c r="U20" s="54">
        <v>156771</v>
      </c>
      <c r="V20" s="54">
        <v>623664</v>
      </c>
      <c r="W20" s="54">
        <v>1629285</v>
      </c>
      <c r="X20" s="54">
        <v>1023698</v>
      </c>
      <c r="Y20" s="54">
        <v>605587</v>
      </c>
      <c r="Z20" s="184">
        <v>59.16</v>
      </c>
      <c r="AA20" s="130">
        <v>1141100</v>
      </c>
    </row>
    <row r="21" spans="1:27" ht="13.5">
      <c r="A21" s="181" t="s">
        <v>115</v>
      </c>
      <c r="B21" s="185"/>
      <c r="C21" s="155">
        <v>20000</v>
      </c>
      <c r="D21" s="155">
        <v>0</v>
      </c>
      <c r="E21" s="156">
        <v>0</v>
      </c>
      <c r="F21" s="60">
        <v>1104500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756000</v>
      </c>
      <c r="N21" s="60">
        <v>756000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423081</v>
      </c>
      <c r="U21" s="60">
        <v>0</v>
      </c>
      <c r="V21" s="60">
        <v>423081</v>
      </c>
      <c r="W21" s="82">
        <v>1179081</v>
      </c>
      <c r="X21" s="60"/>
      <c r="Y21" s="60">
        <v>1179081</v>
      </c>
      <c r="Z21" s="140">
        <v>0</v>
      </c>
      <c r="AA21" s="155">
        <v>1104500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192146730</v>
      </c>
      <c r="D22" s="188">
        <f>SUM(D5:D21)</f>
        <v>0</v>
      </c>
      <c r="E22" s="189">
        <f t="shared" si="0"/>
        <v>185216329</v>
      </c>
      <c r="F22" s="190">
        <f t="shared" si="0"/>
        <v>207813284</v>
      </c>
      <c r="G22" s="190">
        <f t="shared" si="0"/>
        <v>45818780</v>
      </c>
      <c r="H22" s="190">
        <f t="shared" si="0"/>
        <v>8224562</v>
      </c>
      <c r="I22" s="190">
        <f t="shared" si="0"/>
        <v>8724385</v>
      </c>
      <c r="J22" s="190">
        <f t="shared" si="0"/>
        <v>62767727</v>
      </c>
      <c r="K22" s="190">
        <f t="shared" si="0"/>
        <v>13994093</v>
      </c>
      <c r="L22" s="190">
        <f t="shared" si="0"/>
        <v>21356963</v>
      </c>
      <c r="M22" s="190">
        <f t="shared" si="0"/>
        <v>15111394</v>
      </c>
      <c r="N22" s="190">
        <f t="shared" si="0"/>
        <v>50462450</v>
      </c>
      <c r="O22" s="190">
        <f t="shared" si="0"/>
        <v>9261897</v>
      </c>
      <c r="P22" s="190">
        <f t="shared" si="0"/>
        <v>7606864</v>
      </c>
      <c r="Q22" s="190">
        <f t="shared" si="0"/>
        <v>14359782</v>
      </c>
      <c r="R22" s="190">
        <f t="shared" si="0"/>
        <v>31228543</v>
      </c>
      <c r="S22" s="190">
        <f t="shared" si="0"/>
        <v>18225413</v>
      </c>
      <c r="T22" s="190">
        <f t="shared" si="0"/>
        <v>8621279</v>
      </c>
      <c r="U22" s="190">
        <f t="shared" si="0"/>
        <v>12464819</v>
      </c>
      <c r="V22" s="190">
        <f t="shared" si="0"/>
        <v>39311511</v>
      </c>
      <c r="W22" s="190">
        <f t="shared" si="0"/>
        <v>183770231</v>
      </c>
      <c r="X22" s="190">
        <f t="shared" si="0"/>
        <v>185216336</v>
      </c>
      <c r="Y22" s="190">
        <f t="shared" si="0"/>
        <v>-1446105</v>
      </c>
      <c r="Z22" s="191">
        <f>+IF(X22&lt;&gt;0,+(Y22/X22)*100,0)</f>
        <v>-0.7807653640227502</v>
      </c>
      <c r="AA22" s="188">
        <f>SUM(AA5:AA21)</f>
        <v>207813284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55776356</v>
      </c>
      <c r="D25" s="155">
        <v>0</v>
      </c>
      <c r="E25" s="156">
        <v>66828118</v>
      </c>
      <c r="F25" s="60">
        <v>63848911</v>
      </c>
      <c r="G25" s="60">
        <v>4413402</v>
      </c>
      <c r="H25" s="60">
        <v>4552369</v>
      </c>
      <c r="I25" s="60">
        <v>4529261</v>
      </c>
      <c r="J25" s="60">
        <v>13495032</v>
      </c>
      <c r="K25" s="60">
        <v>4642232</v>
      </c>
      <c r="L25" s="60">
        <v>4523748</v>
      </c>
      <c r="M25" s="60">
        <v>6140280</v>
      </c>
      <c r="N25" s="60">
        <v>15306260</v>
      </c>
      <c r="O25" s="60">
        <v>4499524</v>
      </c>
      <c r="P25" s="60">
        <v>4654141</v>
      </c>
      <c r="Q25" s="60">
        <v>4396175</v>
      </c>
      <c r="R25" s="60">
        <v>13549840</v>
      </c>
      <c r="S25" s="60">
        <v>4443216</v>
      </c>
      <c r="T25" s="60">
        <v>4505509</v>
      </c>
      <c r="U25" s="60">
        <v>4549012</v>
      </c>
      <c r="V25" s="60">
        <v>13497737</v>
      </c>
      <c r="W25" s="60">
        <v>55848869</v>
      </c>
      <c r="X25" s="60">
        <v>66828115</v>
      </c>
      <c r="Y25" s="60">
        <v>-10979246</v>
      </c>
      <c r="Z25" s="140">
        <v>-16.43</v>
      </c>
      <c r="AA25" s="155">
        <v>63848911</v>
      </c>
    </row>
    <row r="26" spans="1:27" ht="13.5">
      <c r="A26" s="183" t="s">
        <v>38</v>
      </c>
      <c r="B26" s="182"/>
      <c r="C26" s="155">
        <v>3298424</v>
      </c>
      <c r="D26" s="155">
        <v>0</v>
      </c>
      <c r="E26" s="156">
        <v>3526000</v>
      </c>
      <c r="F26" s="60">
        <v>3526000</v>
      </c>
      <c r="G26" s="60">
        <v>274869</v>
      </c>
      <c r="H26" s="60">
        <v>274869</v>
      </c>
      <c r="I26" s="60">
        <v>274869</v>
      </c>
      <c r="J26" s="60">
        <v>824607</v>
      </c>
      <c r="K26" s="60">
        <v>265342</v>
      </c>
      <c r="L26" s="60">
        <v>255523</v>
      </c>
      <c r="M26" s="60">
        <v>255523</v>
      </c>
      <c r="N26" s="60">
        <v>776388</v>
      </c>
      <c r="O26" s="60">
        <v>261280</v>
      </c>
      <c r="P26" s="60">
        <v>256963</v>
      </c>
      <c r="Q26" s="60">
        <v>277702</v>
      </c>
      <c r="R26" s="60">
        <v>795945</v>
      </c>
      <c r="S26" s="60">
        <v>275299</v>
      </c>
      <c r="T26" s="60">
        <v>275299</v>
      </c>
      <c r="U26" s="60">
        <v>452541</v>
      </c>
      <c r="V26" s="60">
        <v>1003139</v>
      </c>
      <c r="W26" s="60">
        <v>3400079</v>
      </c>
      <c r="X26" s="60">
        <v>3526002</v>
      </c>
      <c r="Y26" s="60">
        <v>-125923</v>
      </c>
      <c r="Z26" s="140">
        <v>-3.57</v>
      </c>
      <c r="AA26" s="155">
        <v>3526000</v>
      </c>
    </row>
    <row r="27" spans="1:27" ht="13.5">
      <c r="A27" s="183" t="s">
        <v>118</v>
      </c>
      <c r="B27" s="182"/>
      <c r="C27" s="155">
        <v>9011271</v>
      </c>
      <c r="D27" s="155">
        <v>0</v>
      </c>
      <c r="E27" s="156">
        <v>2765000</v>
      </c>
      <c r="F27" s="60">
        <v>17265000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2765006</v>
      </c>
      <c r="Y27" s="60">
        <v>-2765006</v>
      </c>
      <c r="Z27" s="140">
        <v>-100</v>
      </c>
      <c r="AA27" s="155">
        <v>17265000</v>
      </c>
    </row>
    <row r="28" spans="1:27" ht="13.5">
      <c r="A28" s="183" t="s">
        <v>39</v>
      </c>
      <c r="B28" s="182"/>
      <c r="C28" s="155">
        <v>24471231</v>
      </c>
      <c r="D28" s="155">
        <v>0</v>
      </c>
      <c r="E28" s="156">
        <v>8944000</v>
      </c>
      <c r="F28" s="60">
        <v>8874000</v>
      </c>
      <c r="G28" s="60">
        <v>0</v>
      </c>
      <c r="H28" s="60">
        <v>0</v>
      </c>
      <c r="I28" s="60">
        <v>2143500</v>
      </c>
      <c r="J28" s="60">
        <v>2143500</v>
      </c>
      <c r="K28" s="60">
        <v>0</v>
      </c>
      <c r="L28" s="60">
        <v>0</v>
      </c>
      <c r="M28" s="60">
        <v>2143500</v>
      </c>
      <c r="N28" s="60">
        <v>2143500</v>
      </c>
      <c r="O28" s="60">
        <v>0</v>
      </c>
      <c r="P28" s="60">
        <v>0</v>
      </c>
      <c r="Q28" s="60">
        <v>0</v>
      </c>
      <c r="R28" s="60">
        <v>0</v>
      </c>
      <c r="S28" s="60">
        <v>2858000</v>
      </c>
      <c r="T28" s="60">
        <v>0</v>
      </c>
      <c r="U28" s="60">
        <v>0</v>
      </c>
      <c r="V28" s="60">
        <v>2858000</v>
      </c>
      <c r="W28" s="60">
        <v>7145000</v>
      </c>
      <c r="X28" s="60">
        <v>8943998</v>
      </c>
      <c r="Y28" s="60">
        <v>-1798998</v>
      </c>
      <c r="Z28" s="140">
        <v>-20.11</v>
      </c>
      <c r="AA28" s="155">
        <v>8874000</v>
      </c>
    </row>
    <row r="29" spans="1:27" ht="13.5">
      <c r="A29" s="183" t="s">
        <v>40</v>
      </c>
      <c r="B29" s="182"/>
      <c r="C29" s="155">
        <v>6005681</v>
      </c>
      <c r="D29" s="155">
        <v>0</v>
      </c>
      <c r="E29" s="156">
        <v>6136074</v>
      </c>
      <c r="F29" s="60">
        <v>5662971</v>
      </c>
      <c r="G29" s="60">
        <v>0</v>
      </c>
      <c r="H29" s="60">
        <v>0</v>
      </c>
      <c r="I29" s="60">
        <v>1375911</v>
      </c>
      <c r="J29" s="60">
        <v>1375911</v>
      </c>
      <c r="K29" s="60">
        <v>0</v>
      </c>
      <c r="L29" s="60">
        <v>0</v>
      </c>
      <c r="M29" s="60">
        <v>535408</v>
      </c>
      <c r="N29" s="60">
        <v>535408</v>
      </c>
      <c r="O29" s="60">
        <v>0</v>
      </c>
      <c r="P29" s="60">
        <v>0</v>
      </c>
      <c r="Q29" s="60">
        <v>0</v>
      </c>
      <c r="R29" s="60">
        <v>0</v>
      </c>
      <c r="S29" s="60">
        <v>1353966</v>
      </c>
      <c r="T29" s="60">
        <v>0</v>
      </c>
      <c r="U29" s="60">
        <v>498873</v>
      </c>
      <c r="V29" s="60">
        <v>1852839</v>
      </c>
      <c r="W29" s="60">
        <v>3764158</v>
      </c>
      <c r="X29" s="60">
        <v>6136074</v>
      </c>
      <c r="Y29" s="60">
        <v>-2371916</v>
      </c>
      <c r="Z29" s="140">
        <v>-38.66</v>
      </c>
      <c r="AA29" s="155">
        <v>5662971</v>
      </c>
    </row>
    <row r="30" spans="1:27" ht="13.5">
      <c r="A30" s="183" t="s">
        <v>119</v>
      </c>
      <c r="B30" s="182"/>
      <c r="C30" s="155">
        <v>36750814</v>
      </c>
      <c r="D30" s="155">
        <v>0</v>
      </c>
      <c r="E30" s="156">
        <v>41847500</v>
      </c>
      <c r="F30" s="60">
        <v>41847500</v>
      </c>
      <c r="G30" s="60">
        <v>576890</v>
      </c>
      <c r="H30" s="60">
        <v>5032479</v>
      </c>
      <c r="I30" s="60">
        <v>4688068</v>
      </c>
      <c r="J30" s="60">
        <v>10297437</v>
      </c>
      <c r="K30" s="60">
        <v>2940622</v>
      </c>
      <c r="L30" s="60">
        <v>3125976</v>
      </c>
      <c r="M30" s="60">
        <v>2928292</v>
      </c>
      <c r="N30" s="60">
        <v>8994890</v>
      </c>
      <c r="O30" s="60">
        <v>2856365</v>
      </c>
      <c r="P30" s="60">
        <v>2981544</v>
      </c>
      <c r="Q30" s="60">
        <v>2663379</v>
      </c>
      <c r="R30" s="60">
        <v>8501288</v>
      </c>
      <c r="S30" s="60">
        <v>2971253</v>
      </c>
      <c r="T30" s="60">
        <v>2710817</v>
      </c>
      <c r="U30" s="60">
        <v>3103493</v>
      </c>
      <c r="V30" s="60">
        <v>8785563</v>
      </c>
      <c r="W30" s="60">
        <v>36579178</v>
      </c>
      <c r="X30" s="60">
        <v>41847503</v>
      </c>
      <c r="Y30" s="60">
        <v>-5268325</v>
      </c>
      <c r="Z30" s="140">
        <v>-12.59</v>
      </c>
      <c r="AA30" s="155">
        <v>41847500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1518825</v>
      </c>
      <c r="F31" s="60">
        <v>1461825</v>
      </c>
      <c r="G31" s="60">
        <v>5899</v>
      </c>
      <c r="H31" s="60">
        <v>9128</v>
      </c>
      <c r="I31" s="60">
        <v>96173</v>
      </c>
      <c r="J31" s="60">
        <v>111200</v>
      </c>
      <c r="K31" s="60">
        <v>50351</v>
      </c>
      <c r="L31" s="60">
        <v>40360</v>
      </c>
      <c r="M31" s="60">
        <v>52288</v>
      </c>
      <c r="N31" s="60">
        <v>142999</v>
      </c>
      <c r="O31" s="60">
        <v>185201</v>
      </c>
      <c r="P31" s="60">
        <v>40306</v>
      </c>
      <c r="Q31" s="60">
        <v>75329</v>
      </c>
      <c r="R31" s="60">
        <v>300836</v>
      </c>
      <c r="S31" s="60">
        <v>145945</v>
      </c>
      <c r="T31" s="60">
        <v>39585</v>
      </c>
      <c r="U31" s="60">
        <v>38198</v>
      </c>
      <c r="V31" s="60">
        <v>223728</v>
      </c>
      <c r="W31" s="60">
        <v>778763</v>
      </c>
      <c r="X31" s="60">
        <v>1518824</v>
      </c>
      <c r="Y31" s="60">
        <v>-740061</v>
      </c>
      <c r="Z31" s="140">
        <v>-48.73</v>
      </c>
      <c r="AA31" s="155">
        <v>1461825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176509</v>
      </c>
      <c r="I32" s="60">
        <v>0</v>
      </c>
      <c r="J32" s="60">
        <v>176509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-176509</v>
      </c>
      <c r="R32" s="60">
        <v>-176509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1494500</v>
      </c>
      <c r="D33" s="155">
        <v>0</v>
      </c>
      <c r="E33" s="156">
        <v>1690000</v>
      </c>
      <c r="F33" s="60">
        <v>1390000</v>
      </c>
      <c r="G33" s="60">
        <v>0</v>
      </c>
      <c r="H33" s="60">
        <v>90000</v>
      </c>
      <c r="I33" s="60">
        <v>90000</v>
      </c>
      <c r="J33" s="60">
        <v>180000</v>
      </c>
      <c r="K33" s="60">
        <v>172500</v>
      </c>
      <c r="L33" s="60">
        <v>90000</v>
      </c>
      <c r="M33" s="60">
        <v>180000</v>
      </c>
      <c r="N33" s="60">
        <v>442500</v>
      </c>
      <c r="O33" s="60">
        <v>82500</v>
      </c>
      <c r="P33" s="60">
        <v>90000</v>
      </c>
      <c r="Q33" s="60">
        <v>90000</v>
      </c>
      <c r="R33" s="60">
        <v>262500</v>
      </c>
      <c r="S33" s="60">
        <v>0</v>
      </c>
      <c r="T33" s="60">
        <v>172500</v>
      </c>
      <c r="U33" s="60">
        <v>160000</v>
      </c>
      <c r="V33" s="60">
        <v>332500</v>
      </c>
      <c r="W33" s="60">
        <v>1217500</v>
      </c>
      <c r="X33" s="60">
        <v>1690000</v>
      </c>
      <c r="Y33" s="60">
        <v>-472500</v>
      </c>
      <c r="Z33" s="140">
        <v>-27.96</v>
      </c>
      <c r="AA33" s="155">
        <v>1390000</v>
      </c>
    </row>
    <row r="34" spans="1:27" ht="13.5">
      <c r="A34" s="183" t="s">
        <v>43</v>
      </c>
      <c r="B34" s="182"/>
      <c r="C34" s="155">
        <v>58569553</v>
      </c>
      <c r="D34" s="155">
        <v>0</v>
      </c>
      <c r="E34" s="156">
        <v>62423742</v>
      </c>
      <c r="F34" s="60">
        <v>77313147</v>
      </c>
      <c r="G34" s="60">
        <v>1352234</v>
      </c>
      <c r="H34" s="60">
        <v>3012056</v>
      </c>
      <c r="I34" s="60">
        <v>5431655</v>
      </c>
      <c r="J34" s="60">
        <v>9795945</v>
      </c>
      <c r="K34" s="60">
        <v>7687964</v>
      </c>
      <c r="L34" s="60">
        <v>10732051</v>
      </c>
      <c r="M34" s="60">
        <v>7312854</v>
      </c>
      <c r="N34" s="60">
        <v>25732869</v>
      </c>
      <c r="O34" s="60">
        <v>2861911</v>
      </c>
      <c r="P34" s="60">
        <v>3209515</v>
      </c>
      <c r="Q34" s="60">
        <v>2654192</v>
      </c>
      <c r="R34" s="60">
        <v>8725618</v>
      </c>
      <c r="S34" s="60">
        <v>11329087</v>
      </c>
      <c r="T34" s="60">
        <v>2581805</v>
      </c>
      <c r="U34" s="60">
        <v>5907971</v>
      </c>
      <c r="V34" s="60">
        <v>19818863</v>
      </c>
      <c r="W34" s="60">
        <v>64073295</v>
      </c>
      <c r="X34" s="60">
        <v>62423745</v>
      </c>
      <c r="Y34" s="60">
        <v>1649550</v>
      </c>
      <c r="Z34" s="140">
        <v>2.64</v>
      </c>
      <c r="AA34" s="155">
        <v>77313147</v>
      </c>
    </row>
    <row r="35" spans="1:27" ht="13.5">
      <c r="A35" s="181" t="s">
        <v>122</v>
      </c>
      <c r="B35" s="185"/>
      <c r="C35" s="155">
        <v>175470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195553300</v>
      </c>
      <c r="D36" s="188">
        <f>SUM(D25:D35)</f>
        <v>0</v>
      </c>
      <c r="E36" s="189">
        <f t="shared" si="1"/>
        <v>195679259</v>
      </c>
      <c r="F36" s="190">
        <f t="shared" si="1"/>
        <v>221189354</v>
      </c>
      <c r="G36" s="190">
        <f t="shared" si="1"/>
        <v>6623294</v>
      </c>
      <c r="H36" s="190">
        <f t="shared" si="1"/>
        <v>13147410</v>
      </c>
      <c r="I36" s="190">
        <f t="shared" si="1"/>
        <v>18629437</v>
      </c>
      <c r="J36" s="190">
        <f t="shared" si="1"/>
        <v>38400141</v>
      </c>
      <c r="K36" s="190">
        <f t="shared" si="1"/>
        <v>15759011</v>
      </c>
      <c r="L36" s="190">
        <f t="shared" si="1"/>
        <v>18767658</v>
      </c>
      <c r="M36" s="190">
        <f t="shared" si="1"/>
        <v>19548145</v>
      </c>
      <c r="N36" s="190">
        <f t="shared" si="1"/>
        <v>54074814</v>
      </c>
      <c r="O36" s="190">
        <f t="shared" si="1"/>
        <v>10746781</v>
      </c>
      <c r="P36" s="190">
        <f t="shared" si="1"/>
        <v>11232469</v>
      </c>
      <c r="Q36" s="190">
        <f t="shared" si="1"/>
        <v>9980268</v>
      </c>
      <c r="R36" s="190">
        <f t="shared" si="1"/>
        <v>31959518</v>
      </c>
      <c r="S36" s="190">
        <f t="shared" si="1"/>
        <v>23376766</v>
      </c>
      <c r="T36" s="190">
        <f t="shared" si="1"/>
        <v>10285515</v>
      </c>
      <c r="U36" s="190">
        <f t="shared" si="1"/>
        <v>14710088</v>
      </c>
      <c r="V36" s="190">
        <f t="shared" si="1"/>
        <v>48372369</v>
      </c>
      <c r="W36" s="190">
        <f t="shared" si="1"/>
        <v>172806842</v>
      </c>
      <c r="X36" s="190">
        <f t="shared" si="1"/>
        <v>195679267</v>
      </c>
      <c r="Y36" s="190">
        <f t="shared" si="1"/>
        <v>-22872425</v>
      </c>
      <c r="Z36" s="191">
        <f>+IF(X36&lt;&gt;0,+(Y36/X36)*100,0)</f>
        <v>-11.68873194930764</v>
      </c>
      <c r="AA36" s="188">
        <f>SUM(AA25:AA35)</f>
        <v>221189354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-3406570</v>
      </c>
      <c r="D38" s="199">
        <f>+D22-D36</f>
        <v>0</v>
      </c>
      <c r="E38" s="200">
        <f t="shared" si="2"/>
        <v>-10462930</v>
      </c>
      <c r="F38" s="106">
        <f t="shared" si="2"/>
        <v>-13376070</v>
      </c>
      <c r="G38" s="106">
        <f t="shared" si="2"/>
        <v>39195486</v>
      </c>
      <c r="H38" s="106">
        <f t="shared" si="2"/>
        <v>-4922848</v>
      </c>
      <c r="I38" s="106">
        <f t="shared" si="2"/>
        <v>-9905052</v>
      </c>
      <c r="J38" s="106">
        <f t="shared" si="2"/>
        <v>24367586</v>
      </c>
      <c r="K38" s="106">
        <f t="shared" si="2"/>
        <v>-1764918</v>
      </c>
      <c r="L38" s="106">
        <f t="shared" si="2"/>
        <v>2589305</v>
      </c>
      <c r="M38" s="106">
        <f t="shared" si="2"/>
        <v>-4436751</v>
      </c>
      <c r="N38" s="106">
        <f t="shared" si="2"/>
        <v>-3612364</v>
      </c>
      <c r="O38" s="106">
        <f t="shared" si="2"/>
        <v>-1484884</v>
      </c>
      <c r="P38" s="106">
        <f t="shared" si="2"/>
        <v>-3625605</v>
      </c>
      <c r="Q38" s="106">
        <f t="shared" si="2"/>
        <v>4379514</v>
      </c>
      <c r="R38" s="106">
        <f t="shared" si="2"/>
        <v>-730975</v>
      </c>
      <c r="S38" s="106">
        <f t="shared" si="2"/>
        <v>-5151353</v>
      </c>
      <c r="T38" s="106">
        <f t="shared" si="2"/>
        <v>-1664236</v>
      </c>
      <c r="U38" s="106">
        <f t="shared" si="2"/>
        <v>-2245269</v>
      </c>
      <c r="V38" s="106">
        <f t="shared" si="2"/>
        <v>-9060858</v>
      </c>
      <c r="W38" s="106">
        <f t="shared" si="2"/>
        <v>10963389</v>
      </c>
      <c r="X38" s="106">
        <f>IF(F22=F36,0,X22-X36)</f>
        <v>-10462931</v>
      </c>
      <c r="Y38" s="106">
        <f t="shared" si="2"/>
        <v>21426320</v>
      </c>
      <c r="Z38" s="201">
        <f>+IF(X38&lt;&gt;0,+(Y38/X38)*100,0)</f>
        <v>-204.7831530189772</v>
      </c>
      <c r="AA38" s="199">
        <f>+AA22-AA36</f>
        <v>-13376070</v>
      </c>
    </row>
    <row r="39" spans="1:27" ht="13.5">
      <c r="A39" s="181" t="s">
        <v>46</v>
      </c>
      <c r="B39" s="185"/>
      <c r="C39" s="155">
        <v>18788889</v>
      </c>
      <c r="D39" s="155">
        <v>0</v>
      </c>
      <c r="E39" s="156">
        <v>11015921</v>
      </c>
      <c r="F39" s="60">
        <v>28275879</v>
      </c>
      <c r="G39" s="60">
        <v>0</v>
      </c>
      <c r="H39" s="60">
        <v>2560864</v>
      </c>
      <c r="I39" s="60">
        <v>2067432</v>
      </c>
      <c r="J39" s="60">
        <v>4628296</v>
      </c>
      <c r="K39" s="60">
        <v>4427133</v>
      </c>
      <c r="L39" s="60">
        <v>1444915</v>
      </c>
      <c r="M39" s="60">
        <v>2750297</v>
      </c>
      <c r="N39" s="60">
        <v>8622345</v>
      </c>
      <c r="O39" s="60">
        <v>-1486165</v>
      </c>
      <c r="P39" s="60">
        <v>281127</v>
      </c>
      <c r="Q39" s="60">
        <v>-133129</v>
      </c>
      <c r="R39" s="60">
        <v>-1338167</v>
      </c>
      <c r="S39" s="60">
        <v>1693990</v>
      </c>
      <c r="T39" s="60">
        <v>2017964</v>
      </c>
      <c r="U39" s="60">
        <v>0</v>
      </c>
      <c r="V39" s="60">
        <v>3711954</v>
      </c>
      <c r="W39" s="60">
        <v>15624428</v>
      </c>
      <c r="X39" s="60">
        <v>11015922</v>
      </c>
      <c r="Y39" s="60">
        <v>4608506</v>
      </c>
      <c r="Z39" s="140">
        <v>41.83</v>
      </c>
      <c r="AA39" s="155">
        <v>28275879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15382319</v>
      </c>
      <c r="D42" s="206">
        <f>SUM(D38:D41)</f>
        <v>0</v>
      </c>
      <c r="E42" s="207">
        <f t="shared" si="3"/>
        <v>552991</v>
      </c>
      <c r="F42" s="88">
        <f t="shared" si="3"/>
        <v>14899809</v>
      </c>
      <c r="G42" s="88">
        <f t="shared" si="3"/>
        <v>39195486</v>
      </c>
      <c r="H42" s="88">
        <f t="shared" si="3"/>
        <v>-2361984</v>
      </c>
      <c r="I42" s="88">
        <f t="shared" si="3"/>
        <v>-7837620</v>
      </c>
      <c r="J42" s="88">
        <f t="shared" si="3"/>
        <v>28995882</v>
      </c>
      <c r="K42" s="88">
        <f t="shared" si="3"/>
        <v>2662215</v>
      </c>
      <c r="L42" s="88">
        <f t="shared" si="3"/>
        <v>4034220</v>
      </c>
      <c r="M42" s="88">
        <f t="shared" si="3"/>
        <v>-1686454</v>
      </c>
      <c r="N42" s="88">
        <f t="shared" si="3"/>
        <v>5009981</v>
      </c>
      <c r="O42" s="88">
        <f t="shared" si="3"/>
        <v>-2971049</v>
      </c>
      <c r="P42" s="88">
        <f t="shared" si="3"/>
        <v>-3344478</v>
      </c>
      <c r="Q42" s="88">
        <f t="shared" si="3"/>
        <v>4246385</v>
      </c>
      <c r="R42" s="88">
        <f t="shared" si="3"/>
        <v>-2069142</v>
      </c>
      <c r="S42" s="88">
        <f t="shared" si="3"/>
        <v>-3457363</v>
      </c>
      <c r="T42" s="88">
        <f t="shared" si="3"/>
        <v>353728</v>
      </c>
      <c r="U42" s="88">
        <f t="shared" si="3"/>
        <v>-2245269</v>
      </c>
      <c r="V42" s="88">
        <f t="shared" si="3"/>
        <v>-5348904</v>
      </c>
      <c r="W42" s="88">
        <f t="shared" si="3"/>
        <v>26587817</v>
      </c>
      <c r="X42" s="88">
        <f t="shared" si="3"/>
        <v>552991</v>
      </c>
      <c r="Y42" s="88">
        <f t="shared" si="3"/>
        <v>26034826</v>
      </c>
      <c r="Z42" s="208">
        <f>+IF(X42&lt;&gt;0,+(Y42/X42)*100,0)</f>
        <v>4708.00175771396</v>
      </c>
      <c r="AA42" s="206">
        <f>SUM(AA38:AA41)</f>
        <v>14899809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15382319</v>
      </c>
      <c r="D44" s="210">
        <f>+D42-D43</f>
        <v>0</v>
      </c>
      <c r="E44" s="211">
        <f t="shared" si="4"/>
        <v>552991</v>
      </c>
      <c r="F44" s="77">
        <f t="shared" si="4"/>
        <v>14899809</v>
      </c>
      <c r="G44" s="77">
        <f t="shared" si="4"/>
        <v>39195486</v>
      </c>
      <c r="H44" s="77">
        <f t="shared" si="4"/>
        <v>-2361984</v>
      </c>
      <c r="I44" s="77">
        <f t="shared" si="4"/>
        <v>-7837620</v>
      </c>
      <c r="J44" s="77">
        <f t="shared" si="4"/>
        <v>28995882</v>
      </c>
      <c r="K44" s="77">
        <f t="shared" si="4"/>
        <v>2662215</v>
      </c>
      <c r="L44" s="77">
        <f t="shared" si="4"/>
        <v>4034220</v>
      </c>
      <c r="M44" s="77">
        <f t="shared" si="4"/>
        <v>-1686454</v>
      </c>
      <c r="N44" s="77">
        <f t="shared" si="4"/>
        <v>5009981</v>
      </c>
      <c r="O44" s="77">
        <f t="shared" si="4"/>
        <v>-2971049</v>
      </c>
      <c r="P44" s="77">
        <f t="shared" si="4"/>
        <v>-3344478</v>
      </c>
      <c r="Q44" s="77">
        <f t="shared" si="4"/>
        <v>4246385</v>
      </c>
      <c r="R44" s="77">
        <f t="shared" si="4"/>
        <v>-2069142</v>
      </c>
      <c r="S44" s="77">
        <f t="shared" si="4"/>
        <v>-3457363</v>
      </c>
      <c r="T44" s="77">
        <f t="shared" si="4"/>
        <v>353728</v>
      </c>
      <c r="U44" s="77">
        <f t="shared" si="4"/>
        <v>-2245269</v>
      </c>
      <c r="V44" s="77">
        <f t="shared" si="4"/>
        <v>-5348904</v>
      </c>
      <c r="W44" s="77">
        <f t="shared" si="4"/>
        <v>26587817</v>
      </c>
      <c r="X44" s="77">
        <f t="shared" si="4"/>
        <v>552991</v>
      </c>
      <c r="Y44" s="77">
        <f t="shared" si="4"/>
        <v>26034826</v>
      </c>
      <c r="Z44" s="212">
        <f>+IF(X44&lt;&gt;0,+(Y44/X44)*100,0)</f>
        <v>4708.00175771396</v>
      </c>
      <c r="AA44" s="210">
        <f>+AA42-AA43</f>
        <v>14899809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15382319</v>
      </c>
      <c r="D46" s="206">
        <f>SUM(D44:D45)</f>
        <v>0</v>
      </c>
      <c r="E46" s="207">
        <f t="shared" si="5"/>
        <v>552991</v>
      </c>
      <c r="F46" s="88">
        <f t="shared" si="5"/>
        <v>14899809</v>
      </c>
      <c r="G46" s="88">
        <f t="shared" si="5"/>
        <v>39195486</v>
      </c>
      <c r="H46" s="88">
        <f t="shared" si="5"/>
        <v>-2361984</v>
      </c>
      <c r="I46" s="88">
        <f t="shared" si="5"/>
        <v>-7837620</v>
      </c>
      <c r="J46" s="88">
        <f t="shared" si="5"/>
        <v>28995882</v>
      </c>
      <c r="K46" s="88">
        <f t="shared" si="5"/>
        <v>2662215</v>
      </c>
      <c r="L46" s="88">
        <f t="shared" si="5"/>
        <v>4034220</v>
      </c>
      <c r="M46" s="88">
        <f t="shared" si="5"/>
        <v>-1686454</v>
      </c>
      <c r="N46" s="88">
        <f t="shared" si="5"/>
        <v>5009981</v>
      </c>
      <c r="O46" s="88">
        <f t="shared" si="5"/>
        <v>-2971049</v>
      </c>
      <c r="P46" s="88">
        <f t="shared" si="5"/>
        <v>-3344478</v>
      </c>
      <c r="Q46" s="88">
        <f t="shared" si="5"/>
        <v>4246385</v>
      </c>
      <c r="R46" s="88">
        <f t="shared" si="5"/>
        <v>-2069142</v>
      </c>
      <c r="S46" s="88">
        <f t="shared" si="5"/>
        <v>-3457363</v>
      </c>
      <c r="T46" s="88">
        <f t="shared" si="5"/>
        <v>353728</v>
      </c>
      <c r="U46" s="88">
        <f t="shared" si="5"/>
        <v>-2245269</v>
      </c>
      <c r="V46" s="88">
        <f t="shared" si="5"/>
        <v>-5348904</v>
      </c>
      <c r="W46" s="88">
        <f t="shared" si="5"/>
        <v>26587817</v>
      </c>
      <c r="X46" s="88">
        <f t="shared" si="5"/>
        <v>552991</v>
      </c>
      <c r="Y46" s="88">
        <f t="shared" si="5"/>
        <v>26034826</v>
      </c>
      <c r="Z46" s="208">
        <f>+IF(X46&lt;&gt;0,+(Y46/X46)*100,0)</f>
        <v>4708.00175771396</v>
      </c>
      <c r="AA46" s="206">
        <f>SUM(AA44:AA45)</f>
        <v>14899809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15382319</v>
      </c>
      <c r="D48" s="217">
        <f>SUM(D46:D47)</f>
        <v>0</v>
      </c>
      <c r="E48" s="218">
        <f t="shared" si="6"/>
        <v>552991</v>
      </c>
      <c r="F48" s="219">
        <f t="shared" si="6"/>
        <v>14899809</v>
      </c>
      <c r="G48" s="219">
        <f t="shared" si="6"/>
        <v>39195486</v>
      </c>
      <c r="H48" s="220">
        <f t="shared" si="6"/>
        <v>-2361984</v>
      </c>
      <c r="I48" s="220">
        <f t="shared" si="6"/>
        <v>-7837620</v>
      </c>
      <c r="J48" s="220">
        <f t="shared" si="6"/>
        <v>28995882</v>
      </c>
      <c r="K48" s="220">
        <f t="shared" si="6"/>
        <v>2662215</v>
      </c>
      <c r="L48" s="220">
        <f t="shared" si="6"/>
        <v>4034220</v>
      </c>
      <c r="M48" s="219">
        <f t="shared" si="6"/>
        <v>-1686454</v>
      </c>
      <c r="N48" s="219">
        <f t="shared" si="6"/>
        <v>5009981</v>
      </c>
      <c r="O48" s="220">
        <f t="shared" si="6"/>
        <v>-2971049</v>
      </c>
      <c r="P48" s="220">
        <f t="shared" si="6"/>
        <v>-3344478</v>
      </c>
      <c r="Q48" s="220">
        <f t="shared" si="6"/>
        <v>4246385</v>
      </c>
      <c r="R48" s="220">
        <f t="shared" si="6"/>
        <v>-2069142</v>
      </c>
      <c r="S48" s="220">
        <f t="shared" si="6"/>
        <v>-3457363</v>
      </c>
      <c r="T48" s="219">
        <f t="shared" si="6"/>
        <v>353728</v>
      </c>
      <c r="U48" s="219">
        <f t="shared" si="6"/>
        <v>-2245269</v>
      </c>
      <c r="V48" s="220">
        <f t="shared" si="6"/>
        <v>-5348904</v>
      </c>
      <c r="W48" s="220">
        <f t="shared" si="6"/>
        <v>26587817</v>
      </c>
      <c r="X48" s="220">
        <f t="shared" si="6"/>
        <v>552991</v>
      </c>
      <c r="Y48" s="220">
        <f t="shared" si="6"/>
        <v>26034826</v>
      </c>
      <c r="Z48" s="221">
        <f>+IF(X48&lt;&gt;0,+(Y48/X48)*100,0)</f>
        <v>4708.00175771396</v>
      </c>
      <c r="AA48" s="222">
        <f>SUM(AA46:AA47)</f>
        <v>14899809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1497371</v>
      </c>
      <c r="D5" s="153">
        <f>SUM(D6:D8)</f>
        <v>0</v>
      </c>
      <c r="E5" s="154">
        <f t="shared" si="0"/>
        <v>1005798</v>
      </c>
      <c r="F5" s="100">
        <f t="shared" si="0"/>
        <v>1007098</v>
      </c>
      <c r="G5" s="100">
        <f t="shared" si="0"/>
        <v>0</v>
      </c>
      <c r="H5" s="100">
        <f t="shared" si="0"/>
        <v>0</v>
      </c>
      <c r="I5" s="100">
        <f t="shared" si="0"/>
        <v>24170</v>
      </c>
      <c r="J5" s="100">
        <f t="shared" si="0"/>
        <v>24170</v>
      </c>
      <c r="K5" s="100">
        <f t="shared" si="0"/>
        <v>10809</v>
      </c>
      <c r="L5" s="100">
        <f t="shared" si="0"/>
        <v>57223</v>
      </c>
      <c r="M5" s="100">
        <f t="shared" si="0"/>
        <v>-1982</v>
      </c>
      <c r="N5" s="100">
        <f t="shared" si="0"/>
        <v>66050</v>
      </c>
      <c r="O5" s="100">
        <f t="shared" si="0"/>
        <v>47993</v>
      </c>
      <c r="P5" s="100">
        <f t="shared" si="0"/>
        <v>66810</v>
      </c>
      <c r="Q5" s="100">
        <f t="shared" si="0"/>
        <v>158512</v>
      </c>
      <c r="R5" s="100">
        <f t="shared" si="0"/>
        <v>273315</v>
      </c>
      <c r="S5" s="100">
        <f t="shared" si="0"/>
        <v>141083</v>
      </c>
      <c r="T5" s="100">
        <f t="shared" si="0"/>
        <v>44628</v>
      </c>
      <c r="U5" s="100">
        <f t="shared" si="0"/>
        <v>152830</v>
      </c>
      <c r="V5" s="100">
        <f t="shared" si="0"/>
        <v>338541</v>
      </c>
      <c r="W5" s="100">
        <f t="shared" si="0"/>
        <v>702076</v>
      </c>
      <c r="X5" s="100">
        <f t="shared" si="0"/>
        <v>1005800</v>
      </c>
      <c r="Y5" s="100">
        <f t="shared" si="0"/>
        <v>-303724</v>
      </c>
      <c r="Z5" s="137">
        <f>+IF(X5&lt;&gt;0,+(Y5/X5)*100,0)</f>
        <v>-30.197255915689002</v>
      </c>
      <c r="AA5" s="153">
        <f>SUM(AA6:AA8)</f>
        <v>1007098</v>
      </c>
    </row>
    <row r="6" spans="1:27" ht="13.5">
      <c r="A6" s="138" t="s">
        <v>75</v>
      </c>
      <c r="B6" s="136"/>
      <c r="C6" s="155">
        <v>1292383</v>
      </c>
      <c r="D6" s="155"/>
      <c r="E6" s="156">
        <v>50000</v>
      </c>
      <c r="F6" s="60">
        <v>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>
        <v>27823</v>
      </c>
      <c r="V6" s="60">
        <v>27823</v>
      </c>
      <c r="W6" s="60">
        <v>27823</v>
      </c>
      <c r="X6" s="60">
        <v>50000</v>
      </c>
      <c r="Y6" s="60">
        <v>-22177</v>
      </c>
      <c r="Z6" s="140">
        <v>-44.35</v>
      </c>
      <c r="AA6" s="62">
        <v>50000</v>
      </c>
    </row>
    <row r="7" spans="1:27" ht="13.5">
      <c r="A7" s="138" t="s">
        <v>76</v>
      </c>
      <c r="B7" s="136"/>
      <c r="C7" s="157">
        <v>204988</v>
      </c>
      <c r="D7" s="157"/>
      <c r="E7" s="158">
        <v>529298</v>
      </c>
      <c r="F7" s="159">
        <v>529298</v>
      </c>
      <c r="G7" s="159"/>
      <c r="H7" s="159"/>
      <c r="I7" s="159">
        <v>10539</v>
      </c>
      <c r="J7" s="159">
        <v>10539</v>
      </c>
      <c r="K7" s="159"/>
      <c r="L7" s="159">
        <v>40817</v>
      </c>
      <c r="M7" s="159">
        <v>-1982</v>
      </c>
      <c r="N7" s="159">
        <v>38835</v>
      </c>
      <c r="O7" s="159">
        <v>47993</v>
      </c>
      <c r="P7" s="159">
        <v>41655</v>
      </c>
      <c r="Q7" s="159">
        <v>143029</v>
      </c>
      <c r="R7" s="159">
        <v>232677</v>
      </c>
      <c r="S7" s="159">
        <v>16740</v>
      </c>
      <c r="T7" s="159">
        <v>20549</v>
      </c>
      <c r="U7" s="159">
        <v>90247</v>
      </c>
      <c r="V7" s="159">
        <v>127536</v>
      </c>
      <c r="W7" s="159">
        <v>409587</v>
      </c>
      <c r="X7" s="159">
        <v>529300</v>
      </c>
      <c r="Y7" s="159">
        <v>-119713</v>
      </c>
      <c r="Z7" s="141">
        <v>-22.62</v>
      </c>
      <c r="AA7" s="225">
        <v>529298</v>
      </c>
    </row>
    <row r="8" spans="1:27" ht="13.5">
      <c r="A8" s="138" t="s">
        <v>77</v>
      </c>
      <c r="B8" s="136"/>
      <c r="C8" s="155"/>
      <c r="D8" s="155"/>
      <c r="E8" s="156">
        <v>426500</v>
      </c>
      <c r="F8" s="60">
        <v>427800</v>
      </c>
      <c r="G8" s="60"/>
      <c r="H8" s="60"/>
      <c r="I8" s="60">
        <v>13631</v>
      </c>
      <c r="J8" s="60">
        <v>13631</v>
      </c>
      <c r="K8" s="60">
        <v>10809</v>
      </c>
      <c r="L8" s="60">
        <v>16406</v>
      </c>
      <c r="M8" s="60"/>
      <c r="N8" s="60">
        <v>27215</v>
      </c>
      <c r="O8" s="60"/>
      <c r="P8" s="60">
        <v>25155</v>
      </c>
      <c r="Q8" s="60">
        <v>15483</v>
      </c>
      <c r="R8" s="60">
        <v>40638</v>
      </c>
      <c r="S8" s="60">
        <v>124343</v>
      </c>
      <c r="T8" s="60">
        <v>24079</v>
      </c>
      <c r="U8" s="60">
        <v>34760</v>
      </c>
      <c r="V8" s="60">
        <v>183182</v>
      </c>
      <c r="W8" s="60">
        <v>264666</v>
      </c>
      <c r="X8" s="60">
        <v>426500</v>
      </c>
      <c r="Y8" s="60">
        <v>-161834</v>
      </c>
      <c r="Z8" s="140">
        <v>-37.94</v>
      </c>
      <c r="AA8" s="62">
        <v>427800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2342500</v>
      </c>
      <c r="F9" s="100">
        <f t="shared" si="1"/>
        <v>1936048</v>
      </c>
      <c r="G9" s="100">
        <f t="shared" si="1"/>
        <v>731</v>
      </c>
      <c r="H9" s="100">
        <f t="shared" si="1"/>
        <v>614</v>
      </c>
      <c r="I9" s="100">
        <f t="shared" si="1"/>
        <v>2365</v>
      </c>
      <c r="J9" s="100">
        <f t="shared" si="1"/>
        <v>3710</v>
      </c>
      <c r="K9" s="100">
        <f t="shared" si="1"/>
        <v>2144</v>
      </c>
      <c r="L9" s="100">
        <f t="shared" si="1"/>
        <v>249236</v>
      </c>
      <c r="M9" s="100">
        <f t="shared" si="1"/>
        <v>126684</v>
      </c>
      <c r="N9" s="100">
        <f t="shared" si="1"/>
        <v>378064</v>
      </c>
      <c r="O9" s="100">
        <f t="shared" si="1"/>
        <v>52200</v>
      </c>
      <c r="P9" s="100">
        <f t="shared" si="1"/>
        <v>0</v>
      </c>
      <c r="Q9" s="100">
        <f t="shared" si="1"/>
        <v>38531</v>
      </c>
      <c r="R9" s="100">
        <f t="shared" si="1"/>
        <v>90731</v>
      </c>
      <c r="S9" s="100">
        <f t="shared" si="1"/>
        <v>630</v>
      </c>
      <c r="T9" s="100">
        <f t="shared" si="1"/>
        <v>0</v>
      </c>
      <c r="U9" s="100">
        <f t="shared" si="1"/>
        <v>326965</v>
      </c>
      <c r="V9" s="100">
        <f t="shared" si="1"/>
        <v>327595</v>
      </c>
      <c r="W9" s="100">
        <f t="shared" si="1"/>
        <v>800100</v>
      </c>
      <c r="X9" s="100">
        <f t="shared" si="1"/>
        <v>2342500</v>
      </c>
      <c r="Y9" s="100">
        <f t="shared" si="1"/>
        <v>-1542400</v>
      </c>
      <c r="Z9" s="137">
        <f>+IF(X9&lt;&gt;0,+(Y9/X9)*100,0)</f>
        <v>-65.84418356456777</v>
      </c>
      <c r="AA9" s="102">
        <f>SUM(AA10:AA14)</f>
        <v>1936048</v>
      </c>
    </row>
    <row r="10" spans="1:27" ht="13.5">
      <c r="A10" s="138" t="s">
        <v>79</v>
      </c>
      <c r="B10" s="136"/>
      <c r="C10" s="155"/>
      <c r="D10" s="155"/>
      <c r="E10" s="156">
        <v>2342500</v>
      </c>
      <c r="F10" s="60">
        <v>1757163</v>
      </c>
      <c r="G10" s="60">
        <v>731</v>
      </c>
      <c r="H10" s="60">
        <v>614</v>
      </c>
      <c r="I10" s="60">
        <v>2365</v>
      </c>
      <c r="J10" s="60">
        <v>3710</v>
      </c>
      <c r="K10" s="60">
        <v>2144</v>
      </c>
      <c r="L10" s="60">
        <v>249236</v>
      </c>
      <c r="M10" s="60"/>
      <c r="N10" s="60">
        <v>251380</v>
      </c>
      <c r="O10" s="60"/>
      <c r="P10" s="60"/>
      <c r="Q10" s="60">
        <v>38531</v>
      </c>
      <c r="R10" s="60">
        <v>38531</v>
      </c>
      <c r="S10" s="60">
        <v>630</v>
      </c>
      <c r="T10" s="60"/>
      <c r="U10" s="60">
        <v>326965</v>
      </c>
      <c r="V10" s="60">
        <v>327595</v>
      </c>
      <c r="W10" s="60">
        <v>621216</v>
      </c>
      <c r="X10" s="60">
        <v>1588000</v>
      </c>
      <c r="Y10" s="60">
        <v>-966784</v>
      </c>
      <c r="Z10" s="140">
        <v>-60.88</v>
      </c>
      <c r="AA10" s="62">
        <v>1757163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>
        <v>178885</v>
      </c>
      <c r="G12" s="60"/>
      <c r="H12" s="60"/>
      <c r="I12" s="60"/>
      <c r="J12" s="60"/>
      <c r="K12" s="60"/>
      <c r="L12" s="60"/>
      <c r="M12" s="60">
        <v>126684</v>
      </c>
      <c r="N12" s="60">
        <v>126684</v>
      </c>
      <c r="O12" s="60">
        <v>52200</v>
      </c>
      <c r="P12" s="60"/>
      <c r="Q12" s="60"/>
      <c r="R12" s="60">
        <v>52200</v>
      </c>
      <c r="S12" s="60"/>
      <c r="T12" s="60"/>
      <c r="U12" s="60"/>
      <c r="V12" s="60"/>
      <c r="W12" s="60">
        <v>178884</v>
      </c>
      <c r="X12" s="60"/>
      <c r="Y12" s="60">
        <v>178884</v>
      </c>
      <c r="Z12" s="140"/>
      <c r="AA12" s="62">
        <v>178885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754500</v>
      </c>
      <c r="Y13" s="60">
        <v>-754500</v>
      </c>
      <c r="Z13" s="140">
        <v>-100</v>
      </c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3131554</v>
      </c>
      <c r="F15" s="100">
        <f t="shared" si="2"/>
        <v>3173476</v>
      </c>
      <c r="G15" s="100">
        <f t="shared" si="2"/>
        <v>238543</v>
      </c>
      <c r="H15" s="100">
        <f t="shared" si="2"/>
        <v>0</v>
      </c>
      <c r="I15" s="100">
        <f t="shared" si="2"/>
        <v>0</v>
      </c>
      <c r="J15" s="100">
        <f t="shared" si="2"/>
        <v>238543</v>
      </c>
      <c r="K15" s="100">
        <f t="shared" si="2"/>
        <v>757916</v>
      </c>
      <c r="L15" s="100">
        <f t="shared" si="2"/>
        <v>0</v>
      </c>
      <c r="M15" s="100">
        <f t="shared" si="2"/>
        <v>0</v>
      </c>
      <c r="N15" s="100">
        <f t="shared" si="2"/>
        <v>757916</v>
      </c>
      <c r="O15" s="100">
        <f t="shared" si="2"/>
        <v>144986</v>
      </c>
      <c r="P15" s="100">
        <f t="shared" si="2"/>
        <v>0</v>
      </c>
      <c r="Q15" s="100">
        <f t="shared" si="2"/>
        <v>0</v>
      </c>
      <c r="R15" s="100">
        <f t="shared" si="2"/>
        <v>144986</v>
      </c>
      <c r="S15" s="100">
        <f t="shared" si="2"/>
        <v>1669</v>
      </c>
      <c r="T15" s="100">
        <f t="shared" si="2"/>
        <v>2125</v>
      </c>
      <c r="U15" s="100">
        <f t="shared" si="2"/>
        <v>171624</v>
      </c>
      <c r="V15" s="100">
        <f t="shared" si="2"/>
        <v>175418</v>
      </c>
      <c r="W15" s="100">
        <f t="shared" si="2"/>
        <v>1316863</v>
      </c>
      <c r="X15" s="100">
        <f t="shared" si="2"/>
        <v>3131556</v>
      </c>
      <c r="Y15" s="100">
        <f t="shared" si="2"/>
        <v>-1814693</v>
      </c>
      <c r="Z15" s="137">
        <f>+IF(X15&lt;&gt;0,+(Y15/X15)*100,0)</f>
        <v>-57.94860446372346</v>
      </c>
      <c r="AA15" s="102">
        <f>SUM(AA16:AA18)</f>
        <v>3173476</v>
      </c>
    </row>
    <row r="16" spans="1:27" ht="13.5">
      <c r="A16" s="138" t="s">
        <v>85</v>
      </c>
      <c r="B16" s="136"/>
      <c r="C16" s="155"/>
      <c r="D16" s="155"/>
      <c r="E16" s="156">
        <v>291300</v>
      </c>
      <c r="F16" s="60">
        <v>290000</v>
      </c>
      <c r="G16" s="60"/>
      <c r="H16" s="60"/>
      <c r="I16" s="60"/>
      <c r="J16" s="60"/>
      <c r="K16" s="60"/>
      <c r="L16" s="60"/>
      <c r="M16" s="60"/>
      <c r="N16" s="60"/>
      <c r="O16" s="60">
        <v>2969</v>
      </c>
      <c r="P16" s="60"/>
      <c r="Q16" s="60"/>
      <c r="R16" s="60">
        <v>2969</v>
      </c>
      <c r="S16" s="60">
        <v>1669</v>
      </c>
      <c r="T16" s="60"/>
      <c r="U16" s="60"/>
      <c r="V16" s="60">
        <v>1669</v>
      </c>
      <c r="W16" s="60">
        <v>4638</v>
      </c>
      <c r="X16" s="60">
        <v>291300</v>
      </c>
      <c r="Y16" s="60">
        <v>-286662</v>
      </c>
      <c r="Z16" s="140">
        <v>-98.41</v>
      </c>
      <c r="AA16" s="62">
        <v>290000</v>
      </c>
    </row>
    <row r="17" spans="1:27" ht="13.5">
      <c r="A17" s="138" t="s">
        <v>86</v>
      </c>
      <c r="B17" s="136"/>
      <c r="C17" s="155"/>
      <c r="D17" s="155"/>
      <c r="E17" s="156">
        <v>2840254</v>
      </c>
      <c r="F17" s="60">
        <v>2883476</v>
      </c>
      <c r="G17" s="60">
        <v>238543</v>
      </c>
      <c r="H17" s="60"/>
      <c r="I17" s="60"/>
      <c r="J17" s="60">
        <v>238543</v>
      </c>
      <c r="K17" s="60">
        <v>757916</v>
      </c>
      <c r="L17" s="60"/>
      <c r="M17" s="60"/>
      <c r="N17" s="60">
        <v>757916</v>
      </c>
      <c r="O17" s="60">
        <v>142017</v>
      </c>
      <c r="P17" s="60"/>
      <c r="Q17" s="60"/>
      <c r="R17" s="60">
        <v>142017</v>
      </c>
      <c r="S17" s="60"/>
      <c r="T17" s="60">
        <v>2125</v>
      </c>
      <c r="U17" s="60">
        <v>171624</v>
      </c>
      <c r="V17" s="60">
        <v>173749</v>
      </c>
      <c r="W17" s="60">
        <v>1312225</v>
      </c>
      <c r="X17" s="60">
        <v>2840256</v>
      </c>
      <c r="Y17" s="60">
        <v>-1528031</v>
      </c>
      <c r="Z17" s="140">
        <v>-53.8</v>
      </c>
      <c r="AA17" s="62">
        <v>2883476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19759982</v>
      </c>
      <c r="D19" s="153">
        <f>SUM(D20:D23)</f>
        <v>0</v>
      </c>
      <c r="E19" s="154">
        <f t="shared" si="3"/>
        <v>12281869</v>
      </c>
      <c r="F19" s="100">
        <f t="shared" si="3"/>
        <v>28856435</v>
      </c>
      <c r="G19" s="100">
        <f t="shared" si="3"/>
        <v>1221250</v>
      </c>
      <c r="H19" s="100">
        <f t="shared" si="3"/>
        <v>1101069</v>
      </c>
      <c r="I19" s="100">
        <f t="shared" si="3"/>
        <v>2102977</v>
      </c>
      <c r="J19" s="100">
        <f t="shared" si="3"/>
        <v>4425296</v>
      </c>
      <c r="K19" s="100">
        <f t="shared" si="3"/>
        <v>1336482</v>
      </c>
      <c r="L19" s="100">
        <f t="shared" si="3"/>
        <v>1427489</v>
      </c>
      <c r="M19" s="100">
        <f t="shared" si="3"/>
        <v>2661171</v>
      </c>
      <c r="N19" s="100">
        <f t="shared" si="3"/>
        <v>5425142</v>
      </c>
      <c r="O19" s="100">
        <f t="shared" si="3"/>
        <v>478806</v>
      </c>
      <c r="P19" s="100">
        <f t="shared" si="3"/>
        <v>0</v>
      </c>
      <c r="Q19" s="100">
        <f t="shared" si="3"/>
        <v>1026685</v>
      </c>
      <c r="R19" s="100">
        <f t="shared" si="3"/>
        <v>1505491</v>
      </c>
      <c r="S19" s="100">
        <f t="shared" si="3"/>
        <v>1813185</v>
      </c>
      <c r="T19" s="100">
        <f t="shared" si="3"/>
        <v>3306418</v>
      </c>
      <c r="U19" s="100">
        <f t="shared" si="3"/>
        <v>-562092</v>
      </c>
      <c r="V19" s="100">
        <f t="shared" si="3"/>
        <v>4557511</v>
      </c>
      <c r="W19" s="100">
        <f t="shared" si="3"/>
        <v>15913440</v>
      </c>
      <c r="X19" s="100">
        <f t="shared" si="3"/>
        <v>12281868</v>
      </c>
      <c r="Y19" s="100">
        <f t="shared" si="3"/>
        <v>3631572</v>
      </c>
      <c r="Z19" s="137">
        <f>+IF(X19&lt;&gt;0,+(Y19/X19)*100,0)</f>
        <v>29.568564000199316</v>
      </c>
      <c r="AA19" s="102">
        <f>SUM(AA20:AA23)</f>
        <v>28856435</v>
      </c>
    </row>
    <row r="20" spans="1:27" ht="13.5">
      <c r="A20" s="138" t="s">
        <v>89</v>
      </c>
      <c r="B20" s="136"/>
      <c r="C20" s="155"/>
      <c r="D20" s="155"/>
      <c r="E20" s="156">
        <v>1000000</v>
      </c>
      <c r="F20" s="60">
        <v>1252000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>
        <v>14610</v>
      </c>
      <c r="R20" s="60">
        <v>14610</v>
      </c>
      <c r="S20" s="60">
        <v>66490</v>
      </c>
      <c r="T20" s="60"/>
      <c r="U20" s="60">
        <v>6842</v>
      </c>
      <c r="V20" s="60">
        <v>73332</v>
      </c>
      <c r="W20" s="60">
        <v>87942</v>
      </c>
      <c r="X20" s="60">
        <v>1000000</v>
      </c>
      <c r="Y20" s="60">
        <v>-912058</v>
      </c>
      <c r="Z20" s="140">
        <v>-91.21</v>
      </c>
      <c r="AA20" s="62">
        <v>1252000</v>
      </c>
    </row>
    <row r="21" spans="1:27" ht="13.5">
      <c r="A21" s="138" t="s">
        <v>90</v>
      </c>
      <c r="B21" s="136"/>
      <c r="C21" s="155"/>
      <c r="D21" s="155"/>
      <c r="E21" s="156">
        <v>6922869</v>
      </c>
      <c r="F21" s="60">
        <v>6108458</v>
      </c>
      <c r="G21" s="60">
        <v>1093853</v>
      </c>
      <c r="H21" s="60"/>
      <c r="I21" s="60">
        <v>688918</v>
      </c>
      <c r="J21" s="60">
        <v>1782771</v>
      </c>
      <c r="K21" s="60">
        <v>502457</v>
      </c>
      <c r="L21" s="60"/>
      <c r="M21" s="60">
        <v>565106</v>
      </c>
      <c r="N21" s="60">
        <v>1067563</v>
      </c>
      <c r="O21" s="60">
        <v>265069</v>
      </c>
      <c r="P21" s="60"/>
      <c r="Q21" s="60"/>
      <c r="R21" s="60">
        <v>265069</v>
      </c>
      <c r="S21" s="60">
        <v>52706</v>
      </c>
      <c r="T21" s="60">
        <v>603893</v>
      </c>
      <c r="U21" s="60">
        <v>30616</v>
      </c>
      <c r="V21" s="60">
        <v>687215</v>
      </c>
      <c r="W21" s="60">
        <v>3802618</v>
      </c>
      <c r="X21" s="60">
        <v>6922868</v>
      </c>
      <c r="Y21" s="60">
        <v>-3120250</v>
      </c>
      <c r="Z21" s="140">
        <v>-45.07</v>
      </c>
      <c r="AA21" s="62">
        <v>6108458</v>
      </c>
    </row>
    <row r="22" spans="1:27" ht="13.5">
      <c r="A22" s="138" t="s">
        <v>91</v>
      </c>
      <c r="B22" s="136"/>
      <c r="C22" s="157">
        <v>19759982</v>
      </c>
      <c r="D22" s="157"/>
      <c r="E22" s="158">
        <v>4359000</v>
      </c>
      <c r="F22" s="159">
        <v>21495977</v>
      </c>
      <c r="G22" s="159">
        <v>127397</v>
      </c>
      <c r="H22" s="159">
        <v>1101069</v>
      </c>
      <c r="I22" s="159">
        <v>1414059</v>
      </c>
      <c r="J22" s="159">
        <v>2642525</v>
      </c>
      <c r="K22" s="159">
        <v>834025</v>
      </c>
      <c r="L22" s="159">
        <v>1427489</v>
      </c>
      <c r="M22" s="159">
        <v>2096065</v>
      </c>
      <c r="N22" s="159">
        <v>4357579</v>
      </c>
      <c r="O22" s="159">
        <v>213737</v>
      </c>
      <c r="P22" s="159"/>
      <c r="Q22" s="159">
        <v>1012075</v>
      </c>
      <c r="R22" s="159">
        <v>1225812</v>
      </c>
      <c r="S22" s="159">
        <v>1693989</v>
      </c>
      <c r="T22" s="159">
        <v>2702525</v>
      </c>
      <c r="U22" s="159">
        <v>-599550</v>
      </c>
      <c r="V22" s="159">
        <v>3796964</v>
      </c>
      <c r="W22" s="159">
        <v>12022880</v>
      </c>
      <c r="X22" s="159">
        <v>4359000</v>
      </c>
      <c r="Y22" s="159">
        <v>7663880</v>
      </c>
      <c r="Z22" s="141">
        <v>175.82</v>
      </c>
      <c r="AA22" s="225">
        <v>21495977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21257353</v>
      </c>
      <c r="D25" s="217">
        <f>+D5+D9+D15+D19+D24</f>
        <v>0</v>
      </c>
      <c r="E25" s="230">
        <f t="shared" si="4"/>
        <v>18761721</v>
      </c>
      <c r="F25" s="219">
        <f t="shared" si="4"/>
        <v>34973057</v>
      </c>
      <c r="G25" s="219">
        <f t="shared" si="4"/>
        <v>1460524</v>
      </c>
      <c r="H25" s="219">
        <f t="shared" si="4"/>
        <v>1101683</v>
      </c>
      <c r="I25" s="219">
        <f t="shared" si="4"/>
        <v>2129512</v>
      </c>
      <c r="J25" s="219">
        <f t="shared" si="4"/>
        <v>4691719</v>
      </c>
      <c r="K25" s="219">
        <f t="shared" si="4"/>
        <v>2107351</v>
      </c>
      <c r="L25" s="219">
        <f t="shared" si="4"/>
        <v>1733948</v>
      </c>
      <c r="M25" s="219">
        <f t="shared" si="4"/>
        <v>2785873</v>
      </c>
      <c r="N25" s="219">
        <f t="shared" si="4"/>
        <v>6627172</v>
      </c>
      <c r="O25" s="219">
        <f t="shared" si="4"/>
        <v>723985</v>
      </c>
      <c r="P25" s="219">
        <f t="shared" si="4"/>
        <v>66810</v>
      </c>
      <c r="Q25" s="219">
        <f t="shared" si="4"/>
        <v>1223728</v>
      </c>
      <c r="R25" s="219">
        <f t="shared" si="4"/>
        <v>2014523</v>
      </c>
      <c r="S25" s="219">
        <f t="shared" si="4"/>
        <v>1956567</v>
      </c>
      <c r="T25" s="219">
        <f t="shared" si="4"/>
        <v>3353171</v>
      </c>
      <c r="U25" s="219">
        <f t="shared" si="4"/>
        <v>89327</v>
      </c>
      <c r="V25" s="219">
        <f t="shared" si="4"/>
        <v>5399065</v>
      </c>
      <c r="W25" s="219">
        <f t="shared" si="4"/>
        <v>18732479</v>
      </c>
      <c r="X25" s="219">
        <f t="shared" si="4"/>
        <v>18761724</v>
      </c>
      <c r="Y25" s="219">
        <f t="shared" si="4"/>
        <v>-29245</v>
      </c>
      <c r="Z25" s="231">
        <f>+IF(X25&lt;&gt;0,+(Y25/X25)*100,0)</f>
        <v>-0.15587586727104608</v>
      </c>
      <c r="AA25" s="232">
        <f>+AA5+AA9+AA15+AA19+AA24</f>
        <v>34973057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18387787</v>
      </c>
      <c r="D28" s="155"/>
      <c r="E28" s="156">
        <v>10418421</v>
      </c>
      <c r="F28" s="60">
        <v>23533884</v>
      </c>
      <c r="G28" s="60">
        <v>1460524</v>
      </c>
      <c r="H28" s="60">
        <v>1101683</v>
      </c>
      <c r="I28" s="60">
        <v>2129512</v>
      </c>
      <c r="J28" s="60">
        <v>4691719</v>
      </c>
      <c r="K28" s="60">
        <v>2105207</v>
      </c>
      <c r="L28" s="60">
        <v>1468306</v>
      </c>
      <c r="M28" s="60">
        <v>2785873</v>
      </c>
      <c r="N28" s="60">
        <v>6359386</v>
      </c>
      <c r="O28" s="60">
        <v>668816</v>
      </c>
      <c r="P28" s="60">
        <v>41655</v>
      </c>
      <c r="Q28" s="60">
        <v>37540</v>
      </c>
      <c r="R28" s="60">
        <v>748011</v>
      </c>
      <c r="S28" s="60">
        <v>1803133</v>
      </c>
      <c r="T28" s="60">
        <v>3329092</v>
      </c>
      <c r="U28" s="60">
        <v>-516152</v>
      </c>
      <c r="V28" s="60">
        <v>4616073</v>
      </c>
      <c r="W28" s="60">
        <v>16415189</v>
      </c>
      <c r="X28" s="60"/>
      <c r="Y28" s="60">
        <v>16415189</v>
      </c>
      <c r="Z28" s="140"/>
      <c r="AA28" s="155">
        <v>23533884</v>
      </c>
    </row>
    <row r="29" spans="1:27" ht="13.5">
      <c r="A29" s="234" t="s">
        <v>134</v>
      </c>
      <c r="B29" s="136"/>
      <c r="C29" s="155">
        <v>401102</v>
      </c>
      <c r="D29" s="155"/>
      <c r="E29" s="156">
        <v>597500</v>
      </c>
      <c r="F29" s="60">
        <v>4843373</v>
      </c>
      <c r="G29" s="60"/>
      <c r="H29" s="60"/>
      <c r="I29" s="60"/>
      <c r="J29" s="60"/>
      <c r="K29" s="60">
        <v>2144</v>
      </c>
      <c r="L29" s="60">
        <v>249236</v>
      </c>
      <c r="M29" s="60"/>
      <c r="N29" s="60">
        <v>251380</v>
      </c>
      <c r="O29" s="60"/>
      <c r="P29" s="60"/>
      <c r="Q29" s="60">
        <v>18908</v>
      </c>
      <c r="R29" s="60">
        <v>18908</v>
      </c>
      <c r="S29" s="60">
        <v>124973</v>
      </c>
      <c r="T29" s="60"/>
      <c r="U29" s="60">
        <v>175471</v>
      </c>
      <c r="V29" s="60">
        <v>300444</v>
      </c>
      <c r="W29" s="60">
        <v>570732</v>
      </c>
      <c r="X29" s="60"/>
      <c r="Y29" s="60">
        <v>570732</v>
      </c>
      <c r="Z29" s="140"/>
      <c r="AA29" s="62">
        <v>4843373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18788889</v>
      </c>
      <c r="D32" s="210">
        <f>SUM(D28:D31)</f>
        <v>0</v>
      </c>
      <c r="E32" s="211">
        <f t="shared" si="5"/>
        <v>11015921</v>
      </c>
      <c r="F32" s="77">
        <f t="shared" si="5"/>
        <v>28377257</v>
      </c>
      <c r="G32" s="77">
        <f t="shared" si="5"/>
        <v>1460524</v>
      </c>
      <c r="H32" s="77">
        <f t="shared" si="5"/>
        <v>1101683</v>
      </c>
      <c r="I32" s="77">
        <f t="shared" si="5"/>
        <v>2129512</v>
      </c>
      <c r="J32" s="77">
        <f t="shared" si="5"/>
        <v>4691719</v>
      </c>
      <c r="K32" s="77">
        <f t="shared" si="5"/>
        <v>2107351</v>
      </c>
      <c r="L32" s="77">
        <f t="shared" si="5"/>
        <v>1717542</v>
      </c>
      <c r="M32" s="77">
        <f t="shared" si="5"/>
        <v>2785873</v>
      </c>
      <c r="N32" s="77">
        <f t="shared" si="5"/>
        <v>6610766</v>
      </c>
      <c r="O32" s="77">
        <f t="shared" si="5"/>
        <v>668816</v>
      </c>
      <c r="P32" s="77">
        <f t="shared" si="5"/>
        <v>41655</v>
      </c>
      <c r="Q32" s="77">
        <f t="shared" si="5"/>
        <v>56448</v>
      </c>
      <c r="R32" s="77">
        <f t="shared" si="5"/>
        <v>766919</v>
      </c>
      <c r="S32" s="77">
        <f t="shared" si="5"/>
        <v>1928106</v>
      </c>
      <c r="T32" s="77">
        <f t="shared" si="5"/>
        <v>3329092</v>
      </c>
      <c r="U32" s="77">
        <f t="shared" si="5"/>
        <v>-340681</v>
      </c>
      <c r="V32" s="77">
        <f t="shared" si="5"/>
        <v>4916517</v>
      </c>
      <c r="W32" s="77">
        <f t="shared" si="5"/>
        <v>16985921</v>
      </c>
      <c r="X32" s="77">
        <f t="shared" si="5"/>
        <v>0</v>
      </c>
      <c r="Y32" s="77">
        <f t="shared" si="5"/>
        <v>16985921</v>
      </c>
      <c r="Z32" s="212">
        <f>+IF(X32&lt;&gt;0,+(Y32/X32)*100,0)</f>
        <v>0</v>
      </c>
      <c r="AA32" s="79">
        <f>SUM(AA28:AA31)</f>
        <v>28377257</v>
      </c>
    </row>
    <row r="33" spans="1:27" ht="13.5">
      <c r="A33" s="237" t="s">
        <v>51</v>
      </c>
      <c r="B33" s="136" t="s">
        <v>137</v>
      </c>
      <c r="C33" s="155">
        <v>2263476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204988</v>
      </c>
      <c r="D34" s="155"/>
      <c r="E34" s="156">
        <v>7745800</v>
      </c>
      <c r="F34" s="60">
        <v>6595800</v>
      </c>
      <c r="G34" s="60"/>
      <c r="H34" s="60"/>
      <c r="I34" s="60"/>
      <c r="J34" s="60"/>
      <c r="K34" s="60"/>
      <c r="L34" s="60">
        <v>16406</v>
      </c>
      <c r="M34" s="60"/>
      <c r="N34" s="60">
        <v>16406</v>
      </c>
      <c r="O34" s="60">
        <v>55169</v>
      </c>
      <c r="P34" s="60">
        <v>25155</v>
      </c>
      <c r="Q34" s="60">
        <v>1167280</v>
      </c>
      <c r="R34" s="60">
        <v>1247604</v>
      </c>
      <c r="S34" s="60">
        <v>28461</v>
      </c>
      <c r="T34" s="60">
        <v>24079</v>
      </c>
      <c r="U34" s="60">
        <v>430008</v>
      </c>
      <c r="V34" s="60">
        <v>482548</v>
      </c>
      <c r="W34" s="60">
        <v>1746558</v>
      </c>
      <c r="X34" s="60"/>
      <c r="Y34" s="60">
        <v>1746558</v>
      </c>
      <c r="Z34" s="140"/>
      <c r="AA34" s="62">
        <v>6595800</v>
      </c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21257353</v>
      </c>
      <c r="D36" s="222">
        <f>SUM(D32:D35)</f>
        <v>0</v>
      </c>
      <c r="E36" s="218">
        <f t="shared" si="6"/>
        <v>18761721</v>
      </c>
      <c r="F36" s="220">
        <f t="shared" si="6"/>
        <v>34973057</v>
      </c>
      <c r="G36" s="220">
        <f t="shared" si="6"/>
        <v>1460524</v>
      </c>
      <c r="H36" s="220">
        <f t="shared" si="6"/>
        <v>1101683</v>
      </c>
      <c r="I36" s="220">
        <f t="shared" si="6"/>
        <v>2129512</v>
      </c>
      <c r="J36" s="220">
        <f t="shared" si="6"/>
        <v>4691719</v>
      </c>
      <c r="K36" s="220">
        <f t="shared" si="6"/>
        <v>2107351</v>
      </c>
      <c r="L36" s="220">
        <f t="shared" si="6"/>
        <v>1733948</v>
      </c>
      <c r="M36" s="220">
        <f t="shared" si="6"/>
        <v>2785873</v>
      </c>
      <c r="N36" s="220">
        <f t="shared" si="6"/>
        <v>6627172</v>
      </c>
      <c r="O36" s="220">
        <f t="shared" si="6"/>
        <v>723985</v>
      </c>
      <c r="P36" s="220">
        <f t="shared" si="6"/>
        <v>66810</v>
      </c>
      <c r="Q36" s="220">
        <f t="shared" si="6"/>
        <v>1223728</v>
      </c>
      <c r="R36" s="220">
        <f t="shared" si="6"/>
        <v>2014523</v>
      </c>
      <c r="S36" s="220">
        <f t="shared" si="6"/>
        <v>1956567</v>
      </c>
      <c r="T36" s="220">
        <f t="shared" si="6"/>
        <v>3353171</v>
      </c>
      <c r="U36" s="220">
        <f t="shared" si="6"/>
        <v>89327</v>
      </c>
      <c r="V36" s="220">
        <f t="shared" si="6"/>
        <v>5399065</v>
      </c>
      <c r="W36" s="220">
        <f t="shared" si="6"/>
        <v>18732479</v>
      </c>
      <c r="X36" s="220">
        <f t="shared" si="6"/>
        <v>0</v>
      </c>
      <c r="Y36" s="220">
        <f t="shared" si="6"/>
        <v>18732479</v>
      </c>
      <c r="Z36" s="221">
        <f>+IF(X36&lt;&gt;0,+(Y36/X36)*100,0)</f>
        <v>0</v>
      </c>
      <c r="AA36" s="239">
        <f>SUM(AA32:AA35)</f>
        <v>34973057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1926617</v>
      </c>
      <c r="D6" s="155"/>
      <c r="E6" s="59">
        <v>2869560</v>
      </c>
      <c r="F6" s="60">
        <v>1373613</v>
      </c>
      <c r="G6" s="60">
        <v>19044158</v>
      </c>
      <c r="H6" s="60">
        <v>10533013</v>
      </c>
      <c r="I6" s="60">
        <v>3800191</v>
      </c>
      <c r="J6" s="60">
        <v>3800191</v>
      </c>
      <c r="K6" s="60">
        <v>6703962</v>
      </c>
      <c r="L6" s="60">
        <v>23809631</v>
      </c>
      <c r="M6" s="60">
        <v>12232475</v>
      </c>
      <c r="N6" s="60">
        <v>12232475</v>
      </c>
      <c r="O6" s="60">
        <v>20888554</v>
      </c>
      <c r="P6" s="60">
        <v>18807831</v>
      </c>
      <c r="Q6" s="60">
        <v>33474544</v>
      </c>
      <c r="R6" s="60">
        <v>33474544</v>
      </c>
      <c r="S6" s="60">
        <v>24047122</v>
      </c>
      <c r="T6" s="60">
        <v>20367529</v>
      </c>
      <c r="U6" s="60">
        <v>36665011</v>
      </c>
      <c r="V6" s="60">
        <v>36665011</v>
      </c>
      <c r="W6" s="60">
        <v>36665011</v>
      </c>
      <c r="X6" s="60">
        <v>1373613</v>
      </c>
      <c r="Y6" s="60">
        <v>35291398</v>
      </c>
      <c r="Z6" s="140">
        <v>2569.24</v>
      </c>
      <c r="AA6" s="62">
        <v>1373613</v>
      </c>
    </row>
    <row r="7" spans="1:27" ht="13.5">
      <c r="A7" s="249" t="s">
        <v>144</v>
      </c>
      <c r="B7" s="182"/>
      <c r="C7" s="155"/>
      <c r="D7" s="155"/>
      <c r="E7" s="59">
        <v>1875000</v>
      </c>
      <c r="F7" s="60"/>
      <c r="G7" s="60">
        <v>3547</v>
      </c>
      <c r="H7" s="60">
        <v>8003547</v>
      </c>
      <c r="I7" s="60">
        <v>12003547</v>
      </c>
      <c r="J7" s="60">
        <v>12003547</v>
      </c>
      <c r="K7" s="60">
        <v>8003547</v>
      </c>
      <c r="L7" s="60">
        <v>8000000</v>
      </c>
      <c r="M7" s="60">
        <v>8000000</v>
      </c>
      <c r="N7" s="60">
        <v>8000000</v>
      </c>
      <c r="O7" s="60">
        <v>8000000</v>
      </c>
      <c r="P7" s="60">
        <v>14000000</v>
      </c>
      <c r="Q7" s="60">
        <v>22000000</v>
      </c>
      <c r="R7" s="60">
        <v>22000000</v>
      </c>
      <c r="S7" s="60">
        <v>22000000</v>
      </c>
      <c r="T7" s="60">
        <v>22000000</v>
      </c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7670400</v>
      </c>
      <c r="D8" s="155"/>
      <c r="E8" s="59">
        <v>7879622</v>
      </c>
      <c r="F8" s="60">
        <v>14373371</v>
      </c>
      <c r="G8" s="60">
        <v>30591309</v>
      </c>
      <c r="H8" s="60">
        <v>26961985</v>
      </c>
      <c r="I8" s="60">
        <v>22796839</v>
      </c>
      <c r="J8" s="60">
        <v>22796839</v>
      </c>
      <c r="K8" s="60">
        <v>20617780</v>
      </c>
      <c r="L8" s="60">
        <v>12672561</v>
      </c>
      <c r="M8" s="60">
        <v>9828814</v>
      </c>
      <c r="N8" s="60">
        <v>9828814</v>
      </c>
      <c r="O8" s="60">
        <v>8039766</v>
      </c>
      <c r="P8" s="60">
        <v>6135878</v>
      </c>
      <c r="Q8" s="60">
        <v>3075797</v>
      </c>
      <c r="R8" s="60">
        <v>3075797</v>
      </c>
      <c r="S8" s="60">
        <v>774056</v>
      </c>
      <c r="T8" s="60">
        <v>-1548519</v>
      </c>
      <c r="U8" s="60">
        <v>-4517506</v>
      </c>
      <c r="V8" s="60">
        <v>-4517506</v>
      </c>
      <c r="W8" s="60">
        <v>-4517506</v>
      </c>
      <c r="X8" s="60">
        <v>14373371</v>
      </c>
      <c r="Y8" s="60">
        <v>-18890877</v>
      </c>
      <c r="Z8" s="140">
        <v>-131.43</v>
      </c>
      <c r="AA8" s="62">
        <v>14373371</v>
      </c>
    </row>
    <row r="9" spans="1:27" ht="13.5">
      <c r="A9" s="249" t="s">
        <v>146</v>
      </c>
      <c r="B9" s="182"/>
      <c r="C9" s="155">
        <v>10108293</v>
      </c>
      <c r="D9" s="155"/>
      <c r="E9" s="59">
        <v>3000000</v>
      </c>
      <c r="F9" s="60">
        <v>17500000</v>
      </c>
      <c r="G9" s="60">
        <v>3287269</v>
      </c>
      <c r="H9" s="60">
        <v>3915685</v>
      </c>
      <c r="I9" s="60">
        <v>289828</v>
      </c>
      <c r="J9" s="60">
        <v>289828</v>
      </c>
      <c r="K9" s="60">
        <v>200298</v>
      </c>
      <c r="L9" s="60">
        <v>13073499</v>
      </c>
      <c r="M9" s="60">
        <v>13134286</v>
      </c>
      <c r="N9" s="60">
        <v>13134286</v>
      </c>
      <c r="O9" s="60">
        <v>13272983</v>
      </c>
      <c r="P9" s="60">
        <v>12361952</v>
      </c>
      <c r="Q9" s="60">
        <v>12334879</v>
      </c>
      <c r="R9" s="60">
        <v>12334879</v>
      </c>
      <c r="S9" s="60">
        <v>10857803</v>
      </c>
      <c r="T9" s="60">
        <v>12213123</v>
      </c>
      <c r="U9" s="60">
        <v>11691964</v>
      </c>
      <c r="V9" s="60">
        <v>11691964</v>
      </c>
      <c r="W9" s="60">
        <v>11691964</v>
      </c>
      <c r="X9" s="60">
        <v>17500000</v>
      </c>
      <c r="Y9" s="60">
        <v>-5808036</v>
      </c>
      <c r="Z9" s="140">
        <v>-33.19</v>
      </c>
      <c r="AA9" s="62">
        <v>17500000</v>
      </c>
    </row>
    <row r="10" spans="1:27" ht="13.5">
      <c r="A10" s="249" t="s">
        <v>147</v>
      </c>
      <c r="B10" s="182"/>
      <c r="C10" s="155">
        <v>68874</v>
      </c>
      <c r="D10" s="155"/>
      <c r="E10" s="59">
        <v>80000</v>
      </c>
      <c r="F10" s="60">
        <v>73000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73000</v>
      </c>
      <c r="Y10" s="159">
        <v>-73000</v>
      </c>
      <c r="Z10" s="141">
        <v>-100</v>
      </c>
      <c r="AA10" s="225">
        <v>73000</v>
      </c>
    </row>
    <row r="11" spans="1:27" ht="13.5">
      <c r="A11" s="249" t="s">
        <v>148</v>
      </c>
      <c r="B11" s="182"/>
      <c r="C11" s="155">
        <v>14027841</v>
      </c>
      <c r="D11" s="155"/>
      <c r="E11" s="59">
        <v>16700000</v>
      </c>
      <c r="F11" s="60">
        <v>14409565</v>
      </c>
      <c r="G11" s="60">
        <v>1171074</v>
      </c>
      <c r="H11" s="60">
        <v>1105146</v>
      </c>
      <c r="I11" s="60">
        <v>1091512</v>
      </c>
      <c r="J11" s="60">
        <v>1091512</v>
      </c>
      <c r="K11" s="60">
        <v>1063771</v>
      </c>
      <c r="L11" s="60">
        <v>1050706</v>
      </c>
      <c r="M11" s="60">
        <v>1015354</v>
      </c>
      <c r="N11" s="60">
        <v>1015354</v>
      </c>
      <c r="O11" s="60">
        <v>989251</v>
      </c>
      <c r="P11" s="60">
        <v>1012227</v>
      </c>
      <c r="Q11" s="60">
        <v>990603</v>
      </c>
      <c r="R11" s="60">
        <v>990603</v>
      </c>
      <c r="S11" s="60">
        <v>964891</v>
      </c>
      <c r="T11" s="60">
        <v>942617</v>
      </c>
      <c r="U11" s="60">
        <v>629441</v>
      </c>
      <c r="V11" s="60">
        <v>629441</v>
      </c>
      <c r="W11" s="60">
        <v>629441</v>
      </c>
      <c r="X11" s="60">
        <v>14409565</v>
      </c>
      <c r="Y11" s="60">
        <v>-13780124</v>
      </c>
      <c r="Z11" s="140">
        <v>-95.63</v>
      </c>
      <c r="AA11" s="62">
        <v>14409565</v>
      </c>
    </row>
    <row r="12" spans="1:27" ht="13.5">
      <c r="A12" s="250" t="s">
        <v>56</v>
      </c>
      <c r="B12" s="251"/>
      <c r="C12" s="168">
        <f aca="true" t="shared" si="0" ref="C12:Y12">SUM(C6:C11)</f>
        <v>33802025</v>
      </c>
      <c r="D12" s="168">
        <f>SUM(D6:D11)</f>
        <v>0</v>
      </c>
      <c r="E12" s="72">
        <f t="shared" si="0"/>
        <v>32404182</v>
      </c>
      <c r="F12" s="73">
        <f t="shared" si="0"/>
        <v>47729549</v>
      </c>
      <c r="G12" s="73">
        <f t="shared" si="0"/>
        <v>54097357</v>
      </c>
      <c r="H12" s="73">
        <f t="shared" si="0"/>
        <v>50519376</v>
      </c>
      <c r="I12" s="73">
        <f t="shared" si="0"/>
        <v>39981917</v>
      </c>
      <c r="J12" s="73">
        <f t="shared" si="0"/>
        <v>39981917</v>
      </c>
      <c r="K12" s="73">
        <f t="shared" si="0"/>
        <v>36589358</v>
      </c>
      <c r="L12" s="73">
        <f t="shared" si="0"/>
        <v>58606397</v>
      </c>
      <c r="M12" s="73">
        <f t="shared" si="0"/>
        <v>44210929</v>
      </c>
      <c r="N12" s="73">
        <f t="shared" si="0"/>
        <v>44210929</v>
      </c>
      <c r="O12" s="73">
        <f t="shared" si="0"/>
        <v>51190554</v>
      </c>
      <c r="P12" s="73">
        <f t="shared" si="0"/>
        <v>52317888</v>
      </c>
      <c r="Q12" s="73">
        <f t="shared" si="0"/>
        <v>71875823</v>
      </c>
      <c r="R12" s="73">
        <f t="shared" si="0"/>
        <v>71875823</v>
      </c>
      <c r="S12" s="73">
        <f t="shared" si="0"/>
        <v>58643872</v>
      </c>
      <c r="T12" s="73">
        <f t="shared" si="0"/>
        <v>53974750</v>
      </c>
      <c r="U12" s="73">
        <f t="shared" si="0"/>
        <v>44468910</v>
      </c>
      <c r="V12" s="73">
        <f t="shared" si="0"/>
        <v>44468910</v>
      </c>
      <c r="W12" s="73">
        <f t="shared" si="0"/>
        <v>44468910</v>
      </c>
      <c r="X12" s="73">
        <f t="shared" si="0"/>
        <v>47729549</v>
      </c>
      <c r="Y12" s="73">
        <f t="shared" si="0"/>
        <v>-3260639</v>
      </c>
      <c r="Z12" s="170">
        <f>+IF(X12&lt;&gt;0,+(Y12/X12)*100,0)</f>
        <v>-6.831489231125984</v>
      </c>
      <c r="AA12" s="74">
        <f>SUM(AA6:AA11)</f>
        <v>47729549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217348</v>
      </c>
      <c r="D15" s="155"/>
      <c r="E15" s="59">
        <v>123000</v>
      </c>
      <c r="F15" s="60">
        <v>167000</v>
      </c>
      <c r="G15" s="60">
        <v>347565</v>
      </c>
      <c r="H15" s="60">
        <v>347565</v>
      </c>
      <c r="I15" s="60">
        <v>347565</v>
      </c>
      <c r="J15" s="60">
        <v>347565</v>
      </c>
      <c r="K15" s="60">
        <v>347565</v>
      </c>
      <c r="L15" s="60">
        <v>286222</v>
      </c>
      <c r="M15" s="60">
        <v>286222</v>
      </c>
      <c r="N15" s="60">
        <v>286222</v>
      </c>
      <c r="O15" s="60">
        <v>286222</v>
      </c>
      <c r="P15" s="60">
        <v>286222</v>
      </c>
      <c r="Q15" s="60">
        <v>286222</v>
      </c>
      <c r="R15" s="60">
        <v>286222</v>
      </c>
      <c r="S15" s="60">
        <v>286222</v>
      </c>
      <c r="T15" s="60">
        <v>286222</v>
      </c>
      <c r="U15" s="60">
        <v>286222</v>
      </c>
      <c r="V15" s="60">
        <v>286222</v>
      </c>
      <c r="W15" s="60">
        <v>286222</v>
      </c>
      <c r="X15" s="60">
        <v>167000</v>
      </c>
      <c r="Y15" s="60">
        <v>119222</v>
      </c>
      <c r="Z15" s="140">
        <v>71.39</v>
      </c>
      <c r="AA15" s="62">
        <v>167000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19777280</v>
      </c>
      <c r="D17" s="155"/>
      <c r="E17" s="59">
        <v>25314000</v>
      </c>
      <c r="F17" s="60">
        <v>19697289</v>
      </c>
      <c r="G17" s="60">
        <v>25403835</v>
      </c>
      <c r="H17" s="60">
        <v>25403835</v>
      </c>
      <c r="I17" s="60">
        <v>25403835</v>
      </c>
      <c r="J17" s="60">
        <v>25403835</v>
      </c>
      <c r="K17" s="60">
        <v>25403835</v>
      </c>
      <c r="L17" s="60">
        <v>26877163</v>
      </c>
      <c r="M17" s="60">
        <v>26877163</v>
      </c>
      <c r="N17" s="60">
        <v>26877163</v>
      </c>
      <c r="O17" s="60">
        <v>26877163</v>
      </c>
      <c r="P17" s="60">
        <v>26877163</v>
      </c>
      <c r="Q17" s="60">
        <v>26877163</v>
      </c>
      <c r="R17" s="60">
        <v>26877163</v>
      </c>
      <c r="S17" s="60">
        <v>26877163</v>
      </c>
      <c r="T17" s="60">
        <v>26877163</v>
      </c>
      <c r="U17" s="60">
        <v>26877163</v>
      </c>
      <c r="V17" s="60">
        <v>26877163</v>
      </c>
      <c r="W17" s="60">
        <v>26877163</v>
      </c>
      <c r="X17" s="60">
        <v>19697289</v>
      </c>
      <c r="Y17" s="60">
        <v>7179874</v>
      </c>
      <c r="Z17" s="140">
        <v>36.45</v>
      </c>
      <c r="AA17" s="62">
        <v>19697289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230308226</v>
      </c>
      <c r="D19" s="155"/>
      <c r="E19" s="59">
        <v>259265721</v>
      </c>
      <c r="F19" s="60">
        <v>256407559</v>
      </c>
      <c r="G19" s="60">
        <v>226362732</v>
      </c>
      <c r="H19" s="60">
        <v>226363347</v>
      </c>
      <c r="I19" s="60">
        <v>224225953</v>
      </c>
      <c r="J19" s="60">
        <v>224225953</v>
      </c>
      <c r="K19" s="60">
        <v>224228097</v>
      </c>
      <c r="L19" s="60">
        <v>233897999</v>
      </c>
      <c r="M19" s="60">
        <v>231754499</v>
      </c>
      <c r="N19" s="60">
        <v>231754499</v>
      </c>
      <c r="O19" s="60">
        <v>235040068</v>
      </c>
      <c r="P19" s="60">
        <v>235040068</v>
      </c>
      <c r="Q19" s="60">
        <v>235045309</v>
      </c>
      <c r="R19" s="60">
        <v>235045309</v>
      </c>
      <c r="S19" s="60">
        <v>232189610</v>
      </c>
      <c r="T19" s="60">
        <v>232196241</v>
      </c>
      <c r="U19" s="60">
        <v>232204978</v>
      </c>
      <c r="V19" s="60">
        <v>232204978</v>
      </c>
      <c r="W19" s="60">
        <v>232204978</v>
      </c>
      <c r="X19" s="60">
        <v>256407559</v>
      </c>
      <c r="Y19" s="60">
        <v>-24202581</v>
      </c>
      <c r="Z19" s="140">
        <v>-9.44</v>
      </c>
      <c r="AA19" s="62">
        <v>256407559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78795</v>
      </c>
      <c r="D22" s="155"/>
      <c r="E22" s="59">
        <v>55000</v>
      </c>
      <c r="F22" s="60">
        <v>59795</v>
      </c>
      <c r="G22" s="60">
        <v>55237</v>
      </c>
      <c r="H22" s="60">
        <v>55237</v>
      </c>
      <c r="I22" s="60">
        <v>55237</v>
      </c>
      <c r="J22" s="60">
        <v>55237</v>
      </c>
      <c r="K22" s="60">
        <v>55237</v>
      </c>
      <c r="L22" s="60">
        <v>78795</v>
      </c>
      <c r="M22" s="60">
        <v>78795</v>
      </c>
      <c r="N22" s="60">
        <v>78795</v>
      </c>
      <c r="O22" s="60">
        <v>78795</v>
      </c>
      <c r="P22" s="60">
        <v>78795</v>
      </c>
      <c r="Q22" s="60">
        <v>78795</v>
      </c>
      <c r="R22" s="60">
        <v>78795</v>
      </c>
      <c r="S22" s="60">
        <v>78795</v>
      </c>
      <c r="T22" s="60">
        <v>78795</v>
      </c>
      <c r="U22" s="60">
        <v>78795</v>
      </c>
      <c r="V22" s="60">
        <v>78795</v>
      </c>
      <c r="W22" s="60">
        <v>78795</v>
      </c>
      <c r="X22" s="60">
        <v>59795</v>
      </c>
      <c r="Y22" s="60">
        <v>19000</v>
      </c>
      <c r="Z22" s="140">
        <v>31.78</v>
      </c>
      <c r="AA22" s="62">
        <v>59795</v>
      </c>
    </row>
    <row r="23" spans="1:27" ht="13.5">
      <c r="A23" s="249" t="s">
        <v>158</v>
      </c>
      <c r="B23" s="182"/>
      <c r="C23" s="155">
        <v>2252964</v>
      </c>
      <c r="D23" s="155"/>
      <c r="E23" s="59">
        <v>3688000</v>
      </c>
      <c r="F23" s="60">
        <v>2245667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2245667</v>
      </c>
      <c r="Y23" s="159">
        <v>-2245667</v>
      </c>
      <c r="Z23" s="141">
        <v>-100</v>
      </c>
      <c r="AA23" s="225">
        <v>2245667</v>
      </c>
    </row>
    <row r="24" spans="1:27" ht="13.5">
      <c r="A24" s="250" t="s">
        <v>57</v>
      </c>
      <c r="B24" s="253"/>
      <c r="C24" s="168">
        <f aca="true" t="shared" si="1" ref="C24:Y24">SUM(C15:C23)</f>
        <v>252634613</v>
      </c>
      <c r="D24" s="168">
        <f>SUM(D15:D23)</f>
        <v>0</v>
      </c>
      <c r="E24" s="76">
        <f t="shared" si="1"/>
        <v>288445721</v>
      </c>
      <c r="F24" s="77">
        <f t="shared" si="1"/>
        <v>278577310</v>
      </c>
      <c r="G24" s="77">
        <f t="shared" si="1"/>
        <v>252169369</v>
      </c>
      <c r="H24" s="77">
        <f t="shared" si="1"/>
        <v>252169984</v>
      </c>
      <c r="I24" s="77">
        <f t="shared" si="1"/>
        <v>250032590</v>
      </c>
      <c r="J24" s="77">
        <f t="shared" si="1"/>
        <v>250032590</v>
      </c>
      <c r="K24" s="77">
        <f t="shared" si="1"/>
        <v>250034734</v>
      </c>
      <c r="L24" s="77">
        <f t="shared" si="1"/>
        <v>261140179</v>
      </c>
      <c r="M24" s="77">
        <f t="shared" si="1"/>
        <v>258996679</v>
      </c>
      <c r="N24" s="77">
        <f t="shared" si="1"/>
        <v>258996679</v>
      </c>
      <c r="O24" s="77">
        <f t="shared" si="1"/>
        <v>262282248</v>
      </c>
      <c r="P24" s="77">
        <f t="shared" si="1"/>
        <v>262282248</v>
      </c>
      <c r="Q24" s="77">
        <f t="shared" si="1"/>
        <v>262287489</v>
      </c>
      <c r="R24" s="77">
        <f t="shared" si="1"/>
        <v>262287489</v>
      </c>
      <c r="S24" s="77">
        <f t="shared" si="1"/>
        <v>259431790</v>
      </c>
      <c r="T24" s="77">
        <f t="shared" si="1"/>
        <v>259438421</v>
      </c>
      <c r="U24" s="77">
        <f t="shared" si="1"/>
        <v>259447158</v>
      </c>
      <c r="V24" s="77">
        <f t="shared" si="1"/>
        <v>259447158</v>
      </c>
      <c r="W24" s="77">
        <f t="shared" si="1"/>
        <v>259447158</v>
      </c>
      <c r="X24" s="77">
        <f t="shared" si="1"/>
        <v>278577310</v>
      </c>
      <c r="Y24" s="77">
        <f t="shared" si="1"/>
        <v>-19130152</v>
      </c>
      <c r="Z24" s="212">
        <f>+IF(X24&lt;&gt;0,+(Y24/X24)*100,0)</f>
        <v>-6.86708906766312</v>
      </c>
      <c r="AA24" s="79">
        <f>SUM(AA15:AA23)</f>
        <v>278577310</v>
      </c>
    </row>
    <row r="25" spans="1:27" ht="13.5">
      <c r="A25" s="250" t="s">
        <v>159</v>
      </c>
      <c r="B25" s="251"/>
      <c r="C25" s="168">
        <f aca="true" t="shared" si="2" ref="C25:Y25">+C12+C24</f>
        <v>286436638</v>
      </c>
      <c r="D25" s="168">
        <f>+D12+D24</f>
        <v>0</v>
      </c>
      <c r="E25" s="72">
        <f t="shared" si="2"/>
        <v>320849903</v>
      </c>
      <c r="F25" s="73">
        <f t="shared" si="2"/>
        <v>326306859</v>
      </c>
      <c r="G25" s="73">
        <f t="shared" si="2"/>
        <v>306266726</v>
      </c>
      <c r="H25" s="73">
        <f t="shared" si="2"/>
        <v>302689360</v>
      </c>
      <c r="I25" s="73">
        <f t="shared" si="2"/>
        <v>290014507</v>
      </c>
      <c r="J25" s="73">
        <f t="shared" si="2"/>
        <v>290014507</v>
      </c>
      <c r="K25" s="73">
        <f t="shared" si="2"/>
        <v>286624092</v>
      </c>
      <c r="L25" s="73">
        <f t="shared" si="2"/>
        <v>319746576</v>
      </c>
      <c r="M25" s="73">
        <f t="shared" si="2"/>
        <v>303207608</v>
      </c>
      <c r="N25" s="73">
        <f t="shared" si="2"/>
        <v>303207608</v>
      </c>
      <c r="O25" s="73">
        <f t="shared" si="2"/>
        <v>313472802</v>
      </c>
      <c r="P25" s="73">
        <f t="shared" si="2"/>
        <v>314600136</v>
      </c>
      <c r="Q25" s="73">
        <f t="shared" si="2"/>
        <v>334163312</v>
      </c>
      <c r="R25" s="73">
        <f t="shared" si="2"/>
        <v>334163312</v>
      </c>
      <c r="S25" s="73">
        <f t="shared" si="2"/>
        <v>318075662</v>
      </c>
      <c r="T25" s="73">
        <f t="shared" si="2"/>
        <v>313413171</v>
      </c>
      <c r="U25" s="73">
        <f t="shared" si="2"/>
        <v>303916068</v>
      </c>
      <c r="V25" s="73">
        <f t="shared" si="2"/>
        <v>303916068</v>
      </c>
      <c r="W25" s="73">
        <f t="shared" si="2"/>
        <v>303916068</v>
      </c>
      <c r="X25" s="73">
        <f t="shared" si="2"/>
        <v>326306859</v>
      </c>
      <c r="Y25" s="73">
        <f t="shared" si="2"/>
        <v>-22390791</v>
      </c>
      <c r="Z25" s="170">
        <f>+IF(X25&lt;&gt;0,+(Y25/X25)*100,0)</f>
        <v>-6.861881809232824</v>
      </c>
      <c r="AA25" s="74">
        <f>+AA12+AA24</f>
        <v>326306859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2109831</v>
      </c>
      <c r="D30" s="155"/>
      <c r="E30" s="59">
        <v>2151000</v>
      </c>
      <c r="F30" s="60">
        <v>3144181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3144181</v>
      </c>
      <c r="Y30" s="60">
        <v>-3144181</v>
      </c>
      <c r="Z30" s="140">
        <v>-100</v>
      </c>
      <c r="AA30" s="62">
        <v>3144181</v>
      </c>
    </row>
    <row r="31" spans="1:27" ht="13.5">
      <c r="A31" s="249" t="s">
        <v>163</v>
      </c>
      <c r="B31" s="182"/>
      <c r="C31" s="155">
        <v>1269296</v>
      </c>
      <c r="D31" s="155"/>
      <c r="E31" s="59">
        <v>1272000</v>
      </c>
      <c r="F31" s="60">
        <v>1369296</v>
      </c>
      <c r="G31" s="60">
        <v>1294106</v>
      </c>
      <c r="H31" s="60">
        <v>1306058</v>
      </c>
      <c r="I31" s="60">
        <v>1337562</v>
      </c>
      <c r="J31" s="60">
        <v>1337562</v>
      </c>
      <c r="K31" s="60">
        <v>1343794</v>
      </c>
      <c r="L31" s="60">
        <v>1351735</v>
      </c>
      <c r="M31" s="60">
        <v>1367345</v>
      </c>
      <c r="N31" s="60">
        <v>1367345</v>
      </c>
      <c r="O31" s="60">
        <v>1367345</v>
      </c>
      <c r="P31" s="60">
        <v>1382813</v>
      </c>
      <c r="Q31" s="60">
        <v>1385258</v>
      </c>
      <c r="R31" s="60">
        <v>1385258</v>
      </c>
      <c r="S31" s="60">
        <v>1398200</v>
      </c>
      <c r="T31" s="60">
        <v>1395874</v>
      </c>
      <c r="U31" s="60">
        <v>1409966</v>
      </c>
      <c r="V31" s="60">
        <v>1409966</v>
      </c>
      <c r="W31" s="60">
        <v>1409966</v>
      </c>
      <c r="X31" s="60">
        <v>1369296</v>
      </c>
      <c r="Y31" s="60">
        <v>40670</v>
      </c>
      <c r="Z31" s="140">
        <v>2.97</v>
      </c>
      <c r="AA31" s="62">
        <v>1369296</v>
      </c>
    </row>
    <row r="32" spans="1:27" ht="13.5">
      <c r="A32" s="249" t="s">
        <v>164</v>
      </c>
      <c r="B32" s="182"/>
      <c r="C32" s="155">
        <v>18631380</v>
      </c>
      <c r="D32" s="155"/>
      <c r="E32" s="59">
        <v>27127408</v>
      </c>
      <c r="F32" s="60">
        <v>20055015</v>
      </c>
      <c r="G32" s="60">
        <v>12223732</v>
      </c>
      <c r="H32" s="60">
        <v>9494773</v>
      </c>
      <c r="I32" s="60">
        <v>7572191</v>
      </c>
      <c r="J32" s="60">
        <v>7572191</v>
      </c>
      <c r="K32" s="60">
        <v>2336746</v>
      </c>
      <c r="L32" s="60">
        <v>13813668</v>
      </c>
      <c r="M32" s="60">
        <v>12233982</v>
      </c>
      <c r="N32" s="60">
        <v>12233982</v>
      </c>
      <c r="O32" s="60">
        <v>9821005</v>
      </c>
      <c r="P32" s="60">
        <v>15273753</v>
      </c>
      <c r="Q32" s="60">
        <v>32273227</v>
      </c>
      <c r="R32" s="60">
        <v>32273227</v>
      </c>
      <c r="S32" s="60">
        <v>27132940</v>
      </c>
      <c r="T32" s="60">
        <v>21541011</v>
      </c>
      <c r="U32" s="60">
        <v>14249121</v>
      </c>
      <c r="V32" s="60">
        <v>14249121</v>
      </c>
      <c r="W32" s="60">
        <v>14249121</v>
      </c>
      <c r="X32" s="60">
        <v>20055015</v>
      </c>
      <c r="Y32" s="60">
        <v>-5805894</v>
      </c>
      <c r="Z32" s="140">
        <v>-28.95</v>
      </c>
      <c r="AA32" s="62">
        <v>20055015</v>
      </c>
    </row>
    <row r="33" spans="1:27" ht="13.5">
      <c r="A33" s="249" t="s">
        <v>165</v>
      </c>
      <c r="B33" s="182"/>
      <c r="C33" s="155">
        <v>8720077</v>
      </c>
      <c r="D33" s="155"/>
      <c r="E33" s="59">
        <v>10093000</v>
      </c>
      <c r="F33" s="60">
        <v>3000000</v>
      </c>
      <c r="G33" s="60">
        <v>9950649</v>
      </c>
      <c r="H33" s="60">
        <v>9950649</v>
      </c>
      <c r="I33" s="60">
        <v>9919849</v>
      </c>
      <c r="J33" s="60">
        <v>9919849</v>
      </c>
      <c r="K33" s="60">
        <v>9919849</v>
      </c>
      <c r="L33" s="60">
        <v>28337854</v>
      </c>
      <c r="M33" s="60">
        <v>28329994</v>
      </c>
      <c r="N33" s="60">
        <v>28329994</v>
      </c>
      <c r="O33" s="60">
        <v>28329994</v>
      </c>
      <c r="P33" s="60">
        <v>27839253</v>
      </c>
      <c r="Q33" s="60">
        <v>27839253</v>
      </c>
      <c r="R33" s="60">
        <v>27839253</v>
      </c>
      <c r="S33" s="60">
        <v>27839253</v>
      </c>
      <c r="T33" s="60">
        <v>27795711</v>
      </c>
      <c r="U33" s="60">
        <v>27795711</v>
      </c>
      <c r="V33" s="60">
        <v>27795711</v>
      </c>
      <c r="W33" s="60">
        <v>27795711</v>
      </c>
      <c r="X33" s="60">
        <v>3000000</v>
      </c>
      <c r="Y33" s="60">
        <v>24795711</v>
      </c>
      <c r="Z33" s="140">
        <v>826.52</v>
      </c>
      <c r="AA33" s="62">
        <v>3000000</v>
      </c>
    </row>
    <row r="34" spans="1:27" ht="13.5">
      <c r="A34" s="250" t="s">
        <v>58</v>
      </c>
      <c r="B34" s="251"/>
      <c r="C34" s="168">
        <f aca="true" t="shared" si="3" ref="C34:Y34">SUM(C29:C33)</f>
        <v>30730584</v>
      </c>
      <c r="D34" s="168">
        <f>SUM(D29:D33)</f>
        <v>0</v>
      </c>
      <c r="E34" s="72">
        <f t="shared" si="3"/>
        <v>40643408</v>
      </c>
      <c r="F34" s="73">
        <f t="shared" si="3"/>
        <v>27568492</v>
      </c>
      <c r="G34" s="73">
        <f t="shared" si="3"/>
        <v>23468487</v>
      </c>
      <c r="H34" s="73">
        <f t="shared" si="3"/>
        <v>20751480</v>
      </c>
      <c r="I34" s="73">
        <f t="shared" si="3"/>
        <v>18829602</v>
      </c>
      <c r="J34" s="73">
        <f t="shared" si="3"/>
        <v>18829602</v>
      </c>
      <c r="K34" s="73">
        <f t="shared" si="3"/>
        <v>13600389</v>
      </c>
      <c r="L34" s="73">
        <f t="shared" si="3"/>
        <v>43503257</v>
      </c>
      <c r="M34" s="73">
        <f t="shared" si="3"/>
        <v>41931321</v>
      </c>
      <c r="N34" s="73">
        <f t="shared" si="3"/>
        <v>41931321</v>
      </c>
      <c r="O34" s="73">
        <f t="shared" si="3"/>
        <v>39518344</v>
      </c>
      <c r="P34" s="73">
        <f t="shared" si="3"/>
        <v>44495819</v>
      </c>
      <c r="Q34" s="73">
        <f t="shared" si="3"/>
        <v>61497738</v>
      </c>
      <c r="R34" s="73">
        <f t="shared" si="3"/>
        <v>61497738</v>
      </c>
      <c r="S34" s="73">
        <f t="shared" si="3"/>
        <v>56370393</v>
      </c>
      <c r="T34" s="73">
        <f t="shared" si="3"/>
        <v>50732596</v>
      </c>
      <c r="U34" s="73">
        <f t="shared" si="3"/>
        <v>43454798</v>
      </c>
      <c r="V34" s="73">
        <f t="shared" si="3"/>
        <v>43454798</v>
      </c>
      <c r="W34" s="73">
        <f t="shared" si="3"/>
        <v>43454798</v>
      </c>
      <c r="X34" s="73">
        <f t="shared" si="3"/>
        <v>27568492</v>
      </c>
      <c r="Y34" s="73">
        <f t="shared" si="3"/>
        <v>15886306</v>
      </c>
      <c r="Z34" s="170">
        <f>+IF(X34&lt;&gt;0,+(Y34/X34)*100,0)</f>
        <v>57.624863920739664</v>
      </c>
      <c r="AA34" s="74">
        <f>SUM(AA29:AA33)</f>
        <v>27568492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32369065</v>
      </c>
      <c r="D37" s="155"/>
      <c r="E37" s="59">
        <v>37816000</v>
      </c>
      <c r="F37" s="60">
        <v>38739545</v>
      </c>
      <c r="G37" s="60">
        <v>34459920</v>
      </c>
      <c r="H37" s="60">
        <v>34459920</v>
      </c>
      <c r="I37" s="60">
        <v>34217934</v>
      </c>
      <c r="J37" s="60">
        <v>34217934</v>
      </c>
      <c r="K37" s="60">
        <v>34217934</v>
      </c>
      <c r="L37" s="60">
        <v>34217934</v>
      </c>
      <c r="M37" s="60">
        <v>33566819</v>
      </c>
      <c r="N37" s="60">
        <v>33566819</v>
      </c>
      <c r="O37" s="60">
        <v>40162619</v>
      </c>
      <c r="P37" s="60">
        <v>40162619</v>
      </c>
      <c r="Q37" s="60">
        <v>40162619</v>
      </c>
      <c r="R37" s="60">
        <v>40162619</v>
      </c>
      <c r="S37" s="60">
        <v>39898688</v>
      </c>
      <c r="T37" s="60">
        <v>39898688</v>
      </c>
      <c r="U37" s="60">
        <v>39214936</v>
      </c>
      <c r="V37" s="60">
        <v>39214936</v>
      </c>
      <c r="W37" s="60">
        <v>39214936</v>
      </c>
      <c r="X37" s="60">
        <v>38739545</v>
      </c>
      <c r="Y37" s="60">
        <v>475391</v>
      </c>
      <c r="Z37" s="140">
        <v>1.23</v>
      </c>
      <c r="AA37" s="62">
        <v>38739545</v>
      </c>
    </row>
    <row r="38" spans="1:27" ht="13.5">
      <c r="A38" s="249" t="s">
        <v>165</v>
      </c>
      <c r="B38" s="182"/>
      <c r="C38" s="155">
        <v>30163442</v>
      </c>
      <c r="D38" s="155"/>
      <c r="E38" s="59">
        <v>29506000</v>
      </c>
      <c r="F38" s="60">
        <v>51925761</v>
      </c>
      <c r="G38" s="60">
        <v>2225611</v>
      </c>
      <c r="H38" s="60">
        <v>2225611</v>
      </c>
      <c r="I38" s="60">
        <v>2225611</v>
      </c>
      <c r="J38" s="60">
        <v>2225611</v>
      </c>
      <c r="K38" s="60">
        <v>2225611</v>
      </c>
      <c r="L38" s="60">
        <v>2225611</v>
      </c>
      <c r="M38" s="60">
        <v>2215822</v>
      </c>
      <c r="N38" s="60">
        <v>2215822</v>
      </c>
      <c r="O38" s="60">
        <v>2215822</v>
      </c>
      <c r="P38" s="60">
        <v>2215822</v>
      </c>
      <c r="Q38" s="60">
        <v>2215822</v>
      </c>
      <c r="R38" s="60">
        <v>2215822</v>
      </c>
      <c r="S38" s="60">
        <v>2215822</v>
      </c>
      <c r="T38" s="60">
        <v>2215822</v>
      </c>
      <c r="U38" s="60">
        <v>2215822</v>
      </c>
      <c r="V38" s="60">
        <v>2215822</v>
      </c>
      <c r="W38" s="60">
        <v>2215822</v>
      </c>
      <c r="X38" s="60">
        <v>51925761</v>
      </c>
      <c r="Y38" s="60">
        <v>-49709939</v>
      </c>
      <c r="Z38" s="140">
        <v>-95.73</v>
      </c>
      <c r="AA38" s="62">
        <v>51925761</v>
      </c>
    </row>
    <row r="39" spans="1:27" ht="13.5">
      <c r="A39" s="250" t="s">
        <v>59</v>
      </c>
      <c r="B39" s="253"/>
      <c r="C39" s="168">
        <f aca="true" t="shared" si="4" ref="C39:Y39">SUM(C37:C38)</f>
        <v>62532507</v>
      </c>
      <c r="D39" s="168">
        <f>SUM(D37:D38)</f>
        <v>0</v>
      </c>
      <c r="E39" s="76">
        <f t="shared" si="4"/>
        <v>67322000</v>
      </c>
      <c r="F39" s="77">
        <f t="shared" si="4"/>
        <v>90665306</v>
      </c>
      <c r="G39" s="77">
        <f t="shared" si="4"/>
        <v>36685531</v>
      </c>
      <c r="H39" s="77">
        <f t="shared" si="4"/>
        <v>36685531</v>
      </c>
      <c r="I39" s="77">
        <f t="shared" si="4"/>
        <v>36443545</v>
      </c>
      <c r="J39" s="77">
        <f t="shared" si="4"/>
        <v>36443545</v>
      </c>
      <c r="K39" s="77">
        <f t="shared" si="4"/>
        <v>36443545</v>
      </c>
      <c r="L39" s="77">
        <f t="shared" si="4"/>
        <v>36443545</v>
      </c>
      <c r="M39" s="77">
        <f t="shared" si="4"/>
        <v>35782641</v>
      </c>
      <c r="N39" s="77">
        <f t="shared" si="4"/>
        <v>35782641</v>
      </c>
      <c r="O39" s="77">
        <f t="shared" si="4"/>
        <v>42378441</v>
      </c>
      <c r="P39" s="77">
        <f t="shared" si="4"/>
        <v>42378441</v>
      </c>
      <c r="Q39" s="77">
        <f t="shared" si="4"/>
        <v>42378441</v>
      </c>
      <c r="R39" s="77">
        <f t="shared" si="4"/>
        <v>42378441</v>
      </c>
      <c r="S39" s="77">
        <f t="shared" si="4"/>
        <v>42114510</v>
      </c>
      <c r="T39" s="77">
        <f t="shared" si="4"/>
        <v>42114510</v>
      </c>
      <c r="U39" s="77">
        <f t="shared" si="4"/>
        <v>41430758</v>
      </c>
      <c r="V39" s="77">
        <f t="shared" si="4"/>
        <v>41430758</v>
      </c>
      <c r="W39" s="77">
        <f t="shared" si="4"/>
        <v>41430758</v>
      </c>
      <c r="X39" s="77">
        <f t="shared" si="4"/>
        <v>90665306</v>
      </c>
      <c r="Y39" s="77">
        <f t="shared" si="4"/>
        <v>-49234548</v>
      </c>
      <c r="Z39" s="212">
        <f>+IF(X39&lt;&gt;0,+(Y39/X39)*100,0)</f>
        <v>-54.30362524778772</v>
      </c>
      <c r="AA39" s="79">
        <f>SUM(AA37:AA38)</f>
        <v>90665306</v>
      </c>
    </row>
    <row r="40" spans="1:27" ht="13.5">
      <c r="A40" s="250" t="s">
        <v>167</v>
      </c>
      <c r="B40" s="251"/>
      <c r="C40" s="168">
        <f aca="true" t="shared" si="5" ref="C40:Y40">+C34+C39</f>
        <v>93263091</v>
      </c>
      <c r="D40" s="168">
        <f>+D34+D39</f>
        <v>0</v>
      </c>
      <c r="E40" s="72">
        <f t="shared" si="5"/>
        <v>107965408</v>
      </c>
      <c r="F40" s="73">
        <f t="shared" si="5"/>
        <v>118233798</v>
      </c>
      <c r="G40" s="73">
        <f t="shared" si="5"/>
        <v>60154018</v>
      </c>
      <c r="H40" s="73">
        <f t="shared" si="5"/>
        <v>57437011</v>
      </c>
      <c r="I40" s="73">
        <f t="shared" si="5"/>
        <v>55273147</v>
      </c>
      <c r="J40" s="73">
        <f t="shared" si="5"/>
        <v>55273147</v>
      </c>
      <c r="K40" s="73">
        <f t="shared" si="5"/>
        <v>50043934</v>
      </c>
      <c r="L40" s="73">
        <f t="shared" si="5"/>
        <v>79946802</v>
      </c>
      <c r="M40" s="73">
        <f t="shared" si="5"/>
        <v>77713962</v>
      </c>
      <c r="N40" s="73">
        <f t="shared" si="5"/>
        <v>77713962</v>
      </c>
      <c r="O40" s="73">
        <f t="shared" si="5"/>
        <v>81896785</v>
      </c>
      <c r="P40" s="73">
        <f t="shared" si="5"/>
        <v>86874260</v>
      </c>
      <c r="Q40" s="73">
        <f t="shared" si="5"/>
        <v>103876179</v>
      </c>
      <c r="R40" s="73">
        <f t="shared" si="5"/>
        <v>103876179</v>
      </c>
      <c r="S40" s="73">
        <f t="shared" si="5"/>
        <v>98484903</v>
      </c>
      <c r="T40" s="73">
        <f t="shared" si="5"/>
        <v>92847106</v>
      </c>
      <c r="U40" s="73">
        <f t="shared" si="5"/>
        <v>84885556</v>
      </c>
      <c r="V40" s="73">
        <f t="shared" si="5"/>
        <v>84885556</v>
      </c>
      <c r="W40" s="73">
        <f t="shared" si="5"/>
        <v>84885556</v>
      </c>
      <c r="X40" s="73">
        <f t="shared" si="5"/>
        <v>118233798</v>
      </c>
      <c r="Y40" s="73">
        <f t="shared" si="5"/>
        <v>-33348242</v>
      </c>
      <c r="Z40" s="170">
        <f>+IF(X40&lt;&gt;0,+(Y40/X40)*100,0)</f>
        <v>-28.205337698785588</v>
      </c>
      <c r="AA40" s="74">
        <f>+AA34+AA39</f>
        <v>118233798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193173547</v>
      </c>
      <c r="D42" s="257">
        <f>+D25-D40</f>
        <v>0</v>
      </c>
      <c r="E42" s="258">
        <f t="shared" si="6"/>
        <v>212884495</v>
      </c>
      <c r="F42" s="259">
        <f t="shared" si="6"/>
        <v>208073061</v>
      </c>
      <c r="G42" s="259">
        <f t="shared" si="6"/>
        <v>246112708</v>
      </c>
      <c r="H42" s="259">
        <f t="shared" si="6"/>
        <v>245252349</v>
      </c>
      <c r="I42" s="259">
        <f t="shared" si="6"/>
        <v>234741360</v>
      </c>
      <c r="J42" s="259">
        <f t="shared" si="6"/>
        <v>234741360</v>
      </c>
      <c r="K42" s="259">
        <f t="shared" si="6"/>
        <v>236580158</v>
      </c>
      <c r="L42" s="259">
        <f t="shared" si="6"/>
        <v>239799774</v>
      </c>
      <c r="M42" s="259">
        <f t="shared" si="6"/>
        <v>225493646</v>
      </c>
      <c r="N42" s="259">
        <f t="shared" si="6"/>
        <v>225493646</v>
      </c>
      <c r="O42" s="259">
        <f t="shared" si="6"/>
        <v>231576017</v>
      </c>
      <c r="P42" s="259">
        <f t="shared" si="6"/>
        <v>227725876</v>
      </c>
      <c r="Q42" s="259">
        <f t="shared" si="6"/>
        <v>230287133</v>
      </c>
      <c r="R42" s="259">
        <f t="shared" si="6"/>
        <v>230287133</v>
      </c>
      <c r="S42" s="259">
        <f t="shared" si="6"/>
        <v>219590759</v>
      </c>
      <c r="T42" s="259">
        <f t="shared" si="6"/>
        <v>220566065</v>
      </c>
      <c r="U42" s="259">
        <f t="shared" si="6"/>
        <v>219030512</v>
      </c>
      <c r="V42" s="259">
        <f t="shared" si="6"/>
        <v>219030512</v>
      </c>
      <c r="W42" s="259">
        <f t="shared" si="6"/>
        <v>219030512</v>
      </c>
      <c r="X42" s="259">
        <f t="shared" si="6"/>
        <v>208073061</v>
      </c>
      <c r="Y42" s="259">
        <f t="shared" si="6"/>
        <v>10957451</v>
      </c>
      <c r="Z42" s="260">
        <f>+IF(X42&lt;&gt;0,+(Y42/X42)*100,0)</f>
        <v>5.266155526014971</v>
      </c>
      <c r="AA42" s="261">
        <f>+AA25-AA40</f>
        <v>208073061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189226214</v>
      </c>
      <c r="D45" s="155"/>
      <c r="E45" s="59">
        <v>209084495</v>
      </c>
      <c r="F45" s="60">
        <v>204302728</v>
      </c>
      <c r="G45" s="60">
        <v>242135968</v>
      </c>
      <c r="H45" s="60">
        <v>241275609</v>
      </c>
      <c r="I45" s="60">
        <v>230764620</v>
      </c>
      <c r="J45" s="60">
        <v>230764620</v>
      </c>
      <c r="K45" s="60">
        <v>232603418</v>
      </c>
      <c r="L45" s="60">
        <v>235852440</v>
      </c>
      <c r="M45" s="60">
        <v>220790313</v>
      </c>
      <c r="N45" s="60">
        <v>220790313</v>
      </c>
      <c r="O45" s="60">
        <v>227628684</v>
      </c>
      <c r="P45" s="60">
        <v>223778543</v>
      </c>
      <c r="Q45" s="60">
        <v>226339800</v>
      </c>
      <c r="R45" s="60">
        <v>226339800</v>
      </c>
      <c r="S45" s="60">
        <v>215643426</v>
      </c>
      <c r="T45" s="60">
        <v>216618732</v>
      </c>
      <c r="U45" s="60">
        <v>215083179</v>
      </c>
      <c r="V45" s="60">
        <v>215083179</v>
      </c>
      <c r="W45" s="60">
        <v>215083179</v>
      </c>
      <c r="X45" s="60">
        <v>204302728</v>
      </c>
      <c r="Y45" s="60">
        <v>10780451</v>
      </c>
      <c r="Z45" s="139">
        <v>5.28</v>
      </c>
      <c r="AA45" s="62">
        <v>204302728</v>
      </c>
    </row>
    <row r="46" spans="1:27" ht="13.5">
      <c r="A46" s="249" t="s">
        <v>171</v>
      </c>
      <c r="B46" s="182"/>
      <c r="C46" s="155">
        <v>3947333</v>
      </c>
      <c r="D46" s="155"/>
      <c r="E46" s="59">
        <v>3800000</v>
      </c>
      <c r="F46" s="60">
        <v>3770333</v>
      </c>
      <c r="G46" s="60">
        <v>3976740</v>
      </c>
      <c r="H46" s="60">
        <v>3976740</v>
      </c>
      <c r="I46" s="60">
        <v>3976740</v>
      </c>
      <c r="J46" s="60">
        <v>3976740</v>
      </c>
      <c r="K46" s="60">
        <v>3976740</v>
      </c>
      <c r="L46" s="60">
        <v>3947333</v>
      </c>
      <c r="M46" s="60">
        <v>4703333</v>
      </c>
      <c r="N46" s="60">
        <v>4703333</v>
      </c>
      <c r="O46" s="60">
        <v>3947333</v>
      </c>
      <c r="P46" s="60">
        <v>3947333</v>
      </c>
      <c r="Q46" s="60">
        <v>3947333</v>
      </c>
      <c r="R46" s="60">
        <v>3947333</v>
      </c>
      <c r="S46" s="60">
        <v>3947333</v>
      </c>
      <c r="T46" s="60">
        <v>3947333</v>
      </c>
      <c r="U46" s="60">
        <v>3947333</v>
      </c>
      <c r="V46" s="60">
        <v>3947333</v>
      </c>
      <c r="W46" s="60">
        <v>3947333</v>
      </c>
      <c r="X46" s="60">
        <v>3770333</v>
      </c>
      <c r="Y46" s="60">
        <v>177000</v>
      </c>
      <c r="Z46" s="139">
        <v>4.69</v>
      </c>
      <c r="AA46" s="62">
        <v>3770333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193173547</v>
      </c>
      <c r="D48" s="217">
        <f>SUM(D45:D47)</f>
        <v>0</v>
      </c>
      <c r="E48" s="264">
        <f t="shared" si="7"/>
        <v>212884495</v>
      </c>
      <c r="F48" s="219">
        <f t="shared" si="7"/>
        <v>208073061</v>
      </c>
      <c r="G48" s="219">
        <f t="shared" si="7"/>
        <v>246112708</v>
      </c>
      <c r="H48" s="219">
        <f t="shared" si="7"/>
        <v>245252349</v>
      </c>
      <c r="I48" s="219">
        <f t="shared" si="7"/>
        <v>234741360</v>
      </c>
      <c r="J48" s="219">
        <f t="shared" si="7"/>
        <v>234741360</v>
      </c>
      <c r="K48" s="219">
        <f t="shared" si="7"/>
        <v>236580158</v>
      </c>
      <c r="L48" s="219">
        <f t="shared" si="7"/>
        <v>239799773</v>
      </c>
      <c r="M48" s="219">
        <f t="shared" si="7"/>
        <v>225493646</v>
      </c>
      <c r="N48" s="219">
        <f t="shared" si="7"/>
        <v>225493646</v>
      </c>
      <c r="O48" s="219">
        <f t="shared" si="7"/>
        <v>231576017</v>
      </c>
      <c r="P48" s="219">
        <f t="shared" si="7"/>
        <v>227725876</v>
      </c>
      <c r="Q48" s="219">
        <f t="shared" si="7"/>
        <v>230287133</v>
      </c>
      <c r="R48" s="219">
        <f t="shared" si="7"/>
        <v>230287133</v>
      </c>
      <c r="S48" s="219">
        <f t="shared" si="7"/>
        <v>219590759</v>
      </c>
      <c r="T48" s="219">
        <f t="shared" si="7"/>
        <v>220566065</v>
      </c>
      <c r="U48" s="219">
        <f t="shared" si="7"/>
        <v>219030512</v>
      </c>
      <c r="V48" s="219">
        <f t="shared" si="7"/>
        <v>219030512</v>
      </c>
      <c r="W48" s="219">
        <f t="shared" si="7"/>
        <v>219030512</v>
      </c>
      <c r="X48" s="219">
        <f t="shared" si="7"/>
        <v>208073061</v>
      </c>
      <c r="Y48" s="219">
        <f t="shared" si="7"/>
        <v>10957451</v>
      </c>
      <c r="Z48" s="265">
        <f>+IF(X48&lt;&gt;0,+(Y48/X48)*100,0)</f>
        <v>5.266155526014971</v>
      </c>
      <c r="AA48" s="232">
        <f>SUM(AA45:AA47)</f>
        <v>208073061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25223225</v>
      </c>
      <c r="D6" s="155"/>
      <c r="E6" s="59">
        <v>30262450</v>
      </c>
      <c r="F6" s="60">
        <v>29657199</v>
      </c>
      <c r="G6" s="60">
        <v>2028745</v>
      </c>
      <c r="H6" s="60">
        <v>2391464</v>
      </c>
      <c r="I6" s="60">
        <v>2720256</v>
      </c>
      <c r="J6" s="60">
        <v>7140465</v>
      </c>
      <c r="K6" s="60">
        <v>2249567</v>
      </c>
      <c r="L6" s="60">
        <v>1820189</v>
      </c>
      <c r="M6" s="60">
        <v>1989544</v>
      </c>
      <c r="N6" s="60">
        <v>6059300</v>
      </c>
      <c r="O6" s="60">
        <v>1818887</v>
      </c>
      <c r="P6" s="60">
        <v>2238952</v>
      </c>
      <c r="Q6" s="60">
        <v>2253400</v>
      </c>
      <c r="R6" s="60">
        <v>6311239</v>
      </c>
      <c r="S6" s="60">
        <v>1753320</v>
      </c>
      <c r="T6" s="60">
        <v>1916351</v>
      </c>
      <c r="U6" s="60">
        <v>1874677</v>
      </c>
      <c r="V6" s="60">
        <v>5544348</v>
      </c>
      <c r="W6" s="60">
        <v>25055352</v>
      </c>
      <c r="X6" s="60">
        <v>29657199</v>
      </c>
      <c r="Y6" s="60">
        <v>-4601847</v>
      </c>
      <c r="Z6" s="140">
        <v>-15.52</v>
      </c>
      <c r="AA6" s="62">
        <v>29657199</v>
      </c>
    </row>
    <row r="7" spans="1:27" ht="13.5">
      <c r="A7" s="249" t="s">
        <v>32</v>
      </c>
      <c r="B7" s="182"/>
      <c r="C7" s="155">
        <v>77259422</v>
      </c>
      <c r="D7" s="155"/>
      <c r="E7" s="59">
        <v>90634396</v>
      </c>
      <c r="F7" s="60">
        <v>86467390</v>
      </c>
      <c r="G7" s="60">
        <v>7145020</v>
      </c>
      <c r="H7" s="60">
        <v>6990387</v>
      </c>
      <c r="I7" s="60">
        <v>7475104</v>
      </c>
      <c r="J7" s="60">
        <v>21610511</v>
      </c>
      <c r="K7" s="60">
        <v>7463715</v>
      </c>
      <c r="L7" s="60">
        <v>6674627</v>
      </c>
      <c r="M7" s="60">
        <v>7524291</v>
      </c>
      <c r="N7" s="60">
        <v>21662633</v>
      </c>
      <c r="O7" s="60">
        <v>6951630</v>
      </c>
      <c r="P7" s="60">
        <v>6860292</v>
      </c>
      <c r="Q7" s="60">
        <v>7884206</v>
      </c>
      <c r="R7" s="60">
        <v>21696128</v>
      </c>
      <c r="S7" s="60">
        <v>7470889</v>
      </c>
      <c r="T7" s="60">
        <v>7249219</v>
      </c>
      <c r="U7" s="60">
        <v>7172149</v>
      </c>
      <c r="V7" s="60">
        <v>21892257</v>
      </c>
      <c r="W7" s="60">
        <v>86861529</v>
      </c>
      <c r="X7" s="60">
        <v>86467390</v>
      </c>
      <c r="Y7" s="60">
        <v>394139</v>
      </c>
      <c r="Z7" s="140">
        <v>0.46</v>
      </c>
      <c r="AA7" s="62">
        <v>86467390</v>
      </c>
    </row>
    <row r="8" spans="1:27" ht="13.5">
      <c r="A8" s="249" t="s">
        <v>178</v>
      </c>
      <c r="B8" s="182"/>
      <c r="C8" s="155">
        <v>35295787</v>
      </c>
      <c r="D8" s="155"/>
      <c r="E8" s="59">
        <v>7389192</v>
      </c>
      <c r="F8" s="60">
        <v>10126464</v>
      </c>
      <c r="G8" s="60">
        <v>3754756</v>
      </c>
      <c r="H8" s="60">
        <v>5074376</v>
      </c>
      <c r="I8" s="60">
        <v>10154276</v>
      </c>
      <c r="J8" s="60">
        <v>18983408</v>
      </c>
      <c r="K8" s="60">
        <v>10871817</v>
      </c>
      <c r="L8" s="60">
        <v>13631858</v>
      </c>
      <c r="M8" s="60">
        <v>2179392</v>
      </c>
      <c r="N8" s="60">
        <v>26683067</v>
      </c>
      <c r="O8" s="60">
        <v>6799072</v>
      </c>
      <c r="P8" s="60">
        <v>858937</v>
      </c>
      <c r="Q8" s="60">
        <v>831363</v>
      </c>
      <c r="R8" s="60">
        <v>8489372</v>
      </c>
      <c r="S8" s="60">
        <v>814125</v>
      </c>
      <c r="T8" s="60">
        <v>985966</v>
      </c>
      <c r="U8" s="60">
        <v>732788</v>
      </c>
      <c r="V8" s="60">
        <v>2532879</v>
      </c>
      <c r="W8" s="60">
        <v>56688726</v>
      </c>
      <c r="X8" s="60">
        <v>10126464</v>
      </c>
      <c r="Y8" s="60">
        <v>46562262</v>
      </c>
      <c r="Z8" s="140">
        <v>459.81</v>
      </c>
      <c r="AA8" s="62">
        <v>10126464</v>
      </c>
    </row>
    <row r="9" spans="1:27" ht="13.5">
      <c r="A9" s="249" t="s">
        <v>179</v>
      </c>
      <c r="B9" s="182"/>
      <c r="C9" s="155">
        <v>48644018</v>
      </c>
      <c r="D9" s="155"/>
      <c r="E9" s="59">
        <v>49964076</v>
      </c>
      <c r="F9" s="60">
        <v>61537585</v>
      </c>
      <c r="G9" s="60">
        <v>8288000</v>
      </c>
      <c r="H9" s="60"/>
      <c r="I9" s="60"/>
      <c r="J9" s="60">
        <v>8288000</v>
      </c>
      <c r="K9" s="60"/>
      <c r="L9" s="60">
        <v>6979000</v>
      </c>
      <c r="M9" s="60">
        <v>1026000</v>
      </c>
      <c r="N9" s="60">
        <v>8005000</v>
      </c>
      <c r="O9" s="60">
        <v>167000</v>
      </c>
      <c r="P9" s="60">
        <v>6249000</v>
      </c>
      <c r="Q9" s="60">
        <v>17736587</v>
      </c>
      <c r="R9" s="60">
        <v>24152587</v>
      </c>
      <c r="S9" s="60">
        <v>2610000</v>
      </c>
      <c r="T9" s="60"/>
      <c r="U9" s="60"/>
      <c r="V9" s="60">
        <v>2610000</v>
      </c>
      <c r="W9" s="60">
        <v>43055587</v>
      </c>
      <c r="X9" s="60">
        <v>61537585</v>
      </c>
      <c r="Y9" s="60">
        <v>-18481998</v>
      </c>
      <c r="Z9" s="140">
        <v>-30.03</v>
      </c>
      <c r="AA9" s="62">
        <v>61537585</v>
      </c>
    </row>
    <row r="10" spans="1:27" ht="13.5">
      <c r="A10" s="249" t="s">
        <v>180</v>
      </c>
      <c r="B10" s="182"/>
      <c r="C10" s="155">
        <v>18788889</v>
      </c>
      <c r="D10" s="155"/>
      <c r="E10" s="59">
        <v>11015916</v>
      </c>
      <c r="F10" s="60">
        <v>28376317</v>
      </c>
      <c r="G10" s="60"/>
      <c r="H10" s="60"/>
      <c r="I10" s="60"/>
      <c r="J10" s="60"/>
      <c r="K10" s="60"/>
      <c r="L10" s="60"/>
      <c r="M10" s="60"/>
      <c r="N10" s="60"/>
      <c r="O10" s="60">
        <v>1004000</v>
      </c>
      <c r="P10" s="60">
        <v>226000</v>
      </c>
      <c r="Q10" s="60">
        <v>5638000</v>
      </c>
      <c r="R10" s="60">
        <v>6868000</v>
      </c>
      <c r="S10" s="60"/>
      <c r="T10" s="60"/>
      <c r="U10" s="60"/>
      <c r="V10" s="60"/>
      <c r="W10" s="60">
        <v>6868000</v>
      </c>
      <c r="X10" s="60">
        <v>28376317</v>
      </c>
      <c r="Y10" s="60">
        <v>-21508317</v>
      </c>
      <c r="Z10" s="140">
        <v>-75.8</v>
      </c>
      <c r="AA10" s="62">
        <v>28376317</v>
      </c>
    </row>
    <row r="11" spans="1:27" ht="13.5">
      <c r="A11" s="249" t="s">
        <v>181</v>
      </c>
      <c r="B11" s="182"/>
      <c r="C11" s="155">
        <v>1297581</v>
      </c>
      <c r="D11" s="155"/>
      <c r="E11" s="59">
        <v>1749996</v>
      </c>
      <c r="F11" s="60">
        <v>1950005</v>
      </c>
      <c r="G11" s="60">
        <v>60477</v>
      </c>
      <c r="H11" s="60">
        <v>85486</v>
      </c>
      <c r="I11" s="60">
        <v>54672</v>
      </c>
      <c r="J11" s="60">
        <v>200635</v>
      </c>
      <c r="K11" s="60">
        <v>66129</v>
      </c>
      <c r="L11" s="60">
        <v>72080</v>
      </c>
      <c r="M11" s="60">
        <v>90166</v>
      </c>
      <c r="N11" s="60">
        <v>228375</v>
      </c>
      <c r="O11" s="60">
        <v>77997</v>
      </c>
      <c r="P11" s="60">
        <v>258627</v>
      </c>
      <c r="Q11" s="60">
        <v>126737</v>
      </c>
      <c r="R11" s="60">
        <v>463361</v>
      </c>
      <c r="S11" s="60">
        <v>152577</v>
      </c>
      <c r="T11" s="60">
        <v>114147</v>
      </c>
      <c r="U11" s="60">
        <v>563015</v>
      </c>
      <c r="V11" s="60">
        <v>829739</v>
      </c>
      <c r="W11" s="60">
        <v>1722110</v>
      </c>
      <c r="X11" s="60">
        <v>1950005</v>
      </c>
      <c r="Y11" s="60">
        <v>-227895</v>
      </c>
      <c r="Z11" s="140">
        <v>-11.69</v>
      </c>
      <c r="AA11" s="62">
        <v>1950005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-179185774</v>
      </c>
      <c r="D14" s="155"/>
      <c r="E14" s="59">
        <v>-172664628</v>
      </c>
      <c r="F14" s="60">
        <v>-183811401</v>
      </c>
      <c r="G14" s="60">
        <v>-8253220</v>
      </c>
      <c r="H14" s="60">
        <v>-12988076</v>
      </c>
      <c r="I14" s="60">
        <v>-14716333</v>
      </c>
      <c r="J14" s="60">
        <v>-35957629</v>
      </c>
      <c r="K14" s="60">
        <v>-19244805</v>
      </c>
      <c r="L14" s="60">
        <v>-18678186</v>
      </c>
      <c r="M14" s="60">
        <v>-19100380</v>
      </c>
      <c r="N14" s="60">
        <v>-57023371</v>
      </c>
      <c r="O14" s="60">
        <v>-10417976</v>
      </c>
      <c r="P14" s="60">
        <v>-17585355</v>
      </c>
      <c r="Q14" s="60">
        <v>-20985297</v>
      </c>
      <c r="R14" s="60">
        <v>-48988628</v>
      </c>
      <c r="S14" s="60">
        <v>-21719111</v>
      </c>
      <c r="T14" s="60">
        <v>-13214898</v>
      </c>
      <c r="U14" s="60">
        <v>-14157942</v>
      </c>
      <c r="V14" s="60">
        <v>-49091951</v>
      </c>
      <c r="W14" s="60">
        <v>-191061579</v>
      </c>
      <c r="X14" s="60">
        <v>-183811401</v>
      </c>
      <c r="Y14" s="60">
        <v>-7250178</v>
      </c>
      <c r="Z14" s="140">
        <v>3.94</v>
      </c>
      <c r="AA14" s="62">
        <v>-183811401</v>
      </c>
    </row>
    <row r="15" spans="1:27" ht="13.5">
      <c r="A15" s="249" t="s">
        <v>40</v>
      </c>
      <c r="B15" s="182"/>
      <c r="C15" s="155">
        <v>-6005681</v>
      </c>
      <c r="D15" s="155"/>
      <c r="E15" s="59">
        <v>-6136080</v>
      </c>
      <c r="F15" s="60">
        <v>-4499999</v>
      </c>
      <c r="G15" s="60"/>
      <c r="H15" s="60"/>
      <c r="I15" s="60"/>
      <c r="J15" s="60"/>
      <c r="K15" s="60"/>
      <c r="L15" s="60"/>
      <c r="M15" s="60">
        <v>-535408</v>
      </c>
      <c r="N15" s="60">
        <v>-535408</v>
      </c>
      <c r="O15" s="60"/>
      <c r="P15" s="60"/>
      <c r="Q15" s="60"/>
      <c r="R15" s="60"/>
      <c r="S15" s="60"/>
      <c r="T15" s="60"/>
      <c r="U15" s="60">
        <v>-498873</v>
      </c>
      <c r="V15" s="60">
        <v>-498873</v>
      </c>
      <c r="W15" s="60">
        <v>-1034281</v>
      </c>
      <c r="X15" s="60">
        <v>-4499999</v>
      </c>
      <c r="Y15" s="60">
        <v>3465718</v>
      </c>
      <c r="Z15" s="140">
        <v>-77.02</v>
      </c>
      <c r="AA15" s="62">
        <v>-4499999</v>
      </c>
    </row>
    <row r="16" spans="1:27" ht="13.5">
      <c r="A16" s="249" t="s">
        <v>42</v>
      </c>
      <c r="B16" s="182"/>
      <c r="C16" s="155">
        <v>-1494500</v>
      </c>
      <c r="D16" s="155"/>
      <c r="E16" s="59">
        <v>-1690000</v>
      </c>
      <c r="F16" s="60">
        <v>-1390000</v>
      </c>
      <c r="G16" s="60"/>
      <c r="H16" s="60">
        <v>-90000</v>
      </c>
      <c r="I16" s="60">
        <v>-90000</v>
      </c>
      <c r="J16" s="60">
        <v>-180000</v>
      </c>
      <c r="K16" s="60">
        <v>-172500</v>
      </c>
      <c r="L16" s="60">
        <v>-90000</v>
      </c>
      <c r="M16" s="60">
        <v>-180000</v>
      </c>
      <c r="N16" s="60">
        <v>-442500</v>
      </c>
      <c r="O16" s="60">
        <v>-82500</v>
      </c>
      <c r="P16" s="60">
        <v>-90000</v>
      </c>
      <c r="Q16" s="60">
        <v>-90000</v>
      </c>
      <c r="R16" s="60">
        <v>-262500</v>
      </c>
      <c r="S16" s="60"/>
      <c r="T16" s="60">
        <v>-172500</v>
      </c>
      <c r="U16" s="60">
        <v>-160000</v>
      </c>
      <c r="V16" s="60">
        <v>-332500</v>
      </c>
      <c r="W16" s="60">
        <v>-1217500</v>
      </c>
      <c r="X16" s="60">
        <v>-1390000</v>
      </c>
      <c r="Y16" s="60">
        <v>172500</v>
      </c>
      <c r="Z16" s="140">
        <v>-12.41</v>
      </c>
      <c r="AA16" s="62">
        <v>-1390000</v>
      </c>
    </row>
    <row r="17" spans="1:27" ht="13.5">
      <c r="A17" s="250" t="s">
        <v>185</v>
      </c>
      <c r="B17" s="251"/>
      <c r="C17" s="168">
        <f aca="true" t="shared" si="0" ref="C17:Y17">SUM(C6:C16)</f>
        <v>19822967</v>
      </c>
      <c r="D17" s="168">
        <f t="shared" si="0"/>
        <v>0</v>
      </c>
      <c r="E17" s="72">
        <f t="shared" si="0"/>
        <v>10525318</v>
      </c>
      <c r="F17" s="73">
        <f t="shared" si="0"/>
        <v>28413560</v>
      </c>
      <c r="G17" s="73">
        <f t="shared" si="0"/>
        <v>13023778</v>
      </c>
      <c r="H17" s="73">
        <f t="shared" si="0"/>
        <v>1463637</v>
      </c>
      <c r="I17" s="73">
        <f t="shared" si="0"/>
        <v>5597975</v>
      </c>
      <c r="J17" s="73">
        <f t="shared" si="0"/>
        <v>20085390</v>
      </c>
      <c r="K17" s="73">
        <f t="shared" si="0"/>
        <v>1233923</v>
      </c>
      <c r="L17" s="73">
        <f t="shared" si="0"/>
        <v>10409568</v>
      </c>
      <c r="M17" s="73">
        <f t="shared" si="0"/>
        <v>-7006395</v>
      </c>
      <c r="N17" s="73">
        <f t="shared" si="0"/>
        <v>4637096</v>
      </c>
      <c r="O17" s="73">
        <f t="shared" si="0"/>
        <v>6318110</v>
      </c>
      <c r="P17" s="73">
        <f t="shared" si="0"/>
        <v>-983547</v>
      </c>
      <c r="Q17" s="73">
        <f t="shared" si="0"/>
        <v>13394996</v>
      </c>
      <c r="R17" s="73">
        <f t="shared" si="0"/>
        <v>18729559</v>
      </c>
      <c r="S17" s="73">
        <f t="shared" si="0"/>
        <v>-8918200</v>
      </c>
      <c r="T17" s="73">
        <f t="shared" si="0"/>
        <v>-3121715</v>
      </c>
      <c r="U17" s="73">
        <f t="shared" si="0"/>
        <v>-4474186</v>
      </c>
      <c r="V17" s="73">
        <f t="shared" si="0"/>
        <v>-16514101</v>
      </c>
      <c r="W17" s="73">
        <f t="shared" si="0"/>
        <v>26937944</v>
      </c>
      <c r="X17" s="73">
        <f t="shared" si="0"/>
        <v>28413560</v>
      </c>
      <c r="Y17" s="73">
        <f t="shared" si="0"/>
        <v>-1475616</v>
      </c>
      <c r="Z17" s="170">
        <f>+IF(X17&lt;&gt;0,+(Y17/X17)*100,0)</f>
        <v>-5.1933513435134495</v>
      </c>
      <c r="AA17" s="74">
        <f>SUM(AA6:AA16)</f>
        <v>28413560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20000</v>
      </c>
      <c r="D21" s="155"/>
      <c r="E21" s="59"/>
      <c r="F21" s="60">
        <v>1104500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1104500</v>
      </c>
      <c r="Y21" s="159">
        <v>-1104500</v>
      </c>
      <c r="Z21" s="141">
        <v>-100</v>
      </c>
      <c r="AA21" s="225">
        <v>1104500</v>
      </c>
    </row>
    <row r="22" spans="1:27" ht="13.5">
      <c r="A22" s="249" t="s">
        <v>188</v>
      </c>
      <c r="B22" s="182"/>
      <c r="C22" s="155"/>
      <c r="D22" s="155"/>
      <c r="E22" s="268"/>
      <c r="F22" s="159">
        <v>50348</v>
      </c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>
        <v>50348</v>
      </c>
      <c r="Y22" s="60">
        <v>-50348</v>
      </c>
      <c r="Z22" s="140">
        <v>-100</v>
      </c>
      <c r="AA22" s="62">
        <v>50348</v>
      </c>
    </row>
    <row r="23" spans="1:27" ht="13.5">
      <c r="A23" s="249" t="s">
        <v>189</v>
      </c>
      <c r="B23" s="182"/>
      <c r="C23" s="157">
        <v>61343</v>
      </c>
      <c r="D23" s="157"/>
      <c r="E23" s="59">
        <v>72000</v>
      </c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>
        <v>8000000</v>
      </c>
      <c r="N24" s="60">
        <v>8000000</v>
      </c>
      <c r="O24" s="60"/>
      <c r="P24" s="60">
        <v>6000000</v>
      </c>
      <c r="Q24" s="60">
        <v>8000000</v>
      </c>
      <c r="R24" s="60">
        <v>14000000</v>
      </c>
      <c r="S24" s="60"/>
      <c r="T24" s="60"/>
      <c r="U24" s="60"/>
      <c r="V24" s="60"/>
      <c r="W24" s="60">
        <v>22000000</v>
      </c>
      <c r="X24" s="60"/>
      <c r="Y24" s="60">
        <v>22000000</v>
      </c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-21257353</v>
      </c>
      <c r="D26" s="155"/>
      <c r="E26" s="59">
        <v>-18761724</v>
      </c>
      <c r="F26" s="60">
        <v>-34972557</v>
      </c>
      <c r="G26" s="60">
        <v>-1460526</v>
      </c>
      <c r="H26" s="60">
        <v>-1101069</v>
      </c>
      <c r="I26" s="60">
        <v>-2136928</v>
      </c>
      <c r="J26" s="60">
        <v>-4698523</v>
      </c>
      <c r="K26" s="60">
        <v>-2107352</v>
      </c>
      <c r="L26" s="60">
        <v>-1733951</v>
      </c>
      <c r="M26" s="60">
        <v>-2785874</v>
      </c>
      <c r="N26" s="60">
        <v>-6627177</v>
      </c>
      <c r="O26" s="60">
        <v>-717802</v>
      </c>
      <c r="P26" s="60">
        <v>-66811</v>
      </c>
      <c r="Q26" s="60">
        <v>-1223729</v>
      </c>
      <c r="R26" s="60">
        <v>-2008342</v>
      </c>
      <c r="S26" s="60">
        <v>-1956571</v>
      </c>
      <c r="T26" s="60">
        <v>-3353174</v>
      </c>
      <c r="U26" s="60">
        <v>-88693</v>
      </c>
      <c r="V26" s="60">
        <v>-5398438</v>
      </c>
      <c r="W26" s="60">
        <v>-18732480</v>
      </c>
      <c r="X26" s="60">
        <v>-34972557</v>
      </c>
      <c r="Y26" s="60">
        <v>16240077</v>
      </c>
      <c r="Z26" s="140">
        <v>-46.44</v>
      </c>
      <c r="AA26" s="62">
        <v>-34972557</v>
      </c>
    </row>
    <row r="27" spans="1:27" ht="13.5">
      <c r="A27" s="250" t="s">
        <v>192</v>
      </c>
      <c r="B27" s="251"/>
      <c r="C27" s="168">
        <f aca="true" t="shared" si="1" ref="C27:Y27">SUM(C21:C26)</f>
        <v>-21176010</v>
      </c>
      <c r="D27" s="168">
        <f>SUM(D21:D26)</f>
        <v>0</v>
      </c>
      <c r="E27" s="72">
        <f t="shared" si="1"/>
        <v>-18689724</v>
      </c>
      <c r="F27" s="73">
        <f t="shared" si="1"/>
        <v>-33817709</v>
      </c>
      <c r="G27" s="73">
        <f t="shared" si="1"/>
        <v>-1460526</v>
      </c>
      <c r="H27" s="73">
        <f t="shared" si="1"/>
        <v>-1101069</v>
      </c>
      <c r="I27" s="73">
        <f t="shared" si="1"/>
        <v>-2136928</v>
      </c>
      <c r="J27" s="73">
        <f t="shared" si="1"/>
        <v>-4698523</v>
      </c>
      <c r="K27" s="73">
        <f t="shared" si="1"/>
        <v>-2107352</v>
      </c>
      <c r="L27" s="73">
        <f t="shared" si="1"/>
        <v>-1733951</v>
      </c>
      <c r="M27" s="73">
        <f t="shared" si="1"/>
        <v>5214126</v>
      </c>
      <c r="N27" s="73">
        <f t="shared" si="1"/>
        <v>1372823</v>
      </c>
      <c r="O27" s="73">
        <f t="shared" si="1"/>
        <v>-717802</v>
      </c>
      <c r="P27" s="73">
        <f t="shared" si="1"/>
        <v>5933189</v>
      </c>
      <c r="Q27" s="73">
        <f t="shared" si="1"/>
        <v>6776271</v>
      </c>
      <c r="R27" s="73">
        <f t="shared" si="1"/>
        <v>11991658</v>
      </c>
      <c r="S27" s="73">
        <f t="shared" si="1"/>
        <v>-1956571</v>
      </c>
      <c r="T27" s="73">
        <f t="shared" si="1"/>
        <v>-3353174</v>
      </c>
      <c r="U27" s="73">
        <f t="shared" si="1"/>
        <v>-88693</v>
      </c>
      <c r="V27" s="73">
        <f t="shared" si="1"/>
        <v>-5398438</v>
      </c>
      <c r="W27" s="73">
        <f t="shared" si="1"/>
        <v>3267520</v>
      </c>
      <c r="X27" s="73">
        <f t="shared" si="1"/>
        <v>-33817709</v>
      </c>
      <c r="Y27" s="73">
        <f t="shared" si="1"/>
        <v>37085229</v>
      </c>
      <c r="Z27" s="170">
        <f>+IF(X27&lt;&gt;0,+(Y27/X27)*100,0)</f>
        <v>-109.66215659375389</v>
      </c>
      <c r="AA27" s="74">
        <f>SUM(AA21:AA26)</f>
        <v>-33817709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>
        <v>204988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>
        <v>7746000</v>
      </c>
      <c r="F32" s="60">
        <v>6595800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6595800</v>
      </c>
      <c r="Y32" s="60">
        <v>-6595800</v>
      </c>
      <c r="Z32" s="140">
        <v>-100</v>
      </c>
      <c r="AA32" s="62">
        <v>6595800</v>
      </c>
    </row>
    <row r="33" spans="1:27" ht="13.5">
      <c r="A33" s="249" t="s">
        <v>196</v>
      </c>
      <c r="B33" s="182"/>
      <c r="C33" s="155">
        <v>117193</v>
      </c>
      <c r="D33" s="155"/>
      <c r="E33" s="59">
        <v>60000</v>
      </c>
      <c r="F33" s="60">
        <v>99999</v>
      </c>
      <c r="G33" s="60">
        <v>58450</v>
      </c>
      <c r="H33" s="159">
        <v>23995</v>
      </c>
      <c r="I33" s="159">
        <v>37808</v>
      </c>
      <c r="J33" s="159">
        <v>120253</v>
      </c>
      <c r="K33" s="60">
        <v>18662</v>
      </c>
      <c r="L33" s="60">
        <v>13532</v>
      </c>
      <c r="M33" s="60">
        <v>34256</v>
      </c>
      <c r="N33" s="60">
        <v>66450</v>
      </c>
      <c r="O33" s="159">
        <v>17497</v>
      </c>
      <c r="P33" s="159">
        <v>24678</v>
      </c>
      <c r="Q33" s="159"/>
      <c r="R33" s="60">
        <v>42175</v>
      </c>
      <c r="S33" s="60">
        <v>45145</v>
      </c>
      <c r="T33" s="60">
        <v>19810</v>
      </c>
      <c r="U33" s="60">
        <v>22875</v>
      </c>
      <c r="V33" s="159">
        <v>87830</v>
      </c>
      <c r="W33" s="159">
        <v>316708</v>
      </c>
      <c r="X33" s="159">
        <v>99999</v>
      </c>
      <c r="Y33" s="60">
        <v>216709</v>
      </c>
      <c r="Z33" s="140">
        <v>216.71</v>
      </c>
      <c r="AA33" s="62">
        <v>99999</v>
      </c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-2062167</v>
      </c>
      <c r="D35" s="155"/>
      <c r="E35" s="59">
        <v>-2118000</v>
      </c>
      <c r="F35" s="60">
        <v>-1844682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>
        <v>-1874784</v>
      </c>
      <c r="V35" s="60">
        <v>-1874784</v>
      </c>
      <c r="W35" s="60">
        <v>-1874784</v>
      </c>
      <c r="X35" s="60">
        <v>-1844682</v>
      </c>
      <c r="Y35" s="60">
        <v>-30102</v>
      </c>
      <c r="Z35" s="140">
        <v>1.63</v>
      </c>
      <c r="AA35" s="62">
        <v>-1844682</v>
      </c>
    </row>
    <row r="36" spans="1:27" ht="13.5">
      <c r="A36" s="250" t="s">
        <v>198</v>
      </c>
      <c r="B36" s="251"/>
      <c r="C36" s="168">
        <f aca="true" t="shared" si="2" ref="C36:Y36">SUM(C31:C35)</f>
        <v>-1739986</v>
      </c>
      <c r="D36" s="168">
        <f>SUM(D31:D35)</f>
        <v>0</v>
      </c>
      <c r="E36" s="72">
        <f t="shared" si="2"/>
        <v>5688000</v>
      </c>
      <c r="F36" s="73">
        <f t="shared" si="2"/>
        <v>4851117</v>
      </c>
      <c r="G36" s="73">
        <f t="shared" si="2"/>
        <v>58450</v>
      </c>
      <c r="H36" s="73">
        <f t="shared" si="2"/>
        <v>23995</v>
      </c>
      <c r="I36" s="73">
        <f t="shared" si="2"/>
        <v>37808</v>
      </c>
      <c r="J36" s="73">
        <f t="shared" si="2"/>
        <v>120253</v>
      </c>
      <c r="K36" s="73">
        <f t="shared" si="2"/>
        <v>18662</v>
      </c>
      <c r="L36" s="73">
        <f t="shared" si="2"/>
        <v>13532</v>
      </c>
      <c r="M36" s="73">
        <f t="shared" si="2"/>
        <v>34256</v>
      </c>
      <c r="N36" s="73">
        <f t="shared" si="2"/>
        <v>66450</v>
      </c>
      <c r="O36" s="73">
        <f t="shared" si="2"/>
        <v>17497</v>
      </c>
      <c r="P36" s="73">
        <f t="shared" si="2"/>
        <v>24678</v>
      </c>
      <c r="Q36" s="73">
        <f t="shared" si="2"/>
        <v>0</v>
      </c>
      <c r="R36" s="73">
        <f t="shared" si="2"/>
        <v>42175</v>
      </c>
      <c r="S36" s="73">
        <f t="shared" si="2"/>
        <v>45145</v>
      </c>
      <c r="T36" s="73">
        <f t="shared" si="2"/>
        <v>19810</v>
      </c>
      <c r="U36" s="73">
        <f t="shared" si="2"/>
        <v>-1851909</v>
      </c>
      <c r="V36" s="73">
        <f t="shared" si="2"/>
        <v>-1786954</v>
      </c>
      <c r="W36" s="73">
        <f t="shared" si="2"/>
        <v>-1558076</v>
      </c>
      <c r="X36" s="73">
        <f t="shared" si="2"/>
        <v>4851117</v>
      </c>
      <c r="Y36" s="73">
        <f t="shared" si="2"/>
        <v>-6409193</v>
      </c>
      <c r="Z36" s="170">
        <f>+IF(X36&lt;&gt;0,+(Y36/X36)*100,0)</f>
        <v>-132.11788130445007</v>
      </c>
      <c r="AA36" s="74">
        <f>SUM(AA31:AA35)</f>
        <v>4851117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-3093029</v>
      </c>
      <c r="D38" s="153">
        <f>+D17+D27+D36</f>
        <v>0</v>
      </c>
      <c r="E38" s="99">
        <f t="shared" si="3"/>
        <v>-2476406</v>
      </c>
      <c r="F38" s="100">
        <f t="shared" si="3"/>
        <v>-553032</v>
      </c>
      <c r="G38" s="100">
        <f t="shared" si="3"/>
        <v>11621702</v>
      </c>
      <c r="H38" s="100">
        <f t="shared" si="3"/>
        <v>386563</v>
      </c>
      <c r="I38" s="100">
        <f t="shared" si="3"/>
        <v>3498855</v>
      </c>
      <c r="J38" s="100">
        <f t="shared" si="3"/>
        <v>15507120</v>
      </c>
      <c r="K38" s="100">
        <f t="shared" si="3"/>
        <v>-854767</v>
      </c>
      <c r="L38" s="100">
        <f t="shared" si="3"/>
        <v>8689149</v>
      </c>
      <c r="M38" s="100">
        <f t="shared" si="3"/>
        <v>-1758013</v>
      </c>
      <c r="N38" s="100">
        <f t="shared" si="3"/>
        <v>6076369</v>
      </c>
      <c r="O38" s="100">
        <f t="shared" si="3"/>
        <v>5617805</v>
      </c>
      <c r="P38" s="100">
        <f t="shared" si="3"/>
        <v>4974320</v>
      </c>
      <c r="Q38" s="100">
        <f t="shared" si="3"/>
        <v>20171267</v>
      </c>
      <c r="R38" s="100">
        <f t="shared" si="3"/>
        <v>30763392</v>
      </c>
      <c r="S38" s="100">
        <f t="shared" si="3"/>
        <v>-10829626</v>
      </c>
      <c r="T38" s="100">
        <f t="shared" si="3"/>
        <v>-6455079</v>
      </c>
      <c r="U38" s="100">
        <f t="shared" si="3"/>
        <v>-6414788</v>
      </c>
      <c r="V38" s="100">
        <f t="shared" si="3"/>
        <v>-23699493</v>
      </c>
      <c r="W38" s="100">
        <f t="shared" si="3"/>
        <v>28647388</v>
      </c>
      <c r="X38" s="100">
        <f t="shared" si="3"/>
        <v>-553032</v>
      </c>
      <c r="Y38" s="100">
        <f t="shared" si="3"/>
        <v>29200420</v>
      </c>
      <c r="Z38" s="137">
        <f>+IF(X38&lt;&gt;0,+(Y38/X38)*100,0)</f>
        <v>-5280.059743378321</v>
      </c>
      <c r="AA38" s="102">
        <f>+AA17+AA27+AA36</f>
        <v>-553032</v>
      </c>
    </row>
    <row r="39" spans="1:27" ht="13.5">
      <c r="A39" s="249" t="s">
        <v>200</v>
      </c>
      <c r="B39" s="182"/>
      <c r="C39" s="153">
        <v>5019646</v>
      </c>
      <c r="D39" s="153"/>
      <c r="E39" s="99">
        <v>7221792</v>
      </c>
      <c r="F39" s="100">
        <v>1926617</v>
      </c>
      <c r="G39" s="100">
        <v>1926617</v>
      </c>
      <c r="H39" s="100">
        <v>13548319</v>
      </c>
      <c r="I39" s="100">
        <v>13934882</v>
      </c>
      <c r="J39" s="100">
        <v>1926617</v>
      </c>
      <c r="K39" s="100">
        <v>17433737</v>
      </c>
      <c r="L39" s="100">
        <v>16578970</v>
      </c>
      <c r="M39" s="100">
        <v>25268119</v>
      </c>
      <c r="N39" s="100">
        <v>17433737</v>
      </c>
      <c r="O39" s="100">
        <v>23510106</v>
      </c>
      <c r="P39" s="100">
        <v>29127911</v>
      </c>
      <c r="Q39" s="100">
        <v>34102231</v>
      </c>
      <c r="R39" s="100">
        <v>23510106</v>
      </c>
      <c r="S39" s="100">
        <v>54273498</v>
      </c>
      <c r="T39" s="100">
        <v>43443872</v>
      </c>
      <c r="U39" s="100">
        <v>36988793</v>
      </c>
      <c r="V39" s="100">
        <v>54273498</v>
      </c>
      <c r="W39" s="100">
        <v>1926617</v>
      </c>
      <c r="X39" s="100">
        <v>1926617</v>
      </c>
      <c r="Y39" s="100"/>
      <c r="Z39" s="137"/>
      <c r="AA39" s="102">
        <v>1926617</v>
      </c>
    </row>
    <row r="40" spans="1:27" ht="13.5">
      <c r="A40" s="269" t="s">
        <v>201</v>
      </c>
      <c r="B40" s="256"/>
      <c r="C40" s="257">
        <v>1926617</v>
      </c>
      <c r="D40" s="257"/>
      <c r="E40" s="258">
        <v>4745389</v>
      </c>
      <c r="F40" s="259">
        <v>1373586</v>
      </c>
      <c r="G40" s="259">
        <v>13548319</v>
      </c>
      <c r="H40" s="259">
        <v>13934882</v>
      </c>
      <c r="I40" s="259">
        <v>17433737</v>
      </c>
      <c r="J40" s="259">
        <v>17433737</v>
      </c>
      <c r="K40" s="259">
        <v>16578970</v>
      </c>
      <c r="L40" s="259">
        <v>25268119</v>
      </c>
      <c r="M40" s="259">
        <v>23510106</v>
      </c>
      <c r="N40" s="259">
        <v>23510106</v>
      </c>
      <c r="O40" s="259">
        <v>29127911</v>
      </c>
      <c r="P40" s="259">
        <v>34102231</v>
      </c>
      <c r="Q40" s="259">
        <v>54273498</v>
      </c>
      <c r="R40" s="259">
        <v>29127911</v>
      </c>
      <c r="S40" s="259">
        <v>43443872</v>
      </c>
      <c r="T40" s="259">
        <v>36988793</v>
      </c>
      <c r="U40" s="259">
        <v>30574005</v>
      </c>
      <c r="V40" s="259">
        <v>30574005</v>
      </c>
      <c r="W40" s="259">
        <v>30574005</v>
      </c>
      <c r="X40" s="259">
        <v>1373586</v>
      </c>
      <c r="Y40" s="259">
        <v>29200419</v>
      </c>
      <c r="Z40" s="260">
        <v>2125.85</v>
      </c>
      <c r="AA40" s="261">
        <v>1373586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21257353</v>
      </c>
      <c r="D5" s="200">
        <f t="shared" si="0"/>
        <v>0</v>
      </c>
      <c r="E5" s="106">
        <f t="shared" si="0"/>
        <v>17111721</v>
      </c>
      <c r="F5" s="106">
        <f t="shared" si="0"/>
        <v>34973057</v>
      </c>
      <c r="G5" s="106">
        <f t="shared" si="0"/>
        <v>1460524</v>
      </c>
      <c r="H5" s="106">
        <f t="shared" si="0"/>
        <v>1101683</v>
      </c>
      <c r="I5" s="106">
        <f t="shared" si="0"/>
        <v>2129512</v>
      </c>
      <c r="J5" s="106">
        <f t="shared" si="0"/>
        <v>4691719</v>
      </c>
      <c r="K5" s="106">
        <f t="shared" si="0"/>
        <v>2107351</v>
      </c>
      <c r="L5" s="106">
        <f t="shared" si="0"/>
        <v>1733948</v>
      </c>
      <c r="M5" s="106">
        <f t="shared" si="0"/>
        <v>2785873</v>
      </c>
      <c r="N5" s="106">
        <f t="shared" si="0"/>
        <v>6627172</v>
      </c>
      <c r="O5" s="106">
        <f t="shared" si="0"/>
        <v>723985</v>
      </c>
      <c r="P5" s="106">
        <f t="shared" si="0"/>
        <v>66810</v>
      </c>
      <c r="Q5" s="106">
        <f t="shared" si="0"/>
        <v>1223728</v>
      </c>
      <c r="R5" s="106">
        <f t="shared" si="0"/>
        <v>2014523</v>
      </c>
      <c r="S5" s="106">
        <f t="shared" si="0"/>
        <v>1956567</v>
      </c>
      <c r="T5" s="106">
        <f t="shared" si="0"/>
        <v>3353171</v>
      </c>
      <c r="U5" s="106">
        <f t="shared" si="0"/>
        <v>89327</v>
      </c>
      <c r="V5" s="106">
        <f t="shared" si="0"/>
        <v>5399065</v>
      </c>
      <c r="W5" s="106">
        <f t="shared" si="0"/>
        <v>18732479</v>
      </c>
      <c r="X5" s="106">
        <f t="shared" si="0"/>
        <v>34973057</v>
      </c>
      <c r="Y5" s="106">
        <f t="shared" si="0"/>
        <v>-16240578</v>
      </c>
      <c r="Z5" s="201">
        <f>+IF(X5&lt;&gt;0,+(Y5/X5)*100,0)</f>
        <v>-46.43739893827411</v>
      </c>
      <c r="AA5" s="199">
        <f>SUM(AA11:AA18)</f>
        <v>34973057</v>
      </c>
    </row>
    <row r="6" spans="1:27" ht="13.5">
      <c r="A6" s="291" t="s">
        <v>205</v>
      </c>
      <c r="B6" s="142"/>
      <c r="C6" s="62"/>
      <c r="D6" s="156"/>
      <c r="E6" s="60">
        <v>2078254</v>
      </c>
      <c r="F6" s="60">
        <v>2883476</v>
      </c>
      <c r="G6" s="60">
        <v>238543</v>
      </c>
      <c r="H6" s="60"/>
      <c r="I6" s="60"/>
      <c r="J6" s="60">
        <v>238543</v>
      </c>
      <c r="K6" s="60">
        <v>757916</v>
      </c>
      <c r="L6" s="60"/>
      <c r="M6" s="60"/>
      <c r="N6" s="60">
        <v>757916</v>
      </c>
      <c r="O6" s="60">
        <v>142017</v>
      </c>
      <c r="P6" s="60"/>
      <c r="Q6" s="60"/>
      <c r="R6" s="60">
        <v>142017</v>
      </c>
      <c r="S6" s="60"/>
      <c r="T6" s="60">
        <v>2125</v>
      </c>
      <c r="U6" s="60">
        <v>127381</v>
      </c>
      <c r="V6" s="60">
        <v>129506</v>
      </c>
      <c r="W6" s="60">
        <v>1267982</v>
      </c>
      <c r="X6" s="60">
        <v>2883476</v>
      </c>
      <c r="Y6" s="60">
        <v>-1615494</v>
      </c>
      <c r="Z6" s="140">
        <v>-56.03</v>
      </c>
      <c r="AA6" s="155">
        <v>2883476</v>
      </c>
    </row>
    <row r="7" spans="1:27" ht="13.5">
      <c r="A7" s="291" t="s">
        <v>206</v>
      </c>
      <c r="B7" s="142"/>
      <c r="C7" s="62"/>
      <c r="D7" s="156"/>
      <c r="E7" s="60">
        <v>1000000</v>
      </c>
      <c r="F7" s="60">
        <v>1418885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>
        <v>14610</v>
      </c>
      <c r="R7" s="60">
        <v>14610</v>
      </c>
      <c r="S7" s="60">
        <v>66490</v>
      </c>
      <c r="T7" s="60"/>
      <c r="U7" s="60">
        <v>6842</v>
      </c>
      <c r="V7" s="60">
        <v>73332</v>
      </c>
      <c r="W7" s="60">
        <v>87942</v>
      </c>
      <c r="X7" s="60">
        <v>1418885</v>
      </c>
      <c r="Y7" s="60">
        <v>-1330943</v>
      </c>
      <c r="Z7" s="140">
        <v>-93.8</v>
      </c>
      <c r="AA7" s="155">
        <v>1418885</v>
      </c>
    </row>
    <row r="8" spans="1:27" ht="13.5">
      <c r="A8" s="291" t="s">
        <v>207</v>
      </c>
      <c r="B8" s="142"/>
      <c r="C8" s="62"/>
      <c r="D8" s="156"/>
      <c r="E8" s="60">
        <v>6922869</v>
      </c>
      <c r="F8" s="60">
        <v>6093458</v>
      </c>
      <c r="G8" s="60"/>
      <c r="H8" s="60"/>
      <c r="I8" s="60">
        <v>693827</v>
      </c>
      <c r="J8" s="60">
        <v>693827</v>
      </c>
      <c r="K8" s="60">
        <v>309957</v>
      </c>
      <c r="L8" s="60">
        <v>1372655</v>
      </c>
      <c r="M8" s="60">
        <v>107330</v>
      </c>
      <c r="N8" s="60">
        <v>1789942</v>
      </c>
      <c r="O8" s="60">
        <v>213737</v>
      </c>
      <c r="P8" s="60"/>
      <c r="Q8" s="60">
        <v>1012075</v>
      </c>
      <c r="R8" s="60">
        <v>1225812</v>
      </c>
      <c r="S8" s="60">
        <v>1693989</v>
      </c>
      <c r="T8" s="60">
        <v>2702525</v>
      </c>
      <c r="U8" s="60"/>
      <c r="V8" s="60">
        <v>4396514</v>
      </c>
      <c r="W8" s="60">
        <v>8106095</v>
      </c>
      <c r="X8" s="60">
        <v>6093458</v>
      </c>
      <c r="Y8" s="60">
        <v>2012637</v>
      </c>
      <c r="Z8" s="140">
        <v>33.03</v>
      </c>
      <c r="AA8" s="155">
        <v>6093458</v>
      </c>
    </row>
    <row r="9" spans="1:27" ht="13.5">
      <c r="A9" s="291" t="s">
        <v>208</v>
      </c>
      <c r="B9" s="142"/>
      <c r="C9" s="62">
        <v>19759982</v>
      </c>
      <c r="D9" s="156"/>
      <c r="E9" s="60">
        <v>4359000</v>
      </c>
      <c r="F9" s="60">
        <v>21495977</v>
      </c>
      <c r="G9" s="60">
        <v>1221250</v>
      </c>
      <c r="H9" s="60">
        <v>1101069</v>
      </c>
      <c r="I9" s="60">
        <v>1409150</v>
      </c>
      <c r="J9" s="60">
        <v>3731469</v>
      </c>
      <c r="K9" s="60">
        <v>1026525</v>
      </c>
      <c r="L9" s="60">
        <v>54834</v>
      </c>
      <c r="M9" s="60">
        <v>2553841</v>
      </c>
      <c r="N9" s="60">
        <v>3635200</v>
      </c>
      <c r="O9" s="60">
        <v>265069</v>
      </c>
      <c r="P9" s="60"/>
      <c r="Q9" s="60"/>
      <c r="R9" s="60">
        <v>265069</v>
      </c>
      <c r="S9" s="60">
        <v>52706</v>
      </c>
      <c r="T9" s="60">
        <v>603893</v>
      </c>
      <c r="U9" s="60">
        <v>-568934</v>
      </c>
      <c r="V9" s="60">
        <v>87665</v>
      </c>
      <c r="W9" s="60">
        <v>7719403</v>
      </c>
      <c r="X9" s="60">
        <v>21495977</v>
      </c>
      <c r="Y9" s="60">
        <v>-13776574</v>
      </c>
      <c r="Z9" s="140">
        <v>-64.09</v>
      </c>
      <c r="AA9" s="155">
        <v>21495977</v>
      </c>
    </row>
    <row r="10" spans="1:27" ht="13.5">
      <c r="A10" s="291" t="s">
        <v>209</v>
      </c>
      <c r="B10" s="142"/>
      <c r="C10" s="62"/>
      <c r="D10" s="156"/>
      <c r="E10" s="60">
        <v>75000</v>
      </c>
      <c r="F10" s="60">
        <v>50000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50000</v>
      </c>
      <c r="Y10" s="60">
        <v>-50000</v>
      </c>
      <c r="Z10" s="140">
        <v>-100</v>
      </c>
      <c r="AA10" s="155">
        <v>50000</v>
      </c>
    </row>
    <row r="11" spans="1:27" ht="13.5">
      <c r="A11" s="292" t="s">
        <v>210</v>
      </c>
      <c r="B11" s="142"/>
      <c r="C11" s="293">
        <f aca="true" t="shared" si="1" ref="C11:Y11">SUM(C6:C10)</f>
        <v>19759982</v>
      </c>
      <c r="D11" s="294">
        <f t="shared" si="1"/>
        <v>0</v>
      </c>
      <c r="E11" s="295">
        <f t="shared" si="1"/>
        <v>14435123</v>
      </c>
      <c r="F11" s="295">
        <f t="shared" si="1"/>
        <v>31941796</v>
      </c>
      <c r="G11" s="295">
        <f t="shared" si="1"/>
        <v>1459793</v>
      </c>
      <c r="H11" s="295">
        <f t="shared" si="1"/>
        <v>1101069</v>
      </c>
      <c r="I11" s="295">
        <f t="shared" si="1"/>
        <v>2102977</v>
      </c>
      <c r="J11" s="295">
        <f t="shared" si="1"/>
        <v>4663839</v>
      </c>
      <c r="K11" s="295">
        <f t="shared" si="1"/>
        <v>2094398</v>
      </c>
      <c r="L11" s="295">
        <f t="shared" si="1"/>
        <v>1427489</v>
      </c>
      <c r="M11" s="295">
        <f t="shared" si="1"/>
        <v>2661171</v>
      </c>
      <c r="N11" s="295">
        <f t="shared" si="1"/>
        <v>6183058</v>
      </c>
      <c r="O11" s="295">
        <f t="shared" si="1"/>
        <v>620823</v>
      </c>
      <c r="P11" s="295">
        <f t="shared" si="1"/>
        <v>0</v>
      </c>
      <c r="Q11" s="295">
        <f t="shared" si="1"/>
        <v>1026685</v>
      </c>
      <c r="R11" s="295">
        <f t="shared" si="1"/>
        <v>1647508</v>
      </c>
      <c r="S11" s="295">
        <f t="shared" si="1"/>
        <v>1813185</v>
      </c>
      <c r="T11" s="295">
        <f t="shared" si="1"/>
        <v>3308543</v>
      </c>
      <c r="U11" s="295">
        <f t="shared" si="1"/>
        <v>-434711</v>
      </c>
      <c r="V11" s="295">
        <f t="shared" si="1"/>
        <v>4687017</v>
      </c>
      <c r="W11" s="295">
        <f t="shared" si="1"/>
        <v>17181422</v>
      </c>
      <c r="X11" s="295">
        <f t="shared" si="1"/>
        <v>31941796</v>
      </c>
      <c r="Y11" s="295">
        <f t="shared" si="1"/>
        <v>-14760374</v>
      </c>
      <c r="Z11" s="296">
        <f>+IF(X11&lt;&gt;0,+(Y11/X11)*100,0)</f>
        <v>-46.21021936274341</v>
      </c>
      <c r="AA11" s="297">
        <f>SUM(AA6:AA10)</f>
        <v>31941796</v>
      </c>
    </row>
    <row r="12" spans="1:27" ht="13.5">
      <c r="A12" s="298" t="s">
        <v>211</v>
      </c>
      <c r="B12" s="136"/>
      <c r="C12" s="62"/>
      <c r="D12" s="156"/>
      <c r="E12" s="60"/>
      <c r="F12" s="60">
        <v>1254769</v>
      </c>
      <c r="G12" s="60"/>
      <c r="H12" s="60"/>
      <c r="I12" s="60"/>
      <c r="J12" s="60"/>
      <c r="K12" s="60"/>
      <c r="L12" s="60"/>
      <c r="M12" s="60">
        <v>126684</v>
      </c>
      <c r="N12" s="60">
        <v>126684</v>
      </c>
      <c r="O12" s="60">
        <v>52200</v>
      </c>
      <c r="P12" s="60"/>
      <c r="Q12" s="60"/>
      <c r="R12" s="60">
        <v>52200</v>
      </c>
      <c r="S12" s="60"/>
      <c r="T12" s="60"/>
      <c r="U12" s="60">
        <v>192055</v>
      </c>
      <c r="V12" s="60">
        <v>192055</v>
      </c>
      <c r="W12" s="60">
        <v>370939</v>
      </c>
      <c r="X12" s="60">
        <v>1254769</v>
      </c>
      <c r="Y12" s="60">
        <v>-883830</v>
      </c>
      <c r="Z12" s="140">
        <v>-70.44</v>
      </c>
      <c r="AA12" s="155">
        <v>1254769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>
        <v>389975</v>
      </c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1107396</v>
      </c>
      <c r="D15" s="156"/>
      <c r="E15" s="60">
        <v>2676598</v>
      </c>
      <c r="F15" s="60">
        <v>957194</v>
      </c>
      <c r="G15" s="60">
        <v>731</v>
      </c>
      <c r="H15" s="60">
        <v>614</v>
      </c>
      <c r="I15" s="60">
        <v>26535</v>
      </c>
      <c r="J15" s="60">
        <v>27880</v>
      </c>
      <c r="K15" s="60">
        <v>12953</v>
      </c>
      <c r="L15" s="60">
        <v>306459</v>
      </c>
      <c r="M15" s="60">
        <v>-1982</v>
      </c>
      <c r="N15" s="60">
        <v>317430</v>
      </c>
      <c r="O15" s="60">
        <v>50962</v>
      </c>
      <c r="P15" s="60">
        <v>66810</v>
      </c>
      <c r="Q15" s="60">
        <v>197043</v>
      </c>
      <c r="R15" s="60">
        <v>314815</v>
      </c>
      <c r="S15" s="60">
        <v>143382</v>
      </c>
      <c r="T15" s="60">
        <v>44628</v>
      </c>
      <c r="U15" s="60">
        <v>331983</v>
      </c>
      <c r="V15" s="60">
        <v>519993</v>
      </c>
      <c r="W15" s="60">
        <v>1180118</v>
      </c>
      <c r="X15" s="60">
        <v>957194</v>
      </c>
      <c r="Y15" s="60">
        <v>222924</v>
      </c>
      <c r="Z15" s="140">
        <v>23.29</v>
      </c>
      <c r="AA15" s="155">
        <v>957194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>
        <v>819298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819298</v>
      </c>
      <c r="Y18" s="82">
        <v>-819298</v>
      </c>
      <c r="Z18" s="270">
        <v>-100</v>
      </c>
      <c r="AA18" s="278">
        <v>819298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1650000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>
        <v>500000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500000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>
        <v>1150000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2578254</v>
      </c>
      <c r="F36" s="60">
        <f t="shared" si="4"/>
        <v>2883476</v>
      </c>
      <c r="G36" s="60">
        <f t="shared" si="4"/>
        <v>238543</v>
      </c>
      <c r="H36" s="60">
        <f t="shared" si="4"/>
        <v>0</v>
      </c>
      <c r="I36" s="60">
        <f t="shared" si="4"/>
        <v>0</v>
      </c>
      <c r="J36" s="60">
        <f t="shared" si="4"/>
        <v>238543</v>
      </c>
      <c r="K36" s="60">
        <f t="shared" si="4"/>
        <v>757916</v>
      </c>
      <c r="L36" s="60">
        <f t="shared" si="4"/>
        <v>0</v>
      </c>
      <c r="M36" s="60">
        <f t="shared" si="4"/>
        <v>0</v>
      </c>
      <c r="N36" s="60">
        <f t="shared" si="4"/>
        <v>757916</v>
      </c>
      <c r="O36" s="60">
        <f t="shared" si="4"/>
        <v>142017</v>
      </c>
      <c r="P36" s="60">
        <f t="shared" si="4"/>
        <v>0</v>
      </c>
      <c r="Q36" s="60">
        <f t="shared" si="4"/>
        <v>0</v>
      </c>
      <c r="R36" s="60">
        <f t="shared" si="4"/>
        <v>142017</v>
      </c>
      <c r="S36" s="60">
        <f t="shared" si="4"/>
        <v>0</v>
      </c>
      <c r="T36" s="60">
        <f t="shared" si="4"/>
        <v>2125</v>
      </c>
      <c r="U36" s="60">
        <f t="shared" si="4"/>
        <v>127381</v>
      </c>
      <c r="V36" s="60">
        <f t="shared" si="4"/>
        <v>129506</v>
      </c>
      <c r="W36" s="60">
        <f t="shared" si="4"/>
        <v>1267982</v>
      </c>
      <c r="X36" s="60">
        <f t="shared" si="4"/>
        <v>2883476</v>
      </c>
      <c r="Y36" s="60">
        <f t="shared" si="4"/>
        <v>-1615494</v>
      </c>
      <c r="Z36" s="140">
        <f aca="true" t="shared" si="5" ref="Z36:Z49">+IF(X36&lt;&gt;0,+(Y36/X36)*100,0)</f>
        <v>-56.02592149197705</v>
      </c>
      <c r="AA36" s="155">
        <f>AA6+AA21</f>
        <v>2883476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1000000</v>
      </c>
      <c r="F37" s="60">
        <f t="shared" si="4"/>
        <v>1418885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14610</v>
      </c>
      <c r="R37" s="60">
        <f t="shared" si="4"/>
        <v>14610</v>
      </c>
      <c r="S37" s="60">
        <f t="shared" si="4"/>
        <v>66490</v>
      </c>
      <c r="T37" s="60">
        <f t="shared" si="4"/>
        <v>0</v>
      </c>
      <c r="U37" s="60">
        <f t="shared" si="4"/>
        <v>6842</v>
      </c>
      <c r="V37" s="60">
        <f t="shared" si="4"/>
        <v>73332</v>
      </c>
      <c r="W37" s="60">
        <f t="shared" si="4"/>
        <v>87942</v>
      </c>
      <c r="X37" s="60">
        <f t="shared" si="4"/>
        <v>1418885</v>
      </c>
      <c r="Y37" s="60">
        <f t="shared" si="4"/>
        <v>-1330943</v>
      </c>
      <c r="Z37" s="140">
        <f t="shared" si="5"/>
        <v>-93.80203469625798</v>
      </c>
      <c r="AA37" s="155">
        <f>AA7+AA22</f>
        <v>1418885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6922869</v>
      </c>
      <c r="F38" s="60">
        <f t="shared" si="4"/>
        <v>6093458</v>
      </c>
      <c r="G38" s="60">
        <f t="shared" si="4"/>
        <v>0</v>
      </c>
      <c r="H38" s="60">
        <f t="shared" si="4"/>
        <v>0</v>
      </c>
      <c r="I38" s="60">
        <f t="shared" si="4"/>
        <v>693827</v>
      </c>
      <c r="J38" s="60">
        <f t="shared" si="4"/>
        <v>693827</v>
      </c>
      <c r="K38" s="60">
        <f t="shared" si="4"/>
        <v>309957</v>
      </c>
      <c r="L38" s="60">
        <f t="shared" si="4"/>
        <v>1372655</v>
      </c>
      <c r="M38" s="60">
        <f t="shared" si="4"/>
        <v>107330</v>
      </c>
      <c r="N38" s="60">
        <f t="shared" si="4"/>
        <v>1789942</v>
      </c>
      <c r="O38" s="60">
        <f t="shared" si="4"/>
        <v>213737</v>
      </c>
      <c r="P38" s="60">
        <f t="shared" si="4"/>
        <v>0</v>
      </c>
      <c r="Q38" s="60">
        <f t="shared" si="4"/>
        <v>1012075</v>
      </c>
      <c r="R38" s="60">
        <f t="shared" si="4"/>
        <v>1225812</v>
      </c>
      <c r="S38" s="60">
        <f t="shared" si="4"/>
        <v>1693989</v>
      </c>
      <c r="T38" s="60">
        <f t="shared" si="4"/>
        <v>2702525</v>
      </c>
      <c r="U38" s="60">
        <f t="shared" si="4"/>
        <v>0</v>
      </c>
      <c r="V38" s="60">
        <f t="shared" si="4"/>
        <v>4396514</v>
      </c>
      <c r="W38" s="60">
        <f t="shared" si="4"/>
        <v>8106095</v>
      </c>
      <c r="X38" s="60">
        <f t="shared" si="4"/>
        <v>6093458</v>
      </c>
      <c r="Y38" s="60">
        <f t="shared" si="4"/>
        <v>2012637</v>
      </c>
      <c r="Z38" s="140">
        <f t="shared" si="5"/>
        <v>33.02947193531161</v>
      </c>
      <c r="AA38" s="155">
        <f>AA8+AA23</f>
        <v>6093458</v>
      </c>
    </row>
    <row r="39" spans="1:27" ht="13.5">
      <c r="A39" s="291" t="s">
        <v>208</v>
      </c>
      <c r="B39" s="142"/>
      <c r="C39" s="62">
        <f t="shared" si="4"/>
        <v>19759982</v>
      </c>
      <c r="D39" s="156">
        <f t="shared" si="4"/>
        <v>0</v>
      </c>
      <c r="E39" s="60">
        <f t="shared" si="4"/>
        <v>4359000</v>
      </c>
      <c r="F39" s="60">
        <f t="shared" si="4"/>
        <v>21495977</v>
      </c>
      <c r="G39" s="60">
        <f t="shared" si="4"/>
        <v>1221250</v>
      </c>
      <c r="H39" s="60">
        <f t="shared" si="4"/>
        <v>1101069</v>
      </c>
      <c r="I39" s="60">
        <f t="shared" si="4"/>
        <v>1409150</v>
      </c>
      <c r="J39" s="60">
        <f t="shared" si="4"/>
        <v>3731469</v>
      </c>
      <c r="K39" s="60">
        <f t="shared" si="4"/>
        <v>1026525</v>
      </c>
      <c r="L39" s="60">
        <f t="shared" si="4"/>
        <v>54834</v>
      </c>
      <c r="M39" s="60">
        <f t="shared" si="4"/>
        <v>2553841</v>
      </c>
      <c r="N39" s="60">
        <f t="shared" si="4"/>
        <v>3635200</v>
      </c>
      <c r="O39" s="60">
        <f t="shared" si="4"/>
        <v>265069</v>
      </c>
      <c r="P39" s="60">
        <f t="shared" si="4"/>
        <v>0</v>
      </c>
      <c r="Q39" s="60">
        <f t="shared" si="4"/>
        <v>0</v>
      </c>
      <c r="R39" s="60">
        <f t="shared" si="4"/>
        <v>265069</v>
      </c>
      <c r="S39" s="60">
        <f t="shared" si="4"/>
        <v>52706</v>
      </c>
      <c r="T39" s="60">
        <f t="shared" si="4"/>
        <v>603893</v>
      </c>
      <c r="U39" s="60">
        <f t="shared" si="4"/>
        <v>-568934</v>
      </c>
      <c r="V39" s="60">
        <f t="shared" si="4"/>
        <v>87665</v>
      </c>
      <c r="W39" s="60">
        <f t="shared" si="4"/>
        <v>7719403</v>
      </c>
      <c r="X39" s="60">
        <f t="shared" si="4"/>
        <v>21495977</v>
      </c>
      <c r="Y39" s="60">
        <f t="shared" si="4"/>
        <v>-13776574</v>
      </c>
      <c r="Z39" s="140">
        <f t="shared" si="5"/>
        <v>-64.08908048236188</v>
      </c>
      <c r="AA39" s="155">
        <f>AA9+AA24</f>
        <v>21495977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75000</v>
      </c>
      <c r="F40" s="60">
        <f t="shared" si="4"/>
        <v>50000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50000</v>
      </c>
      <c r="Y40" s="60">
        <f t="shared" si="4"/>
        <v>-50000</v>
      </c>
      <c r="Z40" s="140">
        <f t="shared" si="5"/>
        <v>-100</v>
      </c>
      <c r="AA40" s="155">
        <f>AA10+AA25</f>
        <v>50000</v>
      </c>
    </row>
    <row r="41" spans="1:27" ht="13.5">
      <c r="A41" s="292" t="s">
        <v>210</v>
      </c>
      <c r="B41" s="142"/>
      <c r="C41" s="293">
        <f aca="true" t="shared" si="6" ref="C41:Y41">SUM(C36:C40)</f>
        <v>19759982</v>
      </c>
      <c r="D41" s="294">
        <f t="shared" si="6"/>
        <v>0</v>
      </c>
      <c r="E41" s="295">
        <f t="shared" si="6"/>
        <v>14935123</v>
      </c>
      <c r="F41" s="295">
        <f t="shared" si="6"/>
        <v>31941796</v>
      </c>
      <c r="G41" s="295">
        <f t="shared" si="6"/>
        <v>1459793</v>
      </c>
      <c r="H41" s="295">
        <f t="shared" si="6"/>
        <v>1101069</v>
      </c>
      <c r="I41" s="295">
        <f t="shared" si="6"/>
        <v>2102977</v>
      </c>
      <c r="J41" s="295">
        <f t="shared" si="6"/>
        <v>4663839</v>
      </c>
      <c r="K41" s="295">
        <f t="shared" si="6"/>
        <v>2094398</v>
      </c>
      <c r="L41" s="295">
        <f t="shared" si="6"/>
        <v>1427489</v>
      </c>
      <c r="M41" s="295">
        <f t="shared" si="6"/>
        <v>2661171</v>
      </c>
      <c r="N41" s="295">
        <f t="shared" si="6"/>
        <v>6183058</v>
      </c>
      <c r="O41" s="295">
        <f t="shared" si="6"/>
        <v>620823</v>
      </c>
      <c r="P41" s="295">
        <f t="shared" si="6"/>
        <v>0</v>
      </c>
      <c r="Q41" s="295">
        <f t="shared" si="6"/>
        <v>1026685</v>
      </c>
      <c r="R41" s="295">
        <f t="shared" si="6"/>
        <v>1647508</v>
      </c>
      <c r="S41" s="295">
        <f t="shared" si="6"/>
        <v>1813185</v>
      </c>
      <c r="T41" s="295">
        <f t="shared" si="6"/>
        <v>3308543</v>
      </c>
      <c r="U41" s="295">
        <f t="shared" si="6"/>
        <v>-434711</v>
      </c>
      <c r="V41" s="295">
        <f t="shared" si="6"/>
        <v>4687017</v>
      </c>
      <c r="W41" s="295">
        <f t="shared" si="6"/>
        <v>17181422</v>
      </c>
      <c r="X41" s="295">
        <f t="shared" si="6"/>
        <v>31941796</v>
      </c>
      <c r="Y41" s="295">
        <f t="shared" si="6"/>
        <v>-14760374</v>
      </c>
      <c r="Z41" s="296">
        <f t="shared" si="5"/>
        <v>-46.21021936274341</v>
      </c>
      <c r="AA41" s="297">
        <f>SUM(AA36:AA40)</f>
        <v>31941796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1254769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126684</v>
      </c>
      <c r="N42" s="54">
        <f t="shared" si="7"/>
        <v>126684</v>
      </c>
      <c r="O42" s="54">
        <f t="shared" si="7"/>
        <v>52200</v>
      </c>
      <c r="P42" s="54">
        <f t="shared" si="7"/>
        <v>0</v>
      </c>
      <c r="Q42" s="54">
        <f t="shared" si="7"/>
        <v>0</v>
      </c>
      <c r="R42" s="54">
        <f t="shared" si="7"/>
        <v>52200</v>
      </c>
      <c r="S42" s="54">
        <f t="shared" si="7"/>
        <v>0</v>
      </c>
      <c r="T42" s="54">
        <f t="shared" si="7"/>
        <v>0</v>
      </c>
      <c r="U42" s="54">
        <f t="shared" si="7"/>
        <v>192055</v>
      </c>
      <c r="V42" s="54">
        <f t="shared" si="7"/>
        <v>192055</v>
      </c>
      <c r="W42" s="54">
        <f t="shared" si="7"/>
        <v>370939</v>
      </c>
      <c r="X42" s="54">
        <f t="shared" si="7"/>
        <v>1254769</v>
      </c>
      <c r="Y42" s="54">
        <f t="shared" si="7"/>
        <v>-883830</v>
      </c>
      <c r="Z42" s="184">
        <f t="shared" si="5"/>
        <v>-70.43766621585328</v>
      </c>
      <c r="AA42" s="130">
        <f aca="true" t="shared" si="8" ref="AA42:AA48">AA12+AA27</f>
        <v>1254769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389975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1107396</v>
      </c>
      <c r="D45" s="129">
        <f t="shared" si="7"/>
        <v>0</v>
      </c>
      <c r="E45" s="54">
        <f t="shared" si="7"/>
        <v>3826598</v>
      </c>
      <c r="F45" s="54">
        <f t="shared" si="7"/>
        <v>957194</v>
      </c>
      <c r="G45" s="54">
        <f t="shared" si="7"/>
        <v>731</v>
      </c>
      <c r="H45" s="54">
        <f t="shared" si="7"/>
        <v>614</v>
      </c>
      <c r="I45" s="54">
        <f t="shared" si="7"/>
        <v>26535</v>
      </c>
      <c r="J45" s="54">
        <f t="shared" si="7"/>
        <v>27880</v>
      </c>
      <c r="K45" s="54">
        <f t="shared" si="7"/>
        <v>12953</v>
      </c>
      <c r="L45" s="54">
        <f t="shared" si="7"/>
        <v>306459</v>
      </c>
      <c r="M45" s="54">
        <f t="shared" si="7"/>
        <v>-1982</v>
      </c>
      <c r="N45" s="54">
        <f t="shared" si="7"/>
        <v>317430</v>
      </c>
      <c r="O45" s="54">
        <f t="shared" si="7"/>
        <v>50962</v>
      </c>
      <c r="P45" s="54">
        <f t="shared" si="7"/>
        <v>66810</v>
      </c>
      <c r="Q45" s="54">
        <f t="shared" si="7"/>
        <v>197043</v>
      </c>
      <c r="R45" s="54">
        <f t="shared" si="7"/>
        <v>314815</v>
      </c>
      <c r="S45" s="54">
        <f t="shared" si="7"/>
        <v>143382</v>
      </c>
      <c r="T45" s="54">
        <f t="shared" si="7"/>
        <v>44628</v>
      </c>
      <c r="U45" s="54">
        <f t="shared" si="7"/>
        <v>331983</v>
      </c>
      <c r="V45" s="54">
        <f t="shared" si="7"/>
        <v>519993</v>
      </c>
      <c r="W45" s="54">
        <f t="shared" si="7"/>
        <v>1180118</v>
      </c>
      <c r="X45" s="54">
        <f t="shared" si="7"/>
        <v>957194</v>
      </c>
      <c r="Y45" s="54">
        <f t="shared" si="7"/>
        <v>222924</v>
      </c>
      <c r="Z45" s="184">
        <f t="shared" si="5"/>
        <v>23.289322749620244</v>
      </c>
      <c r="AA45" s="130">
        <f t="shared" si="8"/>
        <v>957194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819298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819298</v>
      </c>
      <c r="Y48" s="54">
        <f t="shared" si="7"/>
        <v>-819298</v>
      </c>
      <c r="Z48" s="184">
        <f t="shared" si="5"/>
        <v>-100</v>
      </c>
      <c r="AA48" s="130">
        <f t="shared" si="8"/>
        <v>819298</v>
      </c>
    </row>
    <row r="49" spans="1:27" ht="13.5">
      <c r="A49" s="308" t="s">
        <v>220</v>
      </c>
      <c r="B49" s="149"/>
      <c r="C49" s="239">
        <f aca="true" t="shared" si="9" ref="C49:Y49">SUM(C41:C48)</f>
        <v>21257353</v>
      </c>
      <c r="D49" s="218">
        <f t="shared" si="9"/>
        <v>0</v>
      </c>
      <c r="E49" s="220">
        <f t="shared" si="9"/>
        <v>18761721</v>
      </c>
      <c r="F49" s="220">
        <f t="shared" si="9"/>
        <v>34973057</v>
      </c>
      <c r="G49" s="220">
        <f t="shared" si="9"/>
        <v>1460524</v>
      </c>
      <c r="H49" s="220">
        <f t="shared" si="9"/>
        <v>1101683</v>
      </c>
      <c r="I49" s="220">
        <f t="shared" si="9"/>
        <v>2129512</v>
      </c>
      <c r="J49" s="220">
        <f t="shared" si="9"/>
        <v>4691719</v>
      </c>
      <c r="K49" s="220">
        <f t="shared" si="9"/>
        <v>2107351</v>
      </c>
      <c r="L49" s="220">
        <f t="shared" si="9"/>
        <v>1733948</v>
      </c>
      <c r="M49" s="220">
        <f t="shared" si="9"/>
        <v>2785873</v>
      </c>
      <c r="N49" s="220">
        <f t="shared" si="9"/>
        <v>6627172</v>
      </c>
      <c r="O49" s="220">
        <f t="shared" si="9"/>
        <v>723985</v>
      </c>
      <c r="P49" s="220">
        <f t="shared" si="9"/>
        <v>66810</v>
      </c>
      <c r="Q49" s="220">
        <f t="shared" si="9"/>
        <v>1223728</v>
      </c>
      <c r="R49" s="220">
        <f t="shared" si="9"/>
        <v>2014523</v>
      </c>
      <c r="S49" s="220">
        <f t="shared" si="9"/>
        <v>1956567</v>
      </c>
      <c r="T49" s="220">
        <f t="shared" si="9"/>
        <v>3353171</v>
      </c>
      <c r="U49" s="220">
        <f t="shared" si="9"/>
        <v>89327</v>
      </c>
      <c r="V49" s="220">
        <f t="shared" si="9"/>
        <v>5399065</v>
      </c>
      <c r="W49" s="220">
        <f t="shared" si="9"/>
        <v>18732479</v>
      </c>
      <c r="X49" s="220">
        <f t="shared" si="9"/>
        <v>34973057</v>
      </c>
      <c r="Y49" s="220">
        <f t="shared" si="9"/>
        <v>-16240578</v>
      </c>
      <c r="Z49" s="221">
        <f t="shared" si="5"/>
        <v>-46.43739893827411</v>
      </c>
      <c r="AA49" s="222">
        <f>SUM(AA41:AA48)</f>
        <v>34973057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13172000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13172000</v>
      </c>
      <c r="Y51" s="54">
        <f t="shared" si="10"/>
        <v>-13172000</v>
      </c>
      <c r="Z51" s="184">
        <f>+IF(X51&lt;&gt;0,+(Y51/X51)*100,0)</f>
        <v>-100</v>
      </c>
      <c r="AA51" s="130">
        <f>SUM(AA57:AA61)</f>
        <v>13172000</v>
      </c>
    </row>
    <row r="52" spans="1:27" ht="13.5">
      <c r="A52" s="310" t="s">
        <v>205</v>
      </c>
      <c r="B52" s="142"/>
      <c r="C52" s="62"/>
      <c r="D52" s="156"/>
      <c r="E52" s="60"/>
      <c r="F52" s="60">
        <v>2137000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2137000</v>
      </c>
      <c r="Y52" s="60">
        <v>-2137000</v>
      </c>
      <c r="Z52" s="140">
        <v>-100</v>
      </c>
      <c r="AA52" s="155">
        <v>2137000</v>
      </c>
    </row>
    <row r="53" spans="1:27" ht="13.5">
      <c r="A53" s="310" t="s">
        <v>206</v>
      </c>
      <c r="B53" s="142"/>
      <c r="C53" s="62"/>
      <c r="D53" s="156"/>
      <c r="E53" s="60"/>
      <c r="F53" s="60">
        <v>2590000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2590000</v>
      </c>
      <c r="Y53" s="60">
        <v>-2590000</v>
      </c>
      <c r="Z53" s="140">
        <v>-100</v>
      </c>
      <c r="AA53" s="155">
        <v>2590000</v>
      </c>
    </row>
    <row r="54" spans="1:27" ht="13.5">
      <c r="A54" s="310" t="s">
        <v>207</v>
      </c>
      <c r="B54" s="142"/>
      <c r="C54" s="62"/>
      <c r="D54" s="156"/>
      <c r="E54" s="60"/>
      <c r="F54" s="60">
        <v>1529000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1529000</v>
      </c>
      <c r="Y54" s="60">
        <v>-1529000</v>
      </c>
      <c r="Z54" s="140">
        <v>-100</v>
      </c>
      <c r="AA54" s="155">
        <v>1529000</v>
      </c>
    </row>
    <row r="55" spans="1:27" ht="13.5">
      <c r="A55" s="310" t="s">
        <v>208</v>
      </c>
      <c r="B55" s="142"/>
      <c r="C55" s="62"/>
      <c r="D55" s="156"/>
      <c r="E55" s="60"/>
      <c r="F55" s="60">
        <v>621000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621000</v>
      </c>
      <c r="Y55" s="60">
        <v>-621000</v>
      </c>
      <c r="Z55" s="140">
        <v>-100</v>
      </c>
      <c r="AA55" s="155">
        <v>621000</v>
      </c>
    </row>
    <row r="56" spans="1:27" ht="13.5">
      <c r="A56" s="310" t="s">
        <v>209</v>
      </c>
      <c r="B56" s="142"/>
      <c r="C56" s="62"/>
      <c r="D56" s="156"/>
      <c r="E56" s="60"/>
      <c r="F56" s="60">
        <v>93000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93000</v>
      </c>
      <c r="Y56" s="60">
        <v>-93000</v>
      </c>
      <c r="Z56" s="140">
        <v>-100</v>
      </c>
      <c r="AA56" s="155">
        <v>93000</v>
      </c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6970000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6970000</v>
      </c>
      <c r="Y57" s="295">
        <f t="shared" si="11"/>
        <v>-6970000</v>
      </c>
      <c r="Z57" s="296">
        <f>+IF(X57&lt;&gt;0,+(Y57/X57)*100,0)</f>
        <v>-100</v>
      </c>
      <c r="AA57" s="297">
        <f>SUM(AA52:AA56)</f>
        <v>6970000</v>
      </c>
    </row>
    <row r="58" spans="1:27" ht="13.5">
      <c r="A58" s="311" t="s">
        <v>211</v>
      </c>
      <c r="B58" s="136"/>
      <c r="C58" s="62"/>
      <c r="D58" s="156"/>
      <c r="E58" s="60"/>
      <c r="F58" s="60">
        <v>1790000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1790000</v>
      </c>
      <c r="Y58" s="60">
        <v>-1790000</v>
      </c>
      <c r="Z58" s="140">
        <v>-100</v>
      </c>
      <c r="AA58" s="155">
        <v>1790000</v>
      </c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/>
      <c r="F61" s="60">
        <v>4412000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4412000</v>
      </c>
      <c r="Y61" s="60">
        <v>-4412000</v>
      </c>
      <c r="Z61" s="140">
        <v>-100</v>
      </c>
      <c r="AA61" s="155">
        <v>4412000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>
        <v>2623118</v>
      </c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>
        <v>57408510</v>
      </c>
      <c r="D66" s="274">
        <v>81286925</v>
      </c>
      <c r="E66" s="275">
        <v>1518825</v>
      </c>
      <c r="F66" s="275">
        <v>81286925</v>
      </c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>
        <v>81286925</v>
      </c>
      <c r="Y66" s="275">
        <v>-81286925</v>
      </c>
      <c r="Z66" s="140">
        <v>-100</v>
      </c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12388676</v>
      </c>
      <c r="F68" s="60"/>
      <c r="G68" s="60">
        <v>519359</v>
      </c>
      <c r="H68" s="60">
        <v>464256</v>
      </c>
      <c r="I68" s="60">
        <v>600833</v>
      </c>
      <c r="J68" s="60">
        <v>1584448</v>
      </c>
      <c r="K68" s="60">
        <v>1603106</v>
      </c>
      <c r="L68" s="60">
        <v>997964</v>
      </c>
      <c r="M68" s="60">
        <v>898346</v>
      </c>
      <c r="N68" s="60">
        <v>3499416</v>
      </c>
      <c r="O68" s="60">
        <v>543143</v>
      </c>
      <c r="P68" s="60">
        <v>943865</v>
      </c>
      <c r="Q68" s="60">
        <v>905797</v>
      </c>
      <c r="R68" s="60">
        <v>2392805</v>
      </c>
      <c r="S68" s="60">
        <v>775395</v>
      </c>
      <c r="T68" s="60">
        <v>1267880</v>
      </c>
      <c r="U68" s="60">
        <v>748088</v>
      </c>
      <c r="V68" s="60">
        <v>2791363</v>
      </c>
      <c r="W68" s="60">
        <v>10268032</v>
      </c>
      <c r="X68" s="60"/>
      <c r="Y68" s="60">
        <v>10268032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60031628</v>
      </c>
      <c r="D69" s="218">
        <f t="shared" si="12"/>
        <v>81286925</v>
      </c>
      <c r="E69" s="220">
        <f t="shared" si="12"/>
        <v>13907501</v>
      </c>
      <c r="F69" s="220">
        <f t="shared" si="12"/>
        <v>81286925</v>
      </c>
      <c r="G69" s="220">
        <f t="shared" si="12"/>
        <v>519359</v>
      </c>
      <c r="H69" s="220">
        <f t="shared" si="12"/>
        <v>464256</v>
      </c>
      <c r="I69" s="220">
        <f t="shared" si="12"/>
        <v>600833</v>
      </c>
      <c r="J69" s="220">
        <f t="shared" si="12"/>
        <v>1584448</v>
      </c>
      <c r="K69" s="220">
        <f t="shared" si="12"/>
        <v>1603106</v>
      </c>
      <c r="L69" s="220">
        <f t="shared" si="12"/>
        <v>997964</v>
      </c>
      <c r="M69" s="220">
        <f t="shared" si="12"/>
        <v>898346</v>
      </c>
      <c r="N69" s="220">
        <f t="shared" si="12"/>
        <v>3499416</v>
      </c>
      <c r="O69" s="220">
        <f t="shared" si="12"/>
        <v>543143</v>
      </c>
      <c r="P69" s="220">
        <f t="shared" si="12"/>
        <v>943865</v>
      </c>
      <c r="Q69" s="220">
        <f t="shared" si="12"/>
        <v>905797</v>
      </c>
      <c r="R69" s="220">
        <f t="shared" si="12"/>
        <v>2392805</v>
      </c>
      <c r="S69" s="220">
        <f t="shared" si="12"/>
        <v>775395</v>
      </c>
      <c r="T69" s="220">
        <f t="shared" si="12"/>
        <v>1267880</v>
      </c>
      <c r="U69" s="220">
        <f t="shared" si="12"/>
        <v>748088</v>
      </c>
      <c r="V69" s="220">
        <f t="shared" si="12"/>
        <v>2791363</v>
      </c>
      <c r="W69" s="220">
        <f t="shared" si="12"/>
        <v>10268032</v>
      </c>
      <c r="X69" s="220">
        <f t="shared" si="12"/>
        <v>81286925</v>
      </c>
      <c r="Y69" s="220">
        <f t="shared" si="12"/>
        <v>-71018893</v>
      </c>
      <c r="Z69" s="221">
        <f>+IF(X69&lt;&gt;0,+(Y69/X69)*100,0)</f>
        <v>-87.3681628379964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19759982</v>
      </c>
      <c r="D5" s="344">
        <f t="shared" si="0"/>
        <v>0</v>
      </c>
      <c r="E5" s="343">
        <f t="shared" si="0"/>
        <v>14435123</v>
      </c>
      <c r="F5" s="345">
        <f t="shared" si="0"/>
        <v>31941796</v>
      </c>
      <c r="G5" s="345">
        <f t="shared" si="0"/>
        <v>1459793</v>
      </c>
      <c r="H5" s="343">
        <f t="shared" si="0"/>
        <v>1101069</v>
      </c>
      <c r="I5" s="343">
        <f t="shared" si="0"/>
        <v>2102977</v>
      </c>
      <c r="J5" s="345">
        <f t="shared" si="0"/>
        <v>4663839</v>
      </c>
      <c r="K5" s="345">
        <f t="shared" si="0"/>
        <v>2094398</v>
      </c>
      <c r="L5" s="343">
        <f t="shared" si="0"/>
        <v>1427489</v>
      </c>
      <c r="M5" s="343">
        <f t="shared" si="0"/>
        <v>2661171</v>
      </c>
      <c r="N5" s="345">
        <f t="shared" si="0"/>
        <v>6183058</v>
      </c>
      <c r="O5" s="345">
        <f t="shared" si="0"/>
        <v>620823</v>
      </c>
      <c r="P5" s="343">
        <f t="shared" si="0"/>
        <v>0</v>
      </c>
      <c r="Q5" s="343">
        <f t="shared" si="0"/>
        <v>1026685</v>
      </c>
      <c r="R5" s="345">
        <f t="shared" si="0"/>
        <v>1647508</v>
      </c>
      <c r="S5" s="345">
        <f t="shared" si="0"/>
        <v>1813185</v>
      </c>
      <c r="T5" s="343">
        <f t="shared" si="0"/>
        <v>3308543</v>
      </c>
      <c r="U5" s="343">
        <f t="shared" si="0"/>
        <v>-434711</v>
      </c>
      <c r="V5" s="345">
        <f t="shared" si="0"/>
        <v>4687017</v>
      </c>
      <c r="W5" s="345">
        <f t="shared" si="0"/>
        <v>17181422</v>
      </c>
      <c r="X5" s="343">
        <f t="shared" si="0"/>
        <v>31941796</v>
      </c>
      <c r="Y5" s="345">
        <f t="shared" si="0"/>
        <v>-14760374</v>
      </c>
      <c r="Z5" s="346">
        <f>+IF(X5&lt;&gt;0,+(Y5/X5)*100,0)</f>
        <v>-46.21021936274341</v>
      </c>
      <c r="AA5" s="347">
        <f>+AA6+AA8+AA11+AA13+AA15</f>
        <v>31941796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2078254</v>
      </c>
      <c r="F6" s="59">
        <f t="shared" si="1"/>
        <v>2883476</v>
      </c>
      <c r="G6" s="59">
        <f t="shared" si="1"/>
        <v>238543</v>
      </c>
      <c r="H6" s="60">
        <f t="shared" si="1"/>
        <v>0</v>
      </c>
      <c r="I6" s="60">
        <f t="shared" si="1"/>
        <v>0</v>
      </c>
      <c r="J6" s="59">
        <f t="shared" si="1"/>
        <v>238543</v>
      </c>
      <c r="K6" s="59">
        <f t="shared" si="1"/>
        <v>757916</v>
      </c>
      <c r="L6" s="60">
        <f t="shared" si="1"/>
        <v>0</v>
      </c>
      <c r="M6" s="60">
        <f t="shared" si="1"/>
        <v>0</v>
      </c>
      <c r="N6" s="59">
        <f t="shared" si="1"/>
        <v>757916</v>
      </c>
      <c r="O6" s="59">
        <f t="shared" si="1"/>
        <v>142017</v>
      </c>
      <c r="P6" s="60">
        <f t="shared" si="1"/>
        <v>0</v>
      </c>
      <c r="Q6" s="60">
        <f t="shared" si="1"/>
        <v>0</v>
      </c>
      <c r="R6" s="59">
        <f t="shared" si="1"/>
        <v>142017</v>
      </c>
      <c r="S6" s="59">
        <f t="shared" si="1"/>
        <v>0</v>
      </c>
      <c r="T6" s="60">
        <f t="shared" si="1"/>
        <v>2125</v>
      </c>
      <c r="U6" s="60">
        <f t="shared" si="1"/>
        <v>127381</v>
      </c>
      <c r="V6" s="59">
        <f t="shared" si="1"/>
        <v>129506</v>
      </c>
      <c r="W6" s="59">
        <f t="shared" si="1"/>
        <v>1267982</v>
      </c>
      <c r="X6" s="60">
        <f t="shared" si="1"/>
        <v>2883476</v>
      </c>
      <c r="Y6" s="59">
        <f t="shared" si="1"/>
        <v>-1615494</v>
      </c>
      <c r="Z6" s="61">
        <f>+IF(X6&lt;&gt;0,+(Y6/X6)*100,0)</f>
        <v>-56.02592149197705</v>
      </c>
      <c r="AA6" s="62">
        <f t="shared" si="1"/>
        <v>2883476</v>
      </c>
    </row>
    <row r="7" spans="1:27" ht="13.5">
      <c r="A7" s="291" t="s">
        <v>229</v>
      </c>
      <c r="B7" s="142"/>
      <c r="C7" s="60"/>
      <c r="D7" s="327"/>
      <c r="E7" s="60">
        <v>2078254</v>
      </c>
      <c r="F7" s="59">
        <v>2883476</v>
      </c>
      <c r="G7" s="59">
        <v>238543</v>
      </c>
      <c r="H7" s="60"/>
      <c r="I7" s="60"/>
      <c r="J7" s="59">
        <v>238543</v>
      </c>
      <c r="K7" s="59">
        <v>757916</v>
      </c>
      <c r="L7" s="60"/>
      <c r="M7" s="60"/>
      <c r="N7" s="59">
        <v>757916</v>
      </c>
      <c r="O7" s="59">
        <v>142017</v>
      </c>
      <c r="P7" s="60"/>
      <c r="Q7" s="60"/>
      <c r="R7" s="59">
        <v>142017</v>
      </c>
      <c r="S7" s="59"/>
      <c r="T7" s="60">
        <v>2125</v>
      </c>
      <c r="U7" s="60">
        <v>127381</v>
      </c>
      <c r="V7" s="59">
        <v>129506</v>
      </c>
      <c r="W7" s="59">
        <v>1267982</v>
      </c>
      <c r="X7" s="60">
        <v>2883476</v>
      </c>
      <c r="Y7" s="59">
        <v>-1615494</v>
      </c>
      <c r="Z7" s="61">
        <v>-56.03</v>
      </c>
      <c r="AA7" s="62">
        <v>2883476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1000000</v>
      </c>
      <c r="F8" s="59">
        <f t="shared" si="2"/>
        <v>1418885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14610</v>
      </c>
      <c r="R8" s="59">
        <f t="shared" si="2"/>
        <v>14610</v>
      </c>
      <c r="S8" s="59">
        <f t="shared" si="2"/>
        <v>66490</v>
      </c>
      <c r="T8" s="60">
        <f t="shared" si="2"/>
        <v>0</v>
      </c>
      <c r="U8" s="60">
        <f t="shared" si="2"/>
        <v>6842</v>
      </c>
      <c r="V8" s="59">
        <f t="shared" si="2"/>
        <v>73332</v>
      </c>
      <c r="W8" s="59">
        <f t="shared" si="2"/>
        <v>87942</v>
      </c>
      <c r="X8" s="60">
        <f t="shared" si="2"/>
        <v>1418885</v>
      </c>
      <c r="Y8" s="59">
        <f t="shared" si="2"/>
        <v>-1330943</v>
      </c>
      <c r="Z8" s="61">
        <f>+IF(X8&lt;&gt;0,+(Y8/X8)*100,0)</f>
        <v>-93.80203469625798</v>
      </c>
      <c r="AA8" s="62">
        <f>SUM(AA9:AA10)</f>
        <v>1418885</v>
      </c>
    </row>
    <row r="9" spans="1:27" ht="13.5">
      <c r="A9" s="291" t="s">
        <v>230</v>
      </c>
      <c r="B9" s="142"/>
      <c r="C9" s="60"/>
      <c r="D9" s="327"/>
      <c r="E9" s="60">
        <v>1000000</v>
      </c>
      <c r="F9" s="59">
        <v>1240000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>
        <v>14610</v>
      </c>
      <c r="R9" s="59">
        <v>14610</v>
      </c>
      <c r="S9" s="59">
        <v>66490</v>
      </c>
      <c r="T9" s="60"/>
      <c r="U9" s="60">
        <v>6842</v>
      </c>
      <c r="V9" s="59">
        <v>73332</v>
      </c>
      <c r="W9" s="59">
        <v>87942</v>
      </c>
      <c r="X9" s="60">
        <v>1240000</v>
      </c>
      <c r="Y9" s="59">
        <v>-1152058</v>
      </c>
      <c r="Z9" s="61">
        <v>-92.91</v>
      </c>
      <c r="AA9" s="62">
        <v>1240000</v>
      </c>
    </row>
    <row r="10" spans="1:27" ht="13.5">
      <c r="A10" s="291" t="s">
        <v>231</v>
      </c>
      <c r="B10" s="142"/>
      <c r="C10" s="60"/>
      <c r="D10" s="327"/>
      <c r="E10" s="60"/>
      <c r="F10" s="59">
        <v>178885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178885</v>
      </c>
      <c r="Y10" s="59">
        <v>-178885</v>
      </c>
      <c r="Z10" s="61">
        <v>-100</v>
      </c>
      <c r="AA10" s="62">
        <v>178885</v>
      </c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6922869</v>
      </c>
      <c r="F11" s="351">
        <f t="shared" si="3"/>
        <v>6093458</v>
      </c>
      <c r="G11" s="351">
        <f t="shared" si="3"/>
        <v>0</v>
      </c>
      <c r="H11" s="349">
        <f t="shared" si="3"/>
        <v>0</v>
      </c>
      <c r="I11" s="349">
        <f t="shared" si="3"/>
        <v>693827</v>
      </c>
      <c r="J11" s="351">
        <f t="shared" si="3"/>
        <v>693827</v>
      </c>
      <c r="K11" s="351">
        <f t="shared" si="3"/>
        <v>309957</v>
      </c>
      <c r="L11" s="349">
        <f t="shared" si="3"/>
        <v>1372655</v>
      </c>
      <c r="M11" s="349">
        <f t="shared" si="3"/>
        <v>107330</v>
      </c>
      <c r="N11" s="351">
        <f t="shared" si="3"/>
        <v>1789942</v>
      </c>
      <c r="O11" s="351">
        <f t="shared" si="3"/>
        <v>213737</v>
      </c>
      <c r="P11" s="349">
        <f t="shared" si="3"/>
        <v>0</v>
      </c>
      <c r="Q11" s="349">
        <f t="shared" si="3"/>
        <v>1012075</v>
      </c>
      <c r="R11" s="351">
        <f t="shared" si="3"/>
        <v>1225812</v>
      </c>
      <c r="S11" s="351">
        <f t="shared" si="3"/>
        <v>1693989</v>
      </c>
      <c r="T11" s="349">
        <f t="shared" si="3"/>
        <v>2702525</v>
      </c>
      <c r="U11" s="349">
        <f t="shared" si="3"/>
        <v>0</v>
      </c>
      <c r="V11" s="351">
        <f t="shared" si="3"/>
        <v>4396514</v>
      </c>
      <c r="W11" s="351">
        <f t="shared" si="3"/>
        <v>8106095</v>
      </c>
      <c r="X11" s="349">
        <f t="shared" si="3"/>
        <v>6093458</v>
      </c>
      <c r="Y11" s="351">
        <f t="shared" si="3"/>
        <v>2012637</v>
      </c>
      <c r="Z11" s="352">
        <f>+IF(X11&lt;&gt;0,+(Y11/X11)*100,0)</f>
        <v>33.02947193531161</v>
      </c>
      <c r="AA11" s="353">
        <f t="shared" si="3"/>
        <v>6093458</v>
      </c>
    </row>
    <row r="12" spans="1:27" ht="13.5">
      <c r="A12" s="291" t="s">
        <v>232</v>
      </c>
      <c r="B12" s="136"/>
      <c r="C12" s="60"/>
      <c r="D12" s="327"/>
      <c r="E12" s="60">
        <v>6922869</v>
      </c>
      <c r="F12" s="59">
        <v>6093458</v>
      </c>
      <c r="G12" s="59"/>
      <c r="H12" s="60"/>
      <c r="I12" s="60">
        <v>693827</v>
      </c>
      <c r="J12" s="59">
        <v>693827</v>
      </c>
      <c r="K12" s="59">
        <v>309957</v>
      </c>
      <c r="L12" s="60">
        <v>1372655</v>
      </c>
      <c r="M12" s="60">
        <v>107330</v>
      </c>
      <c r="N12" s="59">
        <v>1789942</v>
      </c>
      <c r="O12" s="59">
        <v>213737</v>
      </c>
      <c r="P12" s="60"/>
      <c r="Q12" s="60">
        <v>1012075</v>
      </c>
      <c r="R12" s="59">
        <v>1225812</v>
      </c>
      <c r="S12" s="59">
        <v>1693989</v>
      </c>
      <c r="T12" s="60">
        <v>2702525</v>
      </c>
      <c r="U12" s="60"/>
      <c r="V12" s="59">
        <v>4396514</v>
      </c>
      <c r="W12" s="59">
        <v>8106095</v>
      </c>
      <c r="X12" s="60">
        <v>6093458</v>
      </c>
      <c r="Y12" s="59">
        <v>2012637</v>
      </c>
      <c r="Z12" s="61">
        <v>33.03</v>
      </c>
      <c r="AA12" s="62">
        <v>6093458</v>
      </c>
    </row>
    <row r="13" spans="1:27" ht="13.5">
      <c r="A13" s="348" t="s">
        <v>208</v>
      </c>
      <c r="B13" s="136"/>
      <c r="C13" s="275">
        <f>+C14</f>
        <v>19759982</v>
      </c>
      <c r="D13" s="328">
        <f aca="true" t="shared" si="4" ref="D13:AA13">+D14</f>
        <v>0</v>
      </c>
      <c r="E13" s="275">
        <f t="shared" si="4"/>
        <v>4359000</v>
      </c>
      <c r="F13" s="329">
        <f t="shared" si="4"/>
        <v>21495977</v>
      </c>
      <c r="G13" s="329">
        <f t="shared" si="4"/>
        <v>1221250</v>
      </c>
      <c r="H13" s="275">
        <f t="shared" si="4"/>
        <v>1101069</v>
      </c>
      <c r="I13" s="275">
        <f t="shared" si="4"/>
        <v>1409150</v>
      </c>
      <c r="J13" s="329">
        <f t="shared" si="4"/>
        <v>3731469</v>
      </c>
      <c r="K13" s="329">
        <f t="shared" si="4"/>
        <v>1026525</v>
      </c>
      <c r="L13" s="275">
        <f t="shared" si="4"/>
        <v>54834</v>
      </c>
      <c r="M13" s="275">
        <f t="shared" si="4"/>
        <v>2553841</v>
      </c>
      <c r="N13" s="329">
        <f t="shared" si="4"/>
        <v>3635200</v>
      </c>
      <c r="O13" s="329">
        <f t="shared" si="4"/>
        <v>265069</v>
      </c>
      <c r="P13" s="275">
        <f t="shared" si="4"/>
        <v>0</v>
      </c>
      <c r="Q13" s="275">
        <f t="shared" si="4"/>
        <v>0</v>
      </c>
      <c r="R13" s="329">
        <f t="shared" si="4"/>
        <v>265069</v>
      </c>
      <c r="S13" s="329">
        <f t="shared" si="4"/>
        <v>52706</v>
      </c>
      <c r="T13" s="275">
        <f t="shared" si="4"/>
        <v>603893</v>
      </c>
      <c r="U13" s="275">
        <f t="shared" si="4"/>
        <v>-568934</v>
      </c>
      <c r="V13" s="329">
        <f t="shared" si="4"/>
        <v>87665</v>
      </c>
      <c r="W13" s="329">
        <f t="shared" si="4"/>
        <v>7719403</v>
      </c>
      <c r="X13" s="275">
        <f t="shared" si="4"/>
        <v>21495977</v>
      </c>
      <c r="Y13" s="329">
        <f t="shared" si="4"/>
        <v>-13776574</v>
      </c>
      <c r="Z13" s="322">
        <f>+IF(X13&lt;&gt;0,+(Y13/X13)*100,0)</f>
        <v>-64.08908048236188</v>
      </c>
      <c r="AA13" s="273">
        <f t="shared" si="4"/>
        <v>21495977</v>
      </c>
    </row>
    <row r="14" spans="1:27" ht="13.5">
      <c r="A14" s="291" t="s">
        <v>233</v>
      </c>
      <c r="B14" s="136"/>
      <c r="C14" s="60">
        <v>19759982</v>
      </c>
      <c r="D14" s="327"/>
      <c r="E14" s="60">
        <v>4359000</v>
      </c>
      <c r="F14" s="59">
        <v>21495977</v>
      </c>
      <c r="G14" s="59">
        <v>1221250</v>
      </c>
      <c r="H14" s="60">
        <v>1101069</v>
      </c>
      <c r="I14" s="60">
        <v>1409150</v>
      </c>
      <c r="J14" s="59">
        <v>3731469</v>
      </c>
      <c r="K14" s="59">
        <v>1026525</v>
      </c>
      <c r="L14" s="60">
        <v>54834</v>
      </c>
      <c r="M14" s="60">
        <v>2553841</v>
      </c>
      <c r="N14" s="59">
        <v>3635200</v>
      </c>
      <c r="O14" s="59">
        <v>265069</v>
      </c>
      <c r="P14" s="60"/>
      <c r="Q14" s="60"/>
      <c r="R14" s="59">
        <v>265069</v>
      </c>
      <c r="S14" s="59">
        <v>52706</v>
      </c>
      <c r="T14" s="60">
        <v>603893</v>
      </c>
      <c r="U14" s="60">
        <v>-568934</v>
      </c>
      <c r="V14" s="59">
        <v>87665</v>
      </c>
      <c r="W14" s="59">
        <v>7719403</v>
      </c>
      <c r="X14" s="60">
        <v>21495977</v>
      </c>
      <c r="Y14" s="59">
        <v>-13776574</v>
      </c>
      <c r="Z14" s="61">
        <v>-64.09</v>
      </c>
      <c r="AA14" s="62">
        <v>21495977</v>
      </c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75000</v>
      </c>
      <c r="F15" s="59">
        <f t="shared" si="5"/>
        <v>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50000</v>
      </c>
      <c r="Y15" s="59">
        <f t="shared" si="5"/>
        <v>-50000</v>
      </c>
      <c r="Z15" s="61">
        <f>+IF(X15&lt;&gt;0,+(Y15/X15)*100,0)</f>
        <v>-100</v>
      </c>
      <c r="AA15" s="62">
        <f>SUM(AA16:AA20)</f>
        <v>50000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75000</v>
      </c>
      <c r="F20" s="59">
        <v>50000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50000</v>
      </c>
      <c r="Y20" s="59">
        <v>-50000</v>
      </c>
      <c r="Z20" s="61">
        <v>-100</v>
      </c>
      <c r="AA20" s="62">
        <v>50000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1254769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126684</v>
      </c>
      <c r="N22" s="332">
        <f t="shared" si="6"/>
        <v>126684</v>
      </c>
      <c r="O22" s="332">
        <f t="shared" si="6"/>
        <v>52200</v>
      </c>
      <c r="P22" s="330">
        <f t="shared" si="6"/>
        <v>0</v>
      </c>
      <c r="Q22" s="330">
        <f t="shared" si="6"/>
        <v>0</v>
      </c>
      <c r="R22" s="332">
        <f t="shared" si="6"/>
        <v>52200</v>
      </c>
      <c r="S22" s="332">
        <f t="shared" si="6"/>
        <v>0</v>
      </c>
      <c r="T22" s="330">
        <f t="shared" si="6"/>
        <v>0</v>
      </c>
      <c r="U22" s="330">
        <f t="shared" si="6"/>
        <v>192055</v>
      </c>
      <c r="V22" s="332">
        <f t="shared" si="6"/>
        <v>192055</v>
      </c>
      <c r="W22" s="332">
        <f t="shared" si="6"/>
        <v>370939</v>
      </c>
      <c r="X22" s="330">
        <f t="shared" si="6"/>
        <v>1254769</v>
      </c>
      <c r="Y22" s="332">
        <f t="shared" si="6"/>
        <v>-883830</v>
      </c>
      <c r="Z22" s="323">
        <f>+IF(X22&lt;&gt;0,+(Y22/X22)*100,0)</f>
        <v>-70.43766621585328</v>
      </c>
      <c r="AA22" s="337">
        <f>SUM(AA23:AA32)</f>
        <v>1254769</v>
      </c>
    </row>
    <row r="23" spans="1:27" ht="13.5">
      <c r="A23" s="348" t="s">
        <v>237</v>
      </c>
      <c r="B23" s="142"/>
      <c r="C23" s="60"/>
      <c r="D23" s="327"/>
      <c r="E23" s="60"/>
      <c r="F23" s="59">
        <v>705440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705440</v>
      </c>
      <c r="Y23" s="59">
        <v>-705440</v>
      </c>
      <c r="Z23" s="61">
        <v>-100</v>
      </c>
      <c r="AA23" s="62">
        <v>705440</v>
      </c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>
        <v>126684</v>
      </c>
      <c r="N24" s="59">
        <v>126684</v>
      </c>
      <c r="O24" s="59">
        <v>52200</v>
      </c>
      <c r="P24" s="60"/>
      <c r="Q24" s="60"/>
      <c r="R24" s="59">
        <v>52200</v>
      </c>
      <c r="S24" s="59"/>
      <c r="T24" s="60"/>
      <c r="U24" s="60"/>
      <c r="V24" s="59"/>
      <c r="W24" s="59">
        <v>178884</v>
      </c>
      <c r="X24" s="60"/>
      <c r="Y24" s="59">
        <v>178884</v>
      </c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>
        <v>549329</v>
      </c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>
        <v>2400</v>
      </c>
      <c r="V26" s="351">
        <v>2400</v>
      </c>
      <c r="W26" s="351">
        <v>2400</v>
      </c>
      <c r="X26" s="349">
        <v>549329</v>
      </c>
      <c r="Y26" s="351">
        <v>-546929</v>
      </c>
      <c r="Z26" s="352">
        <v>-99.56</v>
      </c>
      <c r="AA26" s="353">
        <v>549329</v>
      </c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>
        <v>189655</v>
      </c>
      <c r="V28" s="329">
        <v>189655</v>
      </c>
      <c r="W28" s="329">
        <v>189655</v>
      </c>
      <c r="X28" s="275"/>
      <c r="Y28" s="329">
        <v>189655</v>
      </c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389975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>
        <v>389975</v>
      </c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1107396</v>
      </c>
      <c r="D40" s="331">
        <f t="shared" si="9"/>
        <v>0</v>
      </c>
      <c r="E40" s="330">
        <f t="shared" si="9"/>
        <v>2676598</v>
      </c>
      <c r="F40" s="332">
        <f t="shared" si="9"/>
        <v>957194</v>
      </c>
      <c r="G40" s="332">
        <f t="shared" si="9"/>
        <v>731</v>
      </c>
      <c r="H40" s="330">
        <f t="shared" si="9"/>
        <v>614</v>
      </c>
      <c r="I40" s="330">
        <f t="shared" si="9"/>
        <v>26535</v>
      </c>
      <c r="J40" s="332">
        <f t="shared" si="9"/>
        <v>27880</v>
      </c>
      <c r="K40" s="332">
        <f t="shared" si="9"/>
        <v>12953</v>
      </c>
      <c r="L40" s="330">
        <f t="shared" si="9"/>
        <v>306459</v>
      </c>
      <c r="M40" s="330">
        <f t="shared" si="9"/>
        <v>-1982</v>
      </c>
      <c r="N40" s="332">
        <f t="shared" si="9"/>
        <v>317430</v>
      </c>
      <c r="O40" s="332">
        <f t="shared" si="9"/>
        <v>50962</v>
      </c>
      <c r="P40" s="330">
        <f t="shared" si="9"/>
        <v>66810</v>
      </c>
      <c r="Q40" s="330">
        <f t="shared" si="9"/>
        <v>197043</v>
      </c>
      <c r="R40" s="332">
        <f t="shared" si="9"/>
        <v>314815</v>
      </c>
      <c r="S40" s="332">
        <f t="shared" si="9"/>
        <v>143382</v>
      </c>
      <c r="T40" s="330">
        <f t="shared" si="9"/>
        <v>44628</v>
      </c>
      <c r="U40" s="330">
        <f t="shared" si="9"/>
        <v>331983</v>
      </c>
      <c r="V40" s="332">
        <f t="shared" si="9"/>
        <v>519993</v>
      </c>
      <c r="W40" s="332">
        <f t="shared" si="9"/>
        <v>1180118</v>
      </c>
      <c r="X40" s="330">
        <f t="shared" si="9"/>
        <v>957194</v>
      </c>
      <c r="Y40" s="332">
        <f t="shared" si="9"/>
        <v>222924</v>
      </c>
      <c r="Z40" s="323">
        <f>+IF(X40&lt;&gt;0,+(Y40/X40)*100,0)</f>
        <v>23.289322749620244</v>
      </c>
      <c r="AA40" s="337">
        <f>SUM(AA41:AA49)</f>
        <v>957194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224952</v>
      </c>
      <c r="D43" s="356"/>
      <c r="E43" s="305">
        <v>785000</v>
      </c>
      <c r="F43" s="357">
        <v>15000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>
        <v>27710</v>
      </c>
      <c r="R43" s="357">
        <v>27710</v>
      </c>
      <c r="S43" s="357"/>
      <c r="T43" s="305"/>
      <c r="U43" s="305">
        <v>44243</v>
      </c>
      <c r="V43" s="357">
        <v>44243</v>
      </c>
      <c r="W43" s="357">
        <v>71953</v>
      </c>
      <c r="X43" s="305">
        <v>15000</v>
      </c>
      <c r="Y43" s="357">
        <v>56953</v>
      </c>
      <c r="Z43" s="358">
        <v>379.69</v>
      </c>
      <c r="AA43" s="303">
        <v>15000</v>
      </c>
    </row>
    <row r="44" spans="1:27" ht="13.5">
      <c r="A44" s="348" t="s">
        <v>251</v>
      </c>
      <c r="B44" s="136"/>
      <c r="C44" s="60">
        <v>882444</v>
      </c>
      <c r="D44" s="355"/>
      <c r="E44" s="54">
        <v>1180098</v>
      </c>
      <c r="F44" s="53">
        <v>110800</v>
      </c>
      <c r="G44" s="53"/>
      <c r="H44" s="54"/>
      <c r="I44" s="54">
        <v>14279</v>
      </c>
      <c r="J44" s="53">
        <v>14279</v>
      </c>
      <c r="K44" s="53"/>
      <c r="L44" s="54">
        <v>290053</v>
      </c>
      <c r="M44" s="54">
        <v>-1982</v>
      </c>
      <c r="N44" s="53">
        <v>288071</v>
      </c>
      <c r="O44" s="53">
        <v>50962</v>
      </c>
      <c r="P44" s="54">
        <v>41655</v>
      </c>
      <c r="Q44" s="54">
        <v>148609</v>
      </c>
      <c r="R44" s="53">
        <v>241226</v>
      </c>
      <c r="S44" s="53">
        <v>141854</v>
      </c>
      <c r="T44" s="54">
        <v>33680</v>
      </c>
      <c r="U44" s="54">
        <v>99749</v>
      </c>
      <c r="V44" s="53">
        <v>275283</v>
      </c>
      <c r="W44" s="53">
        <v>818859</v>
      </c>
      <c r="X44" s="54">
        <v>110800</v>
      </c>
      <c r="Y44" s="53">
        <v>708059</v>
      </c>
      <c r="Z44" s="94">
        <v>639.04</v>
      </c>
      <c r="AA44" s="95">
        <v>110800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>
        <v>256140</v>
      </c>
      <c r="G47" s="53"/>
      <c r="H47" s="54"/>
      <c r="I47" s="54">
        <v>9891</v>
      </c>
      <c r="J47" s="53">
        <v>9891</v>
      </c>
      <c r="K47" s="53">
        <v>10809</v>
      </c>
      <c r="L47" s="54">
        <v>15774</v>
      </c>
      <c r="M47" s="54"/>
      <c r="N47" s="53">
        <v>26583</v>
      </c>
      <c r="O47" s="53"/>
      <c r="P47" s="54">
        <v>25155</v>
      </c>
      <c r="Q47" s="54">
        <v>15483</v>
      </c>
      <c r="R47" s="53">
        <v>40638</v>
      </c>
      <c r="S47" s="53">
        <v>898</v>
      </c>
      <c r="T47" s="54">
        <v>10948</v>
      </c>
      <c r="U47" s="54">
        <v>186254</v>
      </c>
      <c r="V47" s="53">
        <v>198100</v>
      </c>
      <c r="W47" s="53">
        <v>275212</v>
      </c>
      <c r="X47" s="54">
        <v>256140</v>
      </c>
      <c r="Y47" s="53">
        <v>19072</v>
      </c>
      <c r="Z47" s="94">
        <v>7.45</v>
      </c>
      <c r="AA47" s="95">
        <v>256140</v>
      </c>
    </row>
    <row r="48" spans="1:27" ht="13.5">
      <c r="A48" s="348" t="s">
        <v>255</v>
      </c>
      <c r="B48" s="136"/>
      <c r="C48" s="60"/>
      <c r="D48" s="355"/>
      <c r="E48" s="54">
        <v>711500</v>
      </c>
      <c r="F48" s="53">
        <v>448254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448254</v>
      </c>
      <c r="Y48" s="53">
        <v>-448254</v>
      </c>
      <c r="Z48" s="94">
        <v>-100</v>
      </c>
      <c r="AA48" s="95">
        <v>448254</v>
      </c>
    </row>
    <row r="49" spans="1:27" ht="13.5">
      <c r="A49" s="348" t="s">
        <v>93</v>
      </c>
      <c r="B49" s="136"/>
      <c r="C49" s="54"/>
      <c r="D49" s="355"/>
      <c r="E49" s="54"/>
      <c r="F49" s="53">
        <v>127000</v>
      </c>
      <c r="G49" s="53">
        <v>731</v>
      </c>
      <c r="H49" s="54">
        <v>614</v>
      </c>
      <c r="I49" s="54">
        <v>2365</v>
      </c>
      <c r="J49" s="53">
        <v>3710</v>
      </c>
      <c r="K49" s="53">
        <v>2144</v>
      </c>
      <c r="L49" s="54">
        <v>632</v>
      </c>
      <c r="M49" s="54"/>
      <c r="N49" s="53">
        <v>2776</v>
      </c>
      <c r="O49" s="53"/>
      <c r="P49" s="54"/>
      <c r="Q49" s="54">
        <v>5241</v>
      </c>
      <c r="R49" s="53">
        <v>5241</v>
      </c>
      <c r="S49" s="53">
        <v>630</v>
      </c>
      <c r="T49" s="54"/>
      <c r="U49" s="54">
        <v>1737</v>
      </c>
      <c r="V49" s="53">
        <v>2367</v>
      </c>
      <c r="W49" s="53">
        <v>14094</v>
      </c>
      <c r="X49" s="54">
        <v>127000</v>
      </c>
      <c r="Y49" s="53">
        <v>-112906</v>
      </c>
      <c r="Z49" s="94">
        <v>-88.9</v>
      </c>
      <c r="AA49" s="95">
        <v>127000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819298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819298</v>
      </c>
      <c r="Y57" s="332">
        <f t="shared" si="13"/>
        <v>-819298</v>
      </c>
      <c r="Z57" s="323">
        <f>+IF(X57&lt;&gt;0,+(Y57/X57)*100,0)</f>
        <v>-100</v>
      </c>
      <c r="AA57" s="337">
        <f t="shared" si="13"/>
        <v>819298</v>
      </c>
    </row>
    <row r="58" spans="1:27" ht="13.5">
      <c r="A58" s="348" t="s">
        <v>217</v>
      </c>
      <c r="B58" s="136"/>
      <c r="C58" s="60"/>
      <c r="D58" s="327"/>
      <c r="E58" s="60"/>
      <c r="F58" s="59">
        <v>819298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819298</v>
      </c>
      <c r="Y58" s="59">
        <v>-819298</v>
      </c>
      <c r="Z58" s="61">
        <v>-100</v>
      </c>
      <c r="AA58" s="62">
        <v>819298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21257353</v>
      </c>
      <c r="D60" s="333">
        <f t="shared" si="14"/>
        <v>0</v>
      </c>
      <c r="E60" s="219">
        <f t="shared" si="14"/>
        <v>17111721</v>
      </c>
      <c r="F60" s="264">
        <f t="shared" si="14"/>
        <v>34973057</v>
      </c>
      <c r="G60" s="264">
        <f t="shared" si="14"/>
        <v>1460524</v>
      </c>
      <c r="H60" s="219">
        <f t="shared" si="14"/>
        <v>1101683</v>
      </c>
      <c r="I60" s="219">
        <f t="shared" si="14"/>
        <v>2129512</v>
      </c>
      <c r="J60" s="264">
        <f t="shared" si="14"/>
        <v>4691719</v>
      </c>
      <c r="K60" s="264">
        <f t="shared" si="14"/>
        <v>2107351</v>
      </c>
      <c r="L60" s="219">
        <f t="shared" si="14"/>
        <v>1733948</v>
      </c>
      <c r="M60" s="219">
        <f t="shared" si="14"/>
        <v>2785873</v>
      </c>
      <c r="N60" s="264">
        <f t="shared" si="14"/>
        <v>6627172</v>
      </c>
      <c r="O60" s="264">
        <f t="shared" si="14"/>
        <v>723985</v>
      </c>
      <c r="P60" s="219">
        <f t="shared" si="14"/>
        <v>66810</v>
      </c>
      <c r="Q60" s="219">
        <f t="shared" si="14"/>
        <v>1223728</v>
      </c>
      <c r="R60" s="264">
        <f t="shared" si="14"/>
        <v>2014523</v>
      </c>
      <c r="S60" s="264">
        <f t="shared" si="14"/>
        <v>1956567</v>
      </c>
      <c r="T60" s="219">
        <f t="shared" si="14"/>
        <v>3353171</v>
      </c>
      <c r="U60" s="219">
        <f t="shared" si="14"/>
        <v>89327</v>
      </c>
      <c r="V60" s="264">
        <f t="shared" si="14"/>
        <v>5399065</v>
      </c>
      <c r="W60" s="264">
        <f t="shared" si="14"/>
        <v>18732479</v>
      </c>
      <c r="X60" s="219">
        <f t="shared" si="14"/>
        <v>34973057</v>
      </c>
      <c r="Y60" s="264">
        <f t="shared" si="14"/>
        <v>-16240578</v>
      </c>
      <c r="Z60" s="324">
        <f>+IF(X60&lt;&gt;0,+(Y60/X60)*100,0)</f>
        <v>-46.43739893827411</v>
      </c>
      <c r="AA60" s="232">
        <f>+AA57+AA54+AA51+AA40+AA37+AA34+AA22+AA5</f>
        <v>34973057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500000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500000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>
        <v>500000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1150000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>
        <v>1150000</v>
      </c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1650000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2015-08-05T10:01:11Z</dcterms:created>
  <dcterms:modified xsi:type="dcterms:W3CDTF">2015-08-05T10:04:01Z</dcterms:modified>
  <cp:category/>
  <cp:version/>
  <cp:contentType/>
  <cp:contentStatus/>
</cp:coreProperties>
</file>