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<sst xmlns="http://schemas.openxmlformats.org/spreadsheetml/2006/main" count="857" uniqueCount="303">
  <si>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Western Cape: Kannaland(WC041)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</si>
  <si>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</si>
  <si>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</si>
  <si>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</si>
  <si>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</si>
  <si>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</si>
  <si>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</si>
  <si>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</si>
  <si>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</si>
  <si>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</si>
  <si>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</si>
  <si>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</si>
  <si>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</si>
  <si>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</si>
  <si>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</si>
  <si>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</si>
  <si>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</si>
  <si>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</si>
  <si>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</si>
  <si>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</si>
  <si>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</si>
  <si>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</si>
  <si>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</si>
  <si>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</si>
  <si>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</si>
  <si>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</si>
  <si>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</si>
  <si>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</si>
  <si>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</si>
  <si>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</si>
  <si>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</si>
  <si>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</si>
  <si>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</si>
  <si>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</si>
  <si>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</si>
  <si>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</si>
  <si>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</si>
  <si>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</si>
  <si>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</si>
  <si>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</si>
  <si>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</si>
  <si>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</si>
  <si>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</si>
  <si>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</si>
  <si>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</si>
  <si>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</si>
  <si>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</si>
  <si>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</si>
  <si>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</si>
  <si>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</si>
  <si>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</si>
  <si>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</si>
  <si>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</si>
  <si>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</si>
  <si>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</si>
  <si>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</si>
  <si>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</si>
  <si>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</si>
  <si>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</si>
  <si>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</si>
  <si>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</si>
  <si>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</si>
  <si>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</si>
  <si>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</si>
  <si>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</si>
  <si>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</si>
  <si>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</si>
  <si>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</si>
  <si>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</si>
  <si>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</si>
  <si>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Kannaland(WC041)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</si>
  <si>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</si>
  <si>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</si>
  <si>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</si>
  <si>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</si>
  <si>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</si>
  <si>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</si>
  <si>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</si>
  <si>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</si>
  <si>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</si>
  <si>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</si>
  <si>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</si>
  <si>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</si>
  <si>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</si>
  <si>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</si>
  <si>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</si>
  <si>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</si>
  <si>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</si>
  <si>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</si>
  <si>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</si>
  <si>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</si>
  <si>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</si>
  <si>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</si>
  <si>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</si>
  <si>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</si>
  <si>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</si>
  <si>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</si>
  <si>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</si>
  <si>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</si>
  <si>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</si>
  <si>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Kannaland(WC041)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</si>
  <si>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</si>
  <si>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</si>
  <si>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</si>
  <si>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</si>
  <si>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</si>
  <si>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</si>
  <si>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</si>
  <si>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</si>
  <si>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</si>
  <si>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</si>
  <si>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</si>
  <si>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</si>
  <si>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</si>
  <si>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</si>
  <si>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</si>
  <si>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</si>
  <si>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</si>
  <si>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</si>
  <si>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</si>
  <si>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</si>
  <si>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</si>
  <si>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</si>
  <si>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</si>
  <si>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</si>
  <si>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</si>
  <si>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</si>
  <si>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</si>
  <si>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</si>
  <si>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Kannaland(WC041)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</si>
  <si>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</si>
  <si>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</si>
  <si>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</si>
  <si>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</si>
  <si>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</si>
  <si>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</si>
  <si>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</si>
  <si>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</si>
  <si>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</si>
  <si>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</si>
  <si>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Kannaland(WC041)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</si>
  <si>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</si>
  <si>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</si>
  <si>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</si>
  <si>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</si>
  <si>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</si>
  <si>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</si>
  <si>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</si>
  <si>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</si>
  <si>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</si>
  <si>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</si>
  <si>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</si>
  <si>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</si>
  <si>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</si>
  <si>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</si>
  <si>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</si>
  <si>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</si>
  <si>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</si>
  <si>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</si>
  <si>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</si>
  <si>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</si>
  <si>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</si>
  <si>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</si>
  <si>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</si>
  <si>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</si>
  <si>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</si>
  <si>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</si>
  <si>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</si>
  <si>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</si>
  <si>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</si>
  <si>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</si>
  <si>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</si>
  <si>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</si>
  <si>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</si>
  <si>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Kannaland(WC041)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</si>
  <si>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</si>
  <si>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</si>
  <si>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</si>
  <si>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</si>
  <si>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</si>
  <si>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</si>
  <si>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</si>
  <si>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</si>
  <si>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</si>
  <si>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</si>
  <si>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</si>
  <si>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</si>
  <si>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</si>
  <si>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</si>
  <si>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</si>
  <si>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</si>
  <si>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</si>
  <si>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</si>
  <si>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</si>
  <si>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</si>
  <si>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</si>
  <si>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</si>
  <si>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</si>
  <si>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</si>
  <si>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</si>
  <si>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</si>
  <si>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</si>
  <si>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Kannaland(WC041)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</si>
  <si>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</si>
  <si>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</si>
  <si>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</si>
  <si>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</si>
  <si>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</si>
  <si>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</si>
  <si>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</si>
  <si>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</si>
  <si>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</si>
  <si>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</si>
  <si>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</si>
  <si>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</si>
  <si>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</si>
  <si>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</si>
  <si>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</si>
  <si>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</si>
  <si>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</si>
  <si>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</si>
  <si>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</si>
  <si>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</si>
  <si>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</si>
  <si>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</si>
  <si>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</si>
  <si>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</si>
  <si>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Kannaland(WC041)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</si>
  <si>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</si>
  <si>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</si>
  <si>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</si>
  <si>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</si>
  <si>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</si>
  <si>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</si>
  <si>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</si>
  <si>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</si>
  <si>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</si>
  <si>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</si>
  <si>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</si>
  <si>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</si>
  <si>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</si>
  <si>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</si>
  <si>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</si>
  <si>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</si>
  <si>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</si>
  <si>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</si>
  <si>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</si>
  <si>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</si>
  <si>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</si>
  <si>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</si>
  <si>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</si>
  <si>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</si>
  <si>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</si>
  <si>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</si>
  <si>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</si>
  <si>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</si>
  <si>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</si>
  <si>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</si>
  <si>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</si>
  <si>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</si>
  <si>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</si>
  <si>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</si>
  <si>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</si>
  <si>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Kannaland(WC041)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</si>
  <si>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</si>
  <si>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</si>
  <si>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Western Cape: Kannaland(WC041)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</si>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</sst>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11604147</v>
      </c>
      <c r="C5" s="19">
        <v>0</v>
      </c>
      <c r="D5" s="59">
        <v>11763260</v>
      </c>
      <c r="E5" s="60">
        <v>11763260</v>
      </c>
      <c r="F5" s="60">
        <v>13267544</v>
      </c>
      <c r="G5" s="60">
        <v>-45762</v>
      </c>
      <c r="H5" s="60">
        <v>-32455</v>
      </c>
      <c r="I5" s="60">
        <v>13189327</v>
      </c>
      <c r="J5" s="60">
        <v>-24858</v>
      </c>
      <c r="K5" s="60">
        <v>-22311</v>
      </c>
      <c r="L5" s="60">
        <v>0</v>
      </c>
      <c r="M5" s="60">
        <v>-47169</v>
      </c>
      <c r="N5" s="60">
        <v>-17980</v>
      </c>
      <c r="O5" s="60">
        <v>0</v>
      </c>
      <c r="P5" s="60">
        <v>5960</v>
      </c>
      <c r="Q5" s="60">
        <v>-12020</v>
      </c>
      <c r="R5" s="60">
        <v>-245</v>
      </c>
      <c r="S5" s="60">
        <v>-143</v>
      </c>
      <c r="T5" s="60">
        <v>-106</v>
      </c>
      <c r="U5" s="60">
        <v>-494</v>
      </c>
      <c r="V5" s="60">
        <v>13129644</v>
      </c>
      <c r="W5" s="60">
        <v>11763262</v>
      </c>
      <c r="X5" s="60">
        <v>1366382</v>
      </c>
      <c r="Y5" s="61">
        <v>11.62</v>
      </c>
      <c r="Z5" s="62">
        <v>11763260</v>
      </c>
    </row>
    <row r="6" spans="1:26" ht="13.5">
      <c r="A6" s="58" t="s">
        <v>32</v>
      </c>
      <c r="B6" s="19">
        <v>56546391</v>
      </c>
      <c r="C6" s="19">
        <v>0</v>
      </c>
      <c r="D6" s="59">
        <v>53456080</v>
      </c>
      <c r="E6" s="60">
        <v>53456080</v>
      </c>
      <c r="F6" s="60">
        <v>7390634</v>
      </c>
      <c r="G6" s="60">
        <v>5401763</v>
      </c>
      <c r="H6" s="60">
        <v>2463112</v>
      </c>
      <c r="I6" s="60">
        <v>15255509</v>
      </c>
      <c r="J6" s="60">
        <v>5031453</v>
      </c>
      <c r="K6" s="60">
        <v>3723511</v>
      </c>
      <c r="L6" s="60">
        <v>3555698</v>
      </c>
      <c r="M6" s="60">
        <v>12310662</v>
      </c>
      <c r="N6" s="60">
        <v>4372495</v>
      </c>
      <c r="O6" s="60">
        <v>4668383</v>
      </c>
      <c r="P6" s="60">
        <v>5499774</v>
      </c>
      <c r="Q6" s="60">
        <v>14540652</v>
      </c>
      <c r="R6" s="60">
        <v>3883070</v>
      </c>
      <c r="S6" s="60">
        <v>5818847</v>
      </c>
      <c r="T6" s="60">
        <v>3456048</v>
      </c>
      <c r="U6" s="60">
        <v>13157965</v>
      </c>
      <c r="V6" s="60">
        <v>55264788</v>
      </c>
      <c r="W6" s="60">
        <v>53456086</v>
      </c>
      <c r="X6" s="60">
        <v>1808702</v>
      </c>
      <c r="Y6" s="61">
        <v>3.38</v>
      </c>
      <c r="Z6" s="62">
        <v>53456080</v>
      </c>
    </row>
    <row r="7" spans="1:26" ht="13.5">
      <c r="A7" s="58" t="s">
        <v>33</v>
      </c>
      <c r="B7" s="19">
        <v>1636606</v>
      </c>
      <c r="C7" s="19">
        <v>0</v>
      </c>
      <c r="D7" s="59">
        <v>742000</v>
      </c>
      <c r="E7" s="60">
        <v>742000</v>
      </c>
      <c r="F7" s="60">
        <v>0</v>
      </c>
      <c r="G7" s="60">
        <v>32137</v>
      </c>
      <c r="H7" s="60">
        <v>0</v>
      </c>
      <c r="I7" s="60">
        <v>32137</v>
      </c>
      <c r="J7" s="60">
        <v>270809</v>
      </c>
      <c r="K7" s="60">
        <v>0</v>
      </c>
      <c r="L7" s="60">
        <v>52817</v>
      </c>
      <c r="M7" s="60">
        <v>323626</v>
      </c>
      <c r="N7" s="60">
        <v>0</v>
      </c>
      <c r="O7" s="60">
        <v>0</v>
      </c>
      <c r="P7" s="60">
        <v>54089</v>
      </c>
      <c r="Q7" s="60">
        <v>54089</v>
      </c>
      <c r="R7" s="60">
        <v>0</v>
      </c>
      <c r="S7" s="60">
        <v>330781</v>
      </c>
      <c r="T7" s="60">
        <v>53369</v>
      </c>
      <c r="U7" s="60">
        <v>384150</v>
      </c>
      <c r="V7" s="60">
        <v>794002</v>
      </c>
      <c r="W7" s="60">
        <v>742000</v>
      </c>
      <c r="X7" s="60">
        <v>52002</v>
      </c>
      <c r="Y7" s="61">
        <v>7.01</v>
      </c>
      <c r="Z7" s="62">
        <v>742000</v>
      </c>
    </row>
    <row r="8" spans="1:26" ht="13.5">
      <c r="A8" s="58" t="s">
        <v>34</v>
      </c>
      <c r="B8" s="19">
        <v>35812488</v>
      </c>
      <c r="C8" s="19">
        <v>0</v>
      </c>
      <c r="D8" s="59">
        <v>37405350</v>
      </c>
      <c r="E8" s="60">
        <v>37405350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1785848</v>
      </c>
      <c r="L8" s="60">
        <v>0</v>
      </c>
      <c r="M8" s="60">
        <v>1785848</v>
      </c>
      <c r="N8" s="60">
        <v>10832</v>
      </c>
      <c r="O8" s="60">
        <v>0</v>
      </c>
      <c r="P8" s="60">
        <v>0</v>
      </c>
      <c r="Q8" s="60">
        <v>10832</v>
      </c>
      <c r="R8" s="60">
        <v>0</v>
      </c>
      <c r="S8" s="60">
        <v>0</v>
      </c>
      <c r="T8" s="60">
        <v>0</v>
      </c>
      <c r="U8" s="60">
        <v>0</v>
      </c>
      <c r="V8" s="60">
        <v>1796680</v>
      </c>
      <c r="W8" s="60">
        <v>37405351</v>
      </c>
      <c r="X8" s="60">
        <v>-35608671</v>
      </c>
      <c r="Y8" s="61">
        <v>-95.2</v>
      </c>
      <c r="Z8" s="62">
        <v>37405350</v>
      </c>
    </row>
    <row r="9" spans="1:26" ht="13.5">
      <c r="A9" s="58" t="s">
        <v>35</v>
      </c>
      <c r="B9" s="19">
        <v>14648068</v>
      </c>
      <c r="C9" s="19">
        <v>0</v>
      </c>
      <c r="D9" s="59">
        <v>10728820</v>
      </c>
      <c r="E9" s="60">
        <v>10728820</v>
      </c>
      <c r="F9" s="60">
        <v>476390</v>
      </c>
      <c r="G9" s="60">
        <v>731332</v>
      </c>
      <c r="H9" s="60">
        <v>481107</v>
      </c>
      <c r="I9" s="60">
        <v>1688829</v>
      </c>
      <c r="J9" s="60">
        <v>668690</v>
      </c>
      <c r="K9" s="60">
        <v>505773</v>
      </c>
      <c r="L9" s="60">
        <v>456839</v>
      </c>
      <c r="M9" s="60">
        <v>1631302</v>
      </c>
      <c r="N9" s="60">
        <v>519855</v>
      </c>
      <c r="O9" s="60">
        <v>488256</v>
      </c>
      <c r="P9" s="60">
        <v>1047391</v>
      </c>
      <c r="Q9" s="60">
        <v>2055502</v>
      </c>
      <c r="R9" s="60">
        <v>455287</v>
      </c>
      <c r="S9" s="60">
        <v>965978</v>
      </c>
      <c r="T9" s="60">
        <v>560705</v>
      </c>
      <c r="U9" s="60">
        <v>1981970</v>
      </c>
      <c r="V9" s="60">
        <v>7357603</v>
      </c>
      <c r="W9" s="60">
        <v>10728814</v>
      </c>
      <c r="X9" s="60">
        <v>-3371211</v>
      </c>
      <c r="Y9" s="61">
        <v>-31.42</v>
      </c>
      <c r="Z9" s="62">
        <v>10728820</v>
      </c>
    </row>
    <row r="10" spans="1:26" ht="25.5">
      <c r="A10" s="63" t="s">
        <v>278</v>
      </c>
      <c r="B10" s="64">
        <f>SUM(B5:B9)</f>
        <v>120247700</v>
      </c>
      <c r="C10" s="64">
        <f>SUM(C5:C9)</f>
        <v>0</v>
      </c>
      <c r="D10" s="65">
        <f aca="true" t="shared" si="0" ref="D10:Z10">SUM(D5:D9)</f>
        <v>114095510</v>
      </c>
      <c r="E10" s="66">
        <f t="shared" si="0"/>
        <v>114095510</v>
      </c>
      <c r="F10" s="66">
        <f t="shared" si="0"/>
        <v>21134568</v>
      </c>
      <c r="G10" s="66">
        <f t="shared" si="0"/>
        <v>6119470</v>
      </c>
      <c r="H10" s="66">
        <f t="shared" si="0"/>
        <v>2911764</v>
      </c>
      <c r="I10" s="66">
        <f t="shared" si="0"/>
        <v>30165802</v>
      </c>
      <c r="J10" s="66">
        <f t="shared" si="0"/>
        <v>5946094</v>
      </c>
      <c r="K10" s="66">
        <f t="shared" si="0"/>
        <v>5992821</v>
      </c>
      <c r="L10" s="66">
        <f t="shared" si="0"/>
        <v>4065354</v>
      </c>
      <c r="M10" s="66">
        <f t="shared" si="0"/>
        <v>16004269</v>
      </c>
      <c r="N10" s="66">
        <f t="shared" si="0"/>
        <v>4885202</v>
      </c>
      <c r="O10" s="66">
        <f t="shared" si="0"/>
        <v>5156639</v>
      </c>
      <c r="P10" s="66">
        <f t="shared" si="0"/>
        <v>6607214</v>
      </c>
      <c r="Q10" s="66">
        <f t="shared" si="0"/>
        <v>16649055</v>
      </c>
      <c r="R10" s="66">
        <f t="shared" si="0"/>
        <v>4338112</v>
      </c>
      <c r="S10" s="66">
        <f t="shared" si="0"/>
        <v>7115463</v>
      </c>
      <c r="T10" s="66">
        <f t="shared" si="0"/>
        <v>4070016</v>
      </c>
      <c r="U10" s="66">
        <f t="shared" si="0"/>
        <v>15523591</v>
      </c>
      <c r="V10" s="66">
        <f t="shared" si="0"/>
        <v>78342717</v>
      </c>
      <c r="W10" s="66">
        <f t="shared" si="0"/>
        <v>114095513</v>
      </c>
      <c r="X10" s="66">
        <f t="shared" si="0"/>
        <v>-35752796</v>
      </c>
      <c r="Y10" s="67">
        <f>+IF(W10&lt;&gt;0,(X10/W10)*100,0)</f>
        <v>-31.335847536791388</v>
      </c>
      <c r="Z10" s="68">
        <f t="shared" si="0"/>
        <v>114095510</v>
      </c>
    </row>
    <row r="11" spans="1:26" ht="13.5">
      <c r="A11" s="58" t="s">
        <v>37</v>
      </c>
      <c r="B11" s="19">
        <v>40746000</v>
      </c>
      <c r="C11" s="19">
        <v>0</v>
      </c>
      <c r="D11" s="59">
        <v>40142450</v>
      </c>
      <c r="E11" s="60">
        <v>40142450</v>
      </c>
      <c r="F11" s="60">
        <v>3168934</v>
      </c>
      <c r="G11" s="60">
        <v>3182743</v>
      </c>
      <c r="H11" s="60">
        <v>3373107</v>
      </c>
      <c r="I11" s="60">
        <v>9724784</v>
      </c>
      <c r="J11" s="60">
        <v>0</v>
      </c>
      <c r="K11" s="60">
        <v>111026</v>
      </c>
      <c r="L11" s="60">
        <v>3382712</v>
      </c>
      <c r="M11" s="60">
        <v>3493738</v>
      </c>
      <c r="N11" s="60">
        <v>3103067</v>
      </c>
      <c r="O11" s="60">
        <v>3054713</v>
      </c>
      <c r="P11" s="60">
        <v>12603360</v>
      </c>
      <c r="Q11" s="60">
        <v>18761140</v>
      </c>
      <c r="R11" s="60">
        <v>3752599</v>
      </c>
      <c r="S11" s="60">
        <v>18765</v>
      </c>
      <c r="T11" s="60">
        <v>3464026</v>
      </c>
      <c r="U11" s="60">
        <v>7235390</v>
      </c>
      <c r="V11" s="60">
        <v>39215052</v>
      </c>
      <c r="W11" s="60">
        <v>40142451</v>
      </c>
      <c r="X11" s="60">
        <v>-927399</v>
      </c>
      <c r="Y11" s="61">
        <v>-2.31</v>
      </c>
      <c r="Z11" s="62">
        <v>40142450</v>
      </c>
    </row>
    <row r="12" spans="1:26" ht="13.5">
      <c r="A12" s="58" t="s">
        <v>38</v>
      </c>
      <c r="B12" s="19">
        <v>3333806</v>
      </c>
      <c r="C12" s="19">
        <v>0</v>
      </c>
      <c r="D12" s="59">
        <v>2620750</v>
      </c>
      <c r="E12" s="60">
        <v>2620750</v>
      </c>
      <c r="F12" s="60">
        <v>253698</v>
      </c>
      <c r="G12" s="60">
        <v>244948</v>
      </c>
      <c r="H12" s="60">
        <v>246412</v>
      </c>
      <c r="I12" s="60">
        <v>745058</v>
      </c>
      <c r="J12" s="60">
        <v>0</v>
      </c>
      <c r="K12" s="60">
        <v>0</v>
      </c>
      <c r="L12" s="60">
        <v>408840</v>
      </c>
      <c r="M12" s="60">
        <v>408840</v>
      </c>
      <c r="N12" s="60">
        <v>307035</v>
      </c>
      <c r="O12" s="60">
        <v>358049</v>
      </c>
      <c r="P12" s="60">
        <v>1440645</v>
      </c>
      <c r="Q12" s="60">
        <v>2105729</v>
      </c>
      <c r="R12" s="60">
        <v>740427</v>
      </c>
      <c r="S12" s="60">
        <v>0</v>
      </c>
      <c r="T12" s="60">
        <v>673396</v>
      </c>
      <c r="U12" s="60">
        <v>1413823</v>
      </c>
      <c r="V12" s="60">
        <v>4673450</v>
      </c>
      <c r="W12" s="60">
        <v>2620750</v>
      </c>
      <c r="X12" s="60">
        <v>2052700</v>
      </c>
      <c r="Y12" s="61">
        <v>78.32</v>
      </c>
      <c r="Z12" s="62">
        <v>2620750</v>
      </c>
    </row>
    <row r="13" spans="1:26" ht="13.5">
      <c r="A13" s="58" t="s">
        <v>279</v>
      </c>
      <c r="B13" s="19">
        <v>13011554</v>
      </c>
      <c r="C13" s="19">
        <v>0</v>
      </c>
      <c r="D13" s="59">
        <v>8748300</v>
      </c>
      <c r="E13" s="60">
        <v>8748300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8748300</v>
      </c>
      <c r="X13" s="60">
        <v>-8748300</v>
      </c>
      <c r="Y13" s="61">
        <v>-100</v>
      </c>
      <c r="Z13" s="62">
        <v>8748300</v>
      </c>
    </row>
    <row r="14" spans="1:26" ht="13.5">
      <c r="A14" s="58" t="s">
        <v>40</v>
      </c>
      <c r="B14" s="19">
        <v>1813955</v>
      </c>
      <c r="C14" s="19">
        <v>0</v>
      </c>
      <c r="D14" s="59">
        <v>1178810</v>
      </c>
      <c r="E14" s="60">
        <v>1178810</v>
      </c>
      <c r="F14" s="60">
        <v>0</v>
      </c>
      <c r="G14" s="60">
        <v>190355</v>
      </c>
      <c r="H14" s="60">
        <v>0</v>
      </c>
      <c r="I14" s="60">
        <v>190355</v>
      </c>
      <c r="J14" s="60">
        <v>190360</v>
      </c>
      <c r="K14" s="60">
        <v>0</v>
      </c>
      <c r="L14" s="60">
        <v>0</v>
      </c>
      <c r="M14" s="60">
        <v>190360</v>
      </c>
      <c r="N14" s="60">
        <v>0</v>
      </c>
      <c r="O14" s="60">
        <v>0</v>
      </c>
      <c r="P14" s="60">
        <v>273204</v>
      </c>
      <c r="Q14" s="60">
        <v>273204</v>
      </c>
      <c r="R14" s="60">
        <v>0</v>
      </c>
      <c r="S14" s="60">
        <v>276370</v>
      </c>
      <c r="T14" s="60">
        <v>91795</v>
      </c>
      <c r="U14" s="60">
        <v>368165</v>
      </c>
      <c r="V14" s="60">
        <v>1022084</v>
      </c>
      <c r="W14" s="60">
        <v>1178812</v>
      </c>
      <c r="X14" s="60">
        <v>-156728</v>
      </c>
      <c r="Y14" s="61">
        <v>-13.3</v>
      </c>
      <c r="Z14" s="62">
        <v>1178810</v>
      </c>
    </row>
    <row r="15" spans="1:26" ht="13.5">
      <c r="A15" s="58" t="s">
        <v>41</v>
      </c>
      <c r="B15" s="19">
        <v>34172283</v>
      </c>
      <c r="C15" s="19">
        <v>0</v>
      </c>
      <c r="D15" s="59">
        <v>29272410</v>
      </c>
      <c r="E15" s="60">
        <v>29272410</v>
      </c>
      <c r="F15" s="60">
        <v>0</v>
      </c>
      <c r="G15" s="60">
        <v>2884000</v>
      </c>
      <c r="H15" s="60">
        <v>3394998</v>
      </c>
      <c r="I15" s="60">
        <v>6278998</v>
      </c>
      <c r="J15" s="60">
        <v>2424785</v>
      </c>
      <c r="K15" s="60">
        <v>2460451</v>
      </c>
      <c r="L15" s="60">
        <v>2439678</v>
      </c>
      <c r="M15" s="60">
        <v>7324914</v>
      </c>
      <c r="N15" s="60">
        <v>2489976</v>
      </c>
      <c r="O15" s="60">
        <v>1666667</v>
      </c>
      <c r="P15" s="60">
        <v>3657532</v>
      </c>
      <c r="Q15" s="60">
        <v>7814175</v>
      </c>
      <c r="R15" s="60">
        <v>2437896</v>
      </c>
      <c r="S15" s="60">
        <v>1539498</v>
      </c>
      <c r="T15" s="60">
        <v>0</v>
      </c>
      <c r="U15" s="60">
        <v>3977394</v>
      </c>
      <c r="V15" s="60">
        <v>25395481</v>
      </c>
      <c r="W15" s="60">
        <v>29272412</v>
      </c>
      <c r="X15" s="60">
        <v>-3876931</v>
      </c>
      <c r="Y15" s="61">
        <v>-13.24</v>
      </c>
      <c r="Z15" s="62">
        <v>29272410</v>
      </c>
    </row>
    <row r="16" spans="1:26" ht="13.5">
      <c r="A16" s="69" t="s">
        <v>42</v>
      </c>
      <c r="B16" s="19">
        <v>19631690</v>
      </c>
      <c r="C16" s="19">
        <v>0</v>
      </c>
      <c r="D16" s="59">
        <v>0</v>
      </c>
      <c r="E16" s="60">
        <v>0</v>
      </c>
      <c r="F16" s="60">
        <v>-84157</v>
      </c>
      <c r="G16" s="60">
        <v>752078</v>
      </c>
      <c r="H16" s="60">
        <v>521607</v>
      </c>
      <c r="I16" s="60">
        <v>1189528</v>
      </c>
      <c r="J16" s="60">
        <v>36135</v>
      </c>
      <c r="K16" s="60">
        <v>9065</v>
      </c>
      <c r="L16" s="60">
        <v>85031</v>
      </c>
      <c r="M16" s="60">
        <v>130231</v>
      </c>
      <c r="N16" s="60">
        <v>112207</v>
      </c>
      <c r="O16" s="60">
        <v>344124</v>
      </c>
      <c r="P16" s="60">
        <v>658989</v>
      </c>
      <c r="Q16" s="60">
        <v>1115320</v>
      </c>
      <c r="R16" s="60">
        <v>62725</v>
      </c>
      <c r="S16" s="60">
        <v>135589</v>
      </c>
      <c r="T16" s="60">
        <v>318246</v>
      </c>
      <c r="U16" s="60">
        <v>516560</v>
      </c>
      <c r="V16" s="60">
        <v>2951639</v>
      </c>
      <c r="W16" s="60"/>
      <c r="X16" s="60">
        <v>2951639</v>
      </c>
      <c r="Y16" s="61">
        <v>0</v>
      </c>
      <c r="Z16" s="62">
        <v>0</v>
      </c>
    </row>
    <row r="17" spans="1:26" ht="13.5">
      <c r="A17" s="58" t="s">
        <v>43</v>
      </c>
      <c r="B17" s="19">
        <v>36188367</v>
      </c>
      <c r="C17" s="19">
        <v>0</v>
      </c>
      <c r="D17" s="59">
        <v>32193290</v>
      </c>
      <c r="E17" s="60">
        <v>32193290</v>
      </c>
      <c r="F17" s="60">
        <v>560708</v>
      </c>
      <c r="G17" s="60">
        <v>1354065</v>
      </c>
      <c r="H17" s="60">
        <v>1396164</v>
      </c>
      <c r="I17" s="60">
        <v>3310937</v>
      </c>
      <c r="J17" s="60">
        <v>1485651</v>
      </c>
      <c r="K17" s="60">
        <v>1662212</v>
      </c>
      <c r="L17" s="60">
        <v>1667979</v>
      </c>
      <c r="M17" s="60">
        <v>4815842</v>
      </c>
      <c r="N17" s="60">
        <v>557086</v>
      </c>
      <c r="O17" s="60">
        <v>2419105</v>
      </c>
      <c r="P17" s="60">
        <v>2882976</v>
      </c>
      <c r="Q17" s="60">
        <v>5859167</v>
      </c>
      <c r="R17" s="60">
        <v>895679</v>
      </c>
      <c r="S17" s="60">
        <v>1686942</v>
      </c>
      <c r="T17" s="60">
        <v>2214575</v>
      </c>
      <c r="U17" s="60">
        <v>4797196</v>
      </c>
      <c r="V17" s="60">
        <v>18783142</v>
      </c>
      <c r="W17" s="60">
        <v>32193288</v>
      </c>
      <c r="X17" s="60">
        <v>-13410146</v>
      </c>
      <c r="Y17" s="61">
        <v>-41.66</v>
      </c>
      <c r="Z17" s="62">
        <v>32193290</v>
      </c>
    </row>
    <row r="18" spans="1:26" ht="13.5">
      <c r="A18" s="70" t="s">
        <v>44</v>
      </c>
      <c r="B18" s="71">
        <f>SUM(B11:B17)</f>
        <v>148897655</v>
      </c>
      <c r="C18" s="71">
        <f>SUM(C11:C17)</f>
        <v>0</v>
      </c>
      <c r="D18" s="72">
        <f aca="true" t="shared" si="1" ref="D18:Z18">SUM(D11:D17)</f>
        <v>114156010</v>
      </c>
      <c r="E18" s="73">
        <f t="shared" si="1"/>
        <v>114156010</v>
      </c>
      <c r="F18" s="73">
        <f t="shared" si="1"/>
        <v>3899183</v>
      </c>
      <c r="G18" s="73">
        <f t="shared" si="1"/>
        <v>8608189</v>
      </c>
      <c r="H18" s="73">
        <f t="shared" si="1"/>
        <v>8932288</v>
      </c>
      <c r="I18" s="73">
        <f t="shared" si="1"/>
        <v>21439660</v>
      </c>
      <c r="J18" s="73">
        <f t="shared" si="1"/>
        <v>4136931</v>
      </c>
      <c r="K18" s="73">
        <f t="shared" si="1"/>
        <v>4242754</v>
      </c>
      <c r="L18" s="73">
        <f t="shared" si="1"/>
        <v>7984240</v>
      </c>
      <c r="M18" s="73">
        <f t="shared" si="1"/>
        <v>16363925</v>
      </c>
      <c r="N18" s="73">
        <f t="shared" si="1"/>
        <v>6569371</v>
      </c>
      <c r="O18" s="73">
        <f t="shared" si="1"/>
        <v>7842658</v>
      </c>
      <c r="P18" s="73">
        <f t="shared" si="1"/>
        <v>21516706</v>
      </c>
      <c r="Q18" s="73">
        <f t="shared" si="1"/>
        <v>35928735</v>
      </c>
      <c r="R18" s="73">
        <f t="shared" si="1"/>
        <v>7889326</v>
      </c>
      <c r="S18" s="73">
        <f t="shared" si="1"/>
        <v>3657164</v>
      </c>
      <c r="T18" s="73">
        <f t="shared" si="1"/>
        <v>6762038</v>
      </c>
      <c r="U18" s="73">
        <f t="shared" si="1"/>
        <v>18308528</v>
      </c>
      <c r="V18" s="73">
        <f t="shared" si="1"/>
        <v>92040848</v>
      </c>
      <c r="W18" s="73">
        <f t="shared" si="1"/>
        <v>114156013</v>
      </c>
      <c r="X18" s="73">
        <f t="shared" si="1"/>
        <v>-22115165</v>
      </c>
      <c r="Y18" s="67">
        <f>+IF(W18&lt;&gt;0,(X18/W18)*100,0)</f>
        <v>-19.3727552485562</v>
      </c>
      <c r="Z18" s="74">
        <f t="shared" si="1"/>
        <v>114156010</v>
      </c>
    </row>
    <row r="19" spans="1:26" ht="13.5">
      <c r="A19" s="70" t="s">
        <v>45</v>
      </c>
      <c r="B19" s="75">
        <f>+B10-B18</f>
        <v>-28649955</v>
      </c>
      <c r="C19" s="75">
        <f>+C10-C18</f>
        <v>0</v>
      </c>
      <c r="D19" s="76">
        <f aca="true" t="shared" si="2" ref="D19:Z19">+D10-D18</f>
        <v>-60500</v>
      </c>
      <c r="E19" s="77">
        <f t="shared" si="2"/>
        <v>-60500</v>
      </c>
      <c r="F19" s="77">
        <f t="shared" si="2"/>
        <v>17235385</v>
      </c>
      <c r="G19" s="77">
        <f t="shared" si="2"/>
        <v>-2488719</v>
      </c>
      <c r="H19" s="77">
        <f t="shared" si="2"/>
        <v>-6020524</v>
      </c>
      <c r="I19" s="77">
        <f t="shared" si="2"/>
        <v>8726142</v>
      </c>
      <c r="J19" s="77">
        <f t="shared" si="2"/>
        <v>1809163</v>
      </c>
      <c r="K19" s="77">
        <f t="shared" si="2"/>
        <v>1750067</v>
      </c>
      <c r="L19" s="77">
        <f t="shared" si="2"/>
        <v>-3918886</v>
      </c>
      <c r="M19" s="77">
        <f t="shared" si="2"/>
        <v>-359656</v>
      </c>
      <c r="N19" s="77">
        <f t="shared" si="2"/>
        <v>-1684169</v>
      </c>
      <c r="O19" s="77">
        <f t="shared" si="2"/>
        <v>-2686019</v>
      </c>
      <c r="P19" s="77">
        <f t="shared" si="2"/>
        <v>-14909492</v>
      </c>
      <c r="Q19" s="77">
        <f t="shared" si="2"/>
        <v>-19279680</v>
      </c>
      <c r="R19" s="77">
        <f t="shared" si="2"/>
        <v>-3551214</v>
      </c>
      <c r="S19" s="77">
        <f t="shared" si="2"/>
        <v>3458299</v>
      </c>
      <c r="T19" s="77">
        <f t="shared" si="2"/>
        <v>-2692022</v>
      </c>
      <c r="U19" s="77">
        <f t="shared" si="2"/>
        <v>-2784937</v>
      </c>
      <c r="V19" s="77">
        <f t="shared" si="2"/>
        <v>-13698131</v>
      </c>
      <c r="W19" s="77">
        <f>IF(E10=E18,0,W10-W18)</f>
        <v>-60500</v>
      </c>
      <c r="X19" s="77">
        <f t="shared" si="2"/>
        <v>-13637631</v>
      </c>
      <c r="Y19" s="78">
        <f>+IF(W19&lt;&gt;0,(X19/W19)*100,0)</f>
        <v>22541.538842975206</v>
      </c>
      <c r="Z19" s="79">
        <f t="shared" si="2"/>
        <v>-60500</v>
      </c>
    </row>
    <row r="20" spans="1:26" ht="13.5">
      <c r="A20" s="58" t="s">
        <v>46</v>
      </c>
      <c r="B20" s="19">
        <v>30820531</v>
      </c>
      <c r="C20" s="19">
        <v>0</v>
      </c>
      <c r="D20" s="59">
        <v>24926650</v>
      </c>
      <c r="E20" s="60">
        <v>24926650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24926651</v>
      </c>
      <c r="X20" s="60">
        <v>-24926651</v>
      </c>
      <c r="Y20" s="61">
        <v>-100</v>
      </c>
      <c r="Z20" s="62">
        <v>24926650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-2500</v>
      </c>
      <c r="O21" s="82">
        <v>0</v>
      </c>
      <c r="P21" s="82">
        <v>0</v>
      </c>
      <c r="Q21" s="82">
        <v>-2500</v>
      </c>
      <c r="R21" s="82">
        <v>0</v>
      </c>
      <c r="S21" s="82">
        <v>-9278</v>
      </c>
      <c r="T21" s="82">
        <v>0</v>
      </c>
      <c r="U21" s="82">
        <v>-9278</v>
      </c>
      <c r="V21" s="82">
        <v>-11778</v>
      </c>
      <c r="W21" s="82"/>
      <c r="X21" s="82">
        <v>-11778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2170576</v>
      </c>
      <c r="C22" s="86">
        <f>SUM(C19:C21)</f>
        <v>0</v>
      </c>
      <c r="D22" s="87">
        <f aca="true" t="shared" si="3" ref="D22:Z22">SUM(D19:D21)</f>
        <v>24866150</v>
      </c>
      <c r="E22" s="88">
        <f t="shared" si="3"/>
        <v>24866150</v>
      </c>
      <c r="F22" s="88">
        <f t="shared" si="3"/>
        <v>17235385</v>
      </c>
      <c r="G22" s="88">
        <f t="shared" si="3"/>
        <v>-2488719</v>
      </c>
      <c r="H22" s="88">
        <f t="shared" si="3"/>
        <v>-6020524</v>
      </c>
      <c r="I22" s="88">
        <f t="shared" si="3"/>
        <v>8726142</v>
      </c>
      <c r="J22" s="88">
        <f t="shared" si="3"/>
        <v>1809163</v>
      </c>
      <c r="K22" s="88">
        <f t="shared" si="3"/>
        <v>1750067</v>
      </c>
      <c r="L22" s="88">
        <f t="shared" si="3"/>
        <v>-3918886</v>
      </c>
      <c r="M22" s="88">
        <f t="shared" si="3"/>
        <v>-359656</v>
      </c>
      <c r="N22" s="88">
        <f t="shared" si="3"/>
        <v>-1686669</v>
      </c>
      <c r="O22" s="88">
        <f t="shared" si="3"/>
        <v>-2686019</v>
      </c>
      <c r="P22" s="88">
        <f t="shared" si="3"/>
        <v>-14909492</v>
      </c>
      <c r="Q22" s="88">
        <f t="shared" si="3"/>
        <v>-19282180</v>
      </c>
      <c r="R22" s="88">
        <f t="shared" si="3"/>
        <v>-3551214</v>
      </c>
      <c r="S22" s="88">
        <f t="shared" si="3"/>
        <v>3449021</v>
      </c>
      <c r="T22" s="88">
        <f t="shared" si="3"/>
        <v>-2692022</v>
      </c>
      <c r="U22" s="88">
        <f t="shared" si="3"/>
        <v>-2794215</v>
      </c>
      <c r="V22" s="88">
        <f t="shared" si="3"/>
        <v>-13709909</v>
      </c>
      <c r="W22" s="88">
        <f t="shared" si="3"/>
        <v>24866151</v>
      </c>
      <c r="X22" s="88">
        <f t="shared" si="3"/>
        <v>-38576060</v>
      </c>
      <c r="Y22" s="89">
        <f>+IF(W22&lt;&gt;0,(X22/W22)*100,0)</f>
        <v>-155.13482565114322</v>
      </c>
      <c r="Z22" s="90">
        <f t="shared" si="3"/>
        <v>24866150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2170576</v>
      </c>
      <c r="C24" s="75">
        <f>SUM(C22:C23)</f>
        <v>0</v>
      </c>
      <c r="D24" s="76">
        <f aca="true" t="shared" si="4" ref="D24:Z24">SUM(D22:D23)</f>
        <v>24866150</v>
      </c>
      <c r="E24" s="77">
        <f t="shared" si="4"/>
        <v>24866150</v>
      </c>
      <c r="F24" s="77">
        <f t="shared" si="4"/>
        <v>17235385</v>
      </c>
      <c r="G24" s="77">
        <f t="shared" si="4"/>
        <v>-2488719</v>
      </c>
      <c r="H24" s="77">
        <f t="shared" si="4"/>
        <v>-6020524</v>
      </c>
      <c r="I24" s="77">
        <f t="shared" si="4"/>
        <v>8726142</v>
      </c>
      <c r="J24" s="77">
        <f t="shared" si="4"/>
        <v>1809163</v>
      </c>
      <c r="K24" s="77">
        <f t="shared" si="4"/>
        <v>1750067</v>
      </c>
      <c r="L24" s="77">
        <f t="shared" si="4"/>
        <v>-3918886</v>
      </c>
      <c r="M24" s="77">
        <f t="shared" si="4"/>
        <v>-359656</v>
      </c>
      <c r="N24" s="77">
        <f t="shared" si="4"/>
        <v>-1686669</v>
      </c>
      <c r="O24" s="77">
        <f t="shared" si="4"/>
        <v>-2686019</v>
      </c>
      <c r="P24" s="77">
        <f t="shared" si="4"/>
        <v>-14909492</v>
      </c>
      <c r="Q24" s="77">
        <f t="shared" si="4"/>
        <v>-19282180</v>
      </c>
      <c r="R24" s="77">
        <f t="shared" si="4"/>
        <v>-3551214</v>
      </c>
      <c r="S24" s="77">
        <f t="shared" si="4"/>
        <v>3449021</v>
      </c>
      <c r="T24" s="77">
        <f t="shared" si="4"/>
        <v>-2692022</v>
      </c>
      <c r="U24" s="77">
        <f t="shared" si="4"/>
        <v>-2794215</v>
      </c>
      <c r="V24" s="77">
        <f t="shared" si="4"/>
        <v>-13709909</v>
      </c>
      <c r="W24" s="77">
        <f t="shared" si="4"/>
        <v>24866151</v>
      </c>
      <c r="X24" s="77">
        <f t="shared" si="4"/>
        <v>-38576060</v>
      </c>
      <c r="Y24" s="78">
        <f>+IF(W24&lt;&gt;0,(X24/W24)*100,0)</f>
        <v>-155.13482565114322</v>
      </c>
      <c r="Z24" s="79">
        <f t="shared" si="4"/>
        <v>24866150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28137600</v>
      </c>
      <c r="C27" s="22">
        <v>0</v>
      </c>
      <c r="D27" s="99">
        <v>25476650</v>
      </c>
      <c r="E27" s="100">
        <v>25476650</v>
      </c>
      <c r="F27" s="100">
        <v>0</v>
      </c>
      <c r="G27" s="100">
        <v>0</v>
      </c>
      <c r="H27" s="100">
        <v>531770</v>
      </c>
      <c r="I27" s="100">
        <v>531770</v>
      </c>
      <c r="J27" s="100">
        <v>1662161</v>
      </c>
      <c r="K27" s="100">
        <v>3020031</v>
      </c>
      <c r="L27" s="100">
        <v>961630</v>
      </c>
      <c r="M27" s="100">
        <v>5643822</v>
      </c>
      <c r="N27" s="100">
        <v>528435</v>
      </c>
      <c r="O27" s="100">
        <v>214236</v>
      </c>
      <c r="P27" s="100">
        <v>2646149</v>
      </c>
      <c r="Q27" s="100">
        <v>3388820</v>
      </c>
      <c r="R27" s="100">
        <v>1124325</v>
      </c>
      <c r="S27" s="100">
        <v>2984890</v>
      </c>
      <c r="T27" s="100">
        <v>2403188</v>
      </c>
      <c r="U27" s="100">
        <v>6512403</v>
      </c>
      <c r="V27" s="100">
        <v>16076815</v>
      </c>
      <c r="W27" s="100">
        <v>25476650</v>
      </c>
      <c r="X27" s="100">
        <v>-9399835</v>
      </c>
      <c r="Y27" s="101">
        <v>-36.9</v>
      </c>
      <c r="Z27" s="102">
        <v>25476650</v>
      </c>
    </row>
    <row r="28" spans="1:26" ht="13.5">
      <c r="A28" s="103" t="s">
        <v>46</v>
      </c>
      <c r="B28" s="19">
        <v>27844623</v>
      </c>
      <c r="C28" s="19">
        <v>0</v>
      </c>
      <c r="D28" s="59">
        <v>24926650</v>
      </c>
      <c r="E28" s="60">
        <v>24926650</v>
      </c>
      <c r="F28" s="60">
        <v>0</v>
      </c>
      <c r="G28" s="60">
        <v>0</v>
      </c>
      <c r="H28" s="60">
        <v>531770</v>
      </c>
      <c r="I28" s="60">
        <v>531770</v>
      </c>
      <c r="J28" s="60">
        <v>1662161</v>
      </c>
      <c r="K28" s="60">
        <v>3020031</v>
      </c>
      <c r="L28" s="60">
        <v>961630</v>
      </c>
      <c r="M28" s="60">
        <v>5643822</v>
      </c>
      <c r="N28" s="60">
        <v>528435</v>
      </c>
      <c r="O28" s="60">
        <v>214236</v>
      </c>
      <c r="P28" s="60">
        <v>2646149</v>
      </c>
      <c r="Q28" s="60">
        <v>3388820</v>
      </c>
      <c r="R28" s="60">
        <v>1124325</v>
      </c>
      <c r="S28" s="60">
        <v>2984890</v>
      </c>
      <c r="T28" s="60">
        <v>2401507</v>
      </c>
      <c r="U28" s="60">
        <v>6510722</v>
      </c>
      <c r="V28" s="60">
        <v>16075134</v>
      </c>
      <c r="W28" s="60">
        <v>24926650</v>
      </c>
      <c r="X28" s="60">
        <v>-8851516</v>
      </c>
      <c r="Y28" s="61">
        <v>-35.51</v>
      </c>
      <c r="Z28" s="62">
        <v>24926650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1681</v>
      </c>
      <c r="U29" s="60">
        <v>1681</v>
      </c>
      <c r="V29" s="60">
        <v>1681</v>
      </c>
      <c r="W29" s="60"/>
      <c r="X29" s="60">
        <v>1681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292977</v>
      </c>
      <c r="C31" s="19">
        <v>0</v>
      </c>
      <c r="D31" s="59">
        <v>550000</v>
      </c>
      <c r="E31" s="60">
        <v>550000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550000</v>
      </c>
      <c r="X31" s="60">
        <v>-550000</v>
      </c>
      <c r="Y31" s="61">
        <v>-100</v>
      </c>
      <c r="Z31" s="62">
        <v>550000</v>
      </c>
    </row>
    <row r="32" spans="1:26" ht="13.5">
      <c r="A32" s="70" t="s">
        <v>54</v>
      </c>
      <c r="B32" s="22">
        <f>SUM(B28:B31)</f>
        <v>28137600</v>
      </c>
      <c r="C32" s="22">
        <f>SUM(C28:C31)</f>
        <v>0</v>
      </c>
      <c r="D32" s="99">
        <f aca="true" t="shared" si="5" ref="D32:Z32">SUM(D28:D31)</f>
        <v>25476650</v>
      </c>
      <c r="E32" s="100">
        <f t="shared" si="5"/>
        <v>25476650</v>
      </c>
      <c r="F32" s="100">
        <f t="shared" si="5"/>
        <v>0</v>
      </c>
      <c r="G32" s="100">
        <f t="shared" si="5"/>
        <v>0</v>
      </c>
      <c r="H32" s="100">
        <f t="shared" si="5"/>
        <v>531770</v>
      </c>
      <c r="I32" s="100">
        <f t="shared" si="5"/>
        <v>531770</v>
      </c>
      <c r="J32" s="100">
        <f t="shared" si="5"/>
        <v>1662161</v>
      </c>
      <c r="K32" s="100">
        <f t="shared" si="5"/>
        <v>3020031</v>
      </c>
      <c r="L32" s="100">
        <f t="shared" si="5"/>
        <v>961630</v>
      </c>
      <c r="M32" s="100">
        <f t="shared" si="5"/>
        <v>5643822</v>
      </c>
      <c r="N32" s="100">
        <f t="shared" si="5"/>
        <v>528435</v>
      </c>
      <c r="O32" s="100">
        <f t="shared" si="5"/>
        <v>214236</v>
      </c>
      <c r="P32" s="100">
        <f t="shared" si="5"/>
        <v>2646149</v>
      </c>
      <c r="Q32" s="100">
        <f t="shared" si="5"/>
        <v>3388820</v>
      </c>
      <c r="R32" s="100">
        <f t="shared" si="5"/>
        <v>1124325</v>
      </c>
      <c r="S32" s="100">
        <f t="shared" si="5"/>
        <v>2984890</v>
      </c>
      <c r="T32" s="100">
        <f t="shared" si="5"/>
        <v>2403188</v>
      </c>
      <c r="U32" s="100">
        <f t="shared" si="5"/>
        <v>6512403</v>
      </c>
      <c r="V32" s="100">
        <f t="shared" si="5"/>
        <v>16076815</v>
      </c>
      <c r="W32" s="100">
        <f t="shared" si="5"/>
        <v>25476650</v>
      </c>
      <c r="X32" s="100">
        <f t="shared" si="5"/>
        <v>-9399835</v>
      </c>
      <c r="Y32" s="101">
        <f>+IF(W32&lt;&gt;0,(X32/W32)*100,0)</f>
        <v>-36.895883092949816</v>
      </c>
      <c r="Z32" s="102">
        <f t="shared" si="5"/>
        <v>25476650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39075279</v>
      </c>
      <c r="C35" s="19">
        <v>0</v>
      </c>
      <c r="D35" s="59">
        <v>33013974</v>
      </c>
      <c r="E35" s="60">
        <v>33013974</v>
      </c>
      <c r="F35" s="60">
        <v>66673081</v>
      </c>
      <c r="G35" s="60">
        <v>62038930</v>
      </c>
      <c r="H35" s="60">
        <v>57395011</v>
      </c>
      <c r="I35" s="60">
        <v>57395011</v>
      </c>
      <c r="J35" s="60">
        <v>50725469</v>
      </c>
      <c r="K35" s="60">
        <v>53050297</v>
      </c>
      <c r="L35" s="60">
        <v>48833577</v>
      </c>
      <c r="M35" s="60">
        <v>48833577</v>
      </c>
      <c r="N35" s="60">
        <v>52675218</v>
      </c>
      <c r="O35" s="60">
        <v>51702552</v>
      </c>
      <c r="P35" s="60">
        <v>57580170</v>
      </c>
      <c r="Q35" s="60">
        <v>57580170</v>
      </c>
      <c r="R35" s="60">
        <v>57580170</v>
      </c>
      <c r="S35" s="60">
        <v>70648241</v>
      </c>
      <c r="T35" s="60">
        <v>62613655</v>
      </c>
      <c r="U35" s="60">
        <v>62613655</v>
      </c>
      <c r="V35" s="60">
        <v>62613655</v>
      </c>
      <c r="W35" s="60">
        <v>33013974</v>
      </c>
      <c r="X35" s="60">
        <v>29599681</v>
      </c>
      <c r="Y35" s="61">
        <v>89.66</v>
      </c>
      <c r="Z35" s="62">
        <v>33013974</v>
      </c>
    </row>
    <row r="36" spans="1:26" ht="13.5">
      <c r="A36" s="58" t="s">
        <v>57</v>
      </c>
      <c r="B36" s="19">
        <v>259565507</v>
      </c>
      <c r="C36" s="19">
        <v>0</v>
      </c>
      <c r="D36" s="59">
        <v>227297626</v>
      </c>
      <c r="E36" s="60">
        <v>227297626</v>
      </c>
      <c r="F36" s="60">
        <v>230672353</v>
      </c>
      <c r="G36" s="60">
        <v>251612654</v>
      </c>
      <c r="H36" s="60">
        <v>251612654</v>
      </c>
      <c r="I36" s="60">
        <v>251612654</v>
      </c>
      <c r="J36" s="60">
        <v>255657462</v>
      </c>
      <c r="K36" s="60">
        <v>267437044</v>
      </c>
      <c r="L36" s="60">
        <v>255721306</v>
      </c>
      <c r="M36" s="60">
        <v>255721306</v>
      </c>
      <c r="N36" s="60">
        <v>255000189</v>
      </c>
      <c r="O36" s="60">
        <v>255039918</v>
      </c>
      <c r="P36" s="60">
        <v>255210848</v>
      </c>
      <c r="Q36" s="60">
        <v>255210848</v>
      </c>
      <c r="R36" s="60">
        <v>255222244</v>
      </c>
      <c r="S36" s="60">
        <v>255226510</v>
      </c>
      <c r="T36" s="60">
        <v>278755329</v>
      </c>
      <c r="U36" s="60">
        <v>278755329</v>
      </c>
      <c r="V36" s="60">
        <v>278755329</v>
      </c>
      <c r="W36" s="60">
        <v>227297626</v>
      </c>
      <c r="X36" s="60">
        <v>51457703</v>
      </c>
      <c r="Y36" s="61">
        <v>22.64</v>
      </c>
      <c r="Z36" s="62">
        <v>227297626</v>
      </c>
    </row>
    <row r="37" spans="1:26" ht="13.5">
      <c r="A37" s="58" t="s">
        <v>58</v>
      </c>
      <c r="B37" s="19">
        <v>52803437</v>
      </c>
      <c r="C37" s="19">
        <v>0</v>
      </c>
      <c r="D37" s="59">
        <v>63280696</v>
      </c>
      <c r="E37" s="60">
        <v>63280696</v>
      </c>
      <c r="F37" s="60">
        <v>48473117</v>
      </c>
      <c r="G37" s="60">
        <v>76568719</v>
      </c>
      <c r="H37" s="60">
        <v>86652962</v>
      </c>
      <c r="I37" s="60">
        <v>86652962</v>
      </c>
      <c r="J37" s="60">
        <v>62945043</v>
      </c>
      <c r="K37" s="60">
        <v>66011734</v>
      </c>
      <c r="L37" s="60">
        <v>68091216</v>
      </c>
      <c r="M37" s="60">
        <v>68091216</v>
      </c>
      <c r="N37" s="60">
        <v>76339329</v>
      </c>
      <c r="O37" s="60">
        <v>78811160</v>
      </c>
      <c r="P37" s="60">
        <v>111779768</v>
      </c>
      <c r="Q37" s="60">
        <v>111779768</v>
      </c>
      <c r="R37" s="60">
        <v>130559937</v>
      </c>
      <c r="S37" s="60">
        <v>125195333</v>
      </c>
      <c r="T37" s="60">
        <v>129562370</v>
      </c>
      <c r="U37" s="60">
        <v>129562370</v>
      </c>
      <c r="V37" s="60">
        <v>129562370</v>
      </c>
      <c r="W37" s="60">
        <v>63280696</v>
      </c>
      <c r="X37" s="60">
        <v>66281674</v>
      </c>
      <c r="Y37" s="61">
        <v>104.74</v>
      </c>
      <c r="Z37" s="62">
        <v>63280696</v>
      </c>
    </row>
    <row r="38" spans="1:26" ht="13.5">
      <c r="A38" s="58" t="s">
        <v>59</v>
      </c>
      <c r="B38" s="19">
        <v>22771883</v>
      </c>
      <c r="C38" s="19">
        <v>0</v>
      </c>
      <c r="D38" s="59">
        <v>16138486</v>
      </c>
      <c r="E38" s="60">
        <v>16138486</v>
      </c>
      <c r="F38" s="60">
        <v>16798534</v>
      </c>
      <c r="G38" s="60">
        <v>20899893</v>
      </c>
      <c r="H38" s="60">
        <v>20899893</v>
      </c>
      <c r="I38" s="60">
        <v>20899893</v>
      </c>
      <c r="J38" s="60">
        <v>19653874</v>
      </c>
      <c r="K38" s="60">
        <v>19653874</v>
      </c>
      <c r="L38" s="60">
        <v>21734184</v>
      </c>
      <c r="M38" s="60">
        <v>21734184</v>
      </c>
      <c r="N38" s="60">
        <v>24607044</v>
      </c>
      <c r="O38" s="60">
        <v>24607044</v>
      </c>
      <c r="P38" s="60">
        <v>24448975</v>
      </c>
      <c r="Q38" s="60">
        <v>24448975</v>
      </c>
      <c r="R38" s="60">
        <v>24401532</v>
      </c>
      <c r="S38" s="60">
        <v>24296344</v>
      </c>
      <c r="T38" s="60">
        <v>24245140</v>
      </c>
      <c r="U38" s="60">
        <v>24245140</v>
      </c>
      <c r="V38" s="60">
        <v>24245140</v>
      </c>
      <c r="W38" s="60">
        <v>16138486</v>
      </c>
      <c r="X38" s="60">
        <v>8106654</v>
      </c>
      <c r="Y38" s="61">
        <v>50.23</v>
      </c>
      <c r="Z38" s="62">
        <v>16138486</v>
      </c>
    </row>
    <row r="39" spans="1:26" ht="13.5">
      <c r="A39" s="58" t="s">
        <v>60</v>
      </c>
      <c r="B39" s="19">
        <v>223065466</v>
      </c>
      <c r="C39" s="19">
        <v>0</v>
      </c>
      <c r="D39" s="59">
        <v>180892418</v>
      </c>
      <c r="E39" s="60">
        <v>180892418</v>
      </c>
      <c r="F39" s="60">
        <v>232073782</v>
      </c>
      <c r="G39" s="60">
        <v>216182972</v>
      </c>
      <c r="H39" s="60">
        <v>201454811</v>
      </c>
      <c r="I39" s="60">
        <v>201454811</v>
      </c>
      <c r="J39" s="60">
        <v>223784013</v>
      </c>
      <c r="K39" s="60">
        <v>234821730</v>
      </c>
      <c r="L39" s="60">
        <v>214729483</v>
      </c>
      <c r="M39" s="60">
        <v>214729483</v>
      </c>
      <c r="N39" s="60">
        <v>206729033</v>
      </c>
      <c r="O39" s="60">
        <v>203324264</v>
      </c>
      <c r="P39" s="60">
        <v>176562274</v>
      </c>
      <c r="Q39" s="60">
        <v>176562274</v>
      </c>
      <c r="R39" s="60">
        <v>157840944</v>
      </c>
      <c r="S39" s="60">
        <v>176383072</v>
      </c>
      <c r="T39" s="60">
        <v>187561473</v>
      </c>
      <c r="U39" s="60">
        <v>187561473</v>
      </c>
      <c r="V39" s="60">
        <v>187561473</v>
      </c>
      <c r="W39" s="60">
        <v>180892418</v>
      </c>
      <c r="X39" s="60">
        <v>6669055</v>
      </c>
      <c r="Y39" s="61">
        <v>3.69</v>
      </c>
      <c r="Z39" s="62">
        <v>180892418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-366160</v>
      </c>
      <c r="E42" s="60">
        <v>-366160</v>
      </c>
      <c r="F42" s="60">
        <v>6984947</v>
      </c>
      <c r="G42" s="60">
        <v>-1515699</v>
      </c>
      <c r="H42" s="60">
        <v>-4857362</v>
      </c>
      <c r="I42" s="60">
        <v>611886</v>
      </c>
      <c r="J42" s="60">
        <v>2332041</v>
      </c>
      <c r="K42" s="60">
        <v>12925069</v>
      </c>
      <c r="L42" s="60">
        <v>-201348</v>
      </c>
      <c r="M42" s="60">
        <v>15055762</v>
      </c>
      <c r="N42" s="60">
        <v>2088397</v>
      </c>
      <c r="O42" s="60">
        <v>4477248</v>
      </c>
      <c r="P42" s="60">
        <v>2964101</v>
      </c>
      <c r="Q42" s="60">
        <v>9529746</v>
      </c>
      <c r="R42" s="60">
        <v>-2328558</v>
      </c>
      <c r="S42" s="60">
        <v>436093</v>
      </c>
      <c r="T42" s="60">
        <v>-1313155</v>
      </c>
      <c r="U42" s="60">
        <v>-3205620</v>
      </c>
      <c r="V42" s="60">
        <v>21991774</v>
      </c>
      <c r="W42" s="60">
        <v>-366160</v>
      </c>
      <c r="X42" s="60">
        <v>22357934</v>
      </c>
      <c r="Y42" s="61">
        <v>-6106.06</v>
      </c>
      <c r="Z42" s="62">
        <v>-366160</v>
      </c>
    </row>
    <row r="43" spans="1:26" ht="13.5">
      <c r="A43" s="58" t="s">
        <v>63</v>
      </c>
      <c r="B43" s="19">
        <v>0</v>
      </c>
      <c r="C43" s="19">
        <v>0</v>
      </c>
      <c r="D43" s="59">
        <v>-21476650</v>
      </c>
      <c r="E43" s="60">
        <v>-21476650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-21476650</v>
      </c>
      <c r="X43" s="60">
        <v>21476650</v>
      </c>
      <c r="Y43" s="61">
        <v>-100</v>
      </c>
      <c r="Z43" s="62">
        <v>-21476650</v>
      </c>
    </row>
    <row r="44" spans="1:26" ht="13.5">
      <c r="A44" s="58" t="s">
        <v>64</v>
      </c>
      <c r="B44" s="19">
        <v>0</v>
      </c>
      <c r="C44" s="19">
        <v>0</v>
      </c>
      <c r="D44" s="59">
        <v>-533975</v>
      </c>
      <c r="E44" s="60">
        <v>-533975</v>
      </c>
      <c r="F44" s="60">
        <v>-54852</v>
      </c>
      <c r="G44" s="60">
        <v>-90625</v>
      </c>
      <c r="H44" s="60">
        <v>-4630</v>
      </c>
      <c r="I44" s="60">
        <v>-150107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10929</v>
      </c>
      <c r="U44" s="60">
        <v>10929</v>
      </c>
      <c r="V44" s="60">
        <v>-139178</v>
      </c>
      <c r="W44" s="60">
        <v>-533975</v>
      </c>
      <c r="X44" s="60">
        <v>394797</v>
      </c>
      <c r="Y44" s="61">
        <v>-73.94</v>
      </c>
      <c r="Z44" s="62">
        <v>-533975</v>
      </c>
    </row>
    <row r="45" spans="1:26" ht="13.5">
      <c r="A45" s="70" t="s">
        <v>65</v>
      </c>
      <c r="B45" s="22">
        <v>0</v>
      </c>
      <c r="C45" s="22">
        <v>0</v>
      </c>
      <c r="D45" s="99">
        <v>-7352500</v>
      </c>
      <c r="E45" s="100">
        <v>-7352500</v>
      </c>
      <c r="F45" s="100">
        <v>8095088</v>
      </c>
      <c r="G45" s="100">
        <v>6488764</v>
      </c>
      <c r="H45" s="100">
        <v>1626772</v>
      </c>
      <c r="I45" s="100">
        <v>1626772</v>
      </c>
      <c r="J45" s="100">
        <v>3958813</v>
      </c>
      <c r="K45" s="100">
        <v>16883882</v>
      </c>
      <c r="L45" s="100">
        <v>16682534</v>
      </c>
      <c r="M45" s="100">
        <v>16682534</v>
      </c>
      <c r="N45" s="100">
        <v>18770931</v>
      </c>
      <c r="O45" s="100">
        <v>23248179</v>
      </c>
      <c r="P45" s="100">
        <v>26212280</v>
      </c>
      <c r="Q45" s="100">
        <v>18770931</v>
      </c>
      <c r="R45" s="100">
        <v>23883722</v>
      </c>
      <c r="S45" s="100">
        <v>24319815</v>
      </c>
      <c r="T45" s="100">
        <v>23017589</v>
      </c>
      <c r="U45" s="100">
        <v>23017589</v>
      </c>
      <c r="V45" s="100">
        <v>23017589</v>
      </c>
      <c r="W45" s="100">
        <v>-7352500</v>
      </c>
      <c r="X45" s="100">
        <v>30370089</v>
      </c>
      <c r="Y45" s="101">
        <v>-413.06</v>
      </c>
      <c r="Z45" s="102">
        <v>-7352500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6813645</v>
      </c>
      <c r="C49" s="52">
        <v>0</v>
      </c>
      <c r="D49" s="129">
        <v>1597143</v>
      </c>
      <c r="E49" s="54">
        <v>1374560</v>
      </c>
      <c r="F49" s="54">
        <v>0</v>
      </c>
      <c r="G49" s="54">
        <v>0</v>
      </c>
      <c r="H49" s="54">
        <v>0</v>
      </c>
      <c r="I49" s="54">
        <v>1289583</v>
      </c>
      <c r="J49" s="54">
        <v>0</v>
      </c>
      <c r="K49" s="54">
        <v>0</v>
      </c>
      <c r="L49" s="54">
        <v>0</v>
      </c>
      <c r="M49" s="54">
        <v>1397809</v>
      </c>
      <c r="N49" s="54">
        <v>0</v>
      </c>
      <c r="O49" s="54">
        <v>0</v>
      </c>
      <c r="P49" s="54">
        <v>0</v>
      </c>
      <c r="Q49" s="54">
        <v>1128796</v>
      </c>
      <c r="R49" s="54">
        <v>0</v>
      </c>
      <c r="S49" s="54">
        <v>0</v>
      </c>
      <c r="T49" s="54">
        <v>0</v>
      </c>
      <c r="U49" s="54">
        <v>8599741</v>
      </c>
      <c r="V49" s="54">
        <v>47959365</v>
      </c>
      <c r="W49" s="54">
        <v>70160642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4104832</v>
      </c>
      <c r="C51" s="52">
        <v>0</v>
      </c>
      <c r="D51" s="129">
        <v>2161214</v>
      </c>
      <c r="E51" s="54">
        <v>2409033</v>
      </c>
      <c r="F51" s="54">
        <v>0</v>
      </c>
      <c r="G51" s="54">
        <v>0</v>
      </c>
      <c r="H51" s="54">
        <v>0</v>
      </c>
      <c r="I51" s="54">
        <v>779735</v>
      </c>
      <c r="J51" s="54">
        <v>0</v>
      </c>
      <c r="K51" s="54">
        <v>0</v>
      </c>
      <c r="L51" s="54">
        <v>0</v>
      </c>
      <c r="M51" s="54">
        <v>7118962</v>
      </c>
      <c r="N51" s="54">
        <v>0</v>
      </c>
      <c r="O51" s="54">
        <v>0</v>
      </c>
      <c r="P51" s="54">
        <v>0</v>
      </c>
      <c r="Q51" s="54">
        <v>298870</v>
      </c>
      <c r="R51" s="54">
        <v>0</v>
      </c>
      <c r="S51" s="54">
        <v>0</v>
      </c>
      <c r="T51" s="54">
        <v>0</v>
      </c>
      <c r="U51" s="54">
        <v>1886714</v>
      </c>
      <c r="V51" s="54">
        <v>584445</v>
      </c>
      <c r="W51" s="54">
        <v>19343805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49.37201364782515</v>
      </c>
      <c r="E58" s="7">
        <f t="shared" si="6"/>
        <v>49.37201364782515</v>
      </c>
      <c r="F58" s="7">
        <f t="shared" si="6"/>
        <v>21.893678917649904</v>
      </c>
      <c r="G58" s="7">
        <f t="shared" si="6"/>
        <v>115.27542285841214</v>
      </c>
      <c r="H58" s="7">
        <f t="shared" si="6"/>
        <v>139.82833625027732</v>
      </c>
      <c r="I58" s="7">
        <f t="shared" si="6"/>
        <v>51.26585240728352</v>
      </c>
      <c r="J58" s="7">
        <f t="shared" si="6"/>
        <v>108.55454535706363</v>
      </c>
      <c r="K58" s="7">
        <f t="shared" si="6"/>
        <v>113.14971648867929</v>
      </c>
      <c r="L58" s="7">
        <f t="shared" si="6"/>
        <v>109.49552204965423</v>
      </c>
      <c r="M58" s="7">
        <f t="shared" si="6"/>
        <v>110.24214462955737</v>
      </c>
      <c r="N58" s="7">
        <f t="shared" si="6"/>
        <v>126.4356915044788</v>
      </c>
      <c r="O58" s="7">
        <f t="shared" si="6"/>
        <v>119.37350625042573</v>
      </c>
      <c r="P58" s="7">
        <f t="shared" si="6"/>
        <v>109.822020662243</v>
      </c>
      <c r="Q58" s="7">
        <f t="shared" si="6"/>
        <v>117.93507090376723</v>
      </c>
      <c r="R58" s="7">
        <f t="shared" si="6"/>
        <v>125.01020008001615</v>
      </c>
      <c r="S58" s="7">
        <f t="shared" si="6"/>
        <v>107.09267165425669</v>
      </c>
      <c r="T58" s="7">
        <f t="shared" si="6"/>
        <v>118.09983791135879</v>
      </c>
      <c r="U58" s="7">
        <f t="shared" si="6"/>
        <v>115.40403307683277</v>
      </c>
      <c r="V58" s="7">
        <f t="shared" si="6"/>
        <v>89.01730789034671</v>
      </c>
      <c r="W58" s="7">
        <f t="shared" si="6"/>
        <v>49.37200925162305</v>
      </c>
      <c r="X58" s="7">
        <f t="shared" si="6"/>
        <v>0</v>
      </c>
      <c r="Y58" s="7">
        <f t="shared" si="6"/>
        <v>0</v>
      </c>
      <c r="Z58" s="8">
        <f t="shared" si="6"/>
        <v>49.37201364782515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49.01970202137843</v>
      </c>
      <c r="E59" s="10">
        <f t="shared" si="7"/>
        <v>49.01970202137843</v>
      </c>
      <c r="F59" s="10">
        <f t="shared" si="7"/>
        <v>4.0116543046701025</v>
      </c>
      <c r="G59" s="10">
        <f t="shared" si="7"/>
        <v>-1224.9967221712336</v>
      </c>
      <c r="H59" s="10">
        <f t="shared" si="7"/>
        <v>0</v>
      </c>
      <c r="I59" s="10">
        <f t="shared" si="7"/>
        <v>8.285722235865409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-4172.30255839822</v>
      </c>
      <c r="O59" s="10">
        <f t="shared" si="7"/>
        <v>0</v>
      </c>
      <c r="P59" s="10">
        <f t="shared" si="7"/>
        <v>0</v>
      </c>
      <c r="Q59" s="10">
        <f t="shared" si="7"/>
        <v>-10957.895174708818</v>
      </c>
      <c r="R59" s="10">
        <f t="shared" si="7"/>
        <v>-263044.4897959184</v>
      </c>
      <c r="S59" s="10">
        <f t="shared" si="7"/>
        <v>0</v>
      </c>
      <c r="T59" s="10">
        <f t="shared" si="7"/>
        <v>0</v>
      </c>
      <c r="U59" s="10">
        <f t="shared" si="7"/>
        <v>-130457.28744939272</v>
      </c>
      <c r="V59" s="10">
        <f t="shared" si="7"/>
        <v>23.263608670577813</v>
      </c>
      <c r="W59" s="10">
        <f t="shared" si="7"/>
        <v>49.0196936870062</v>
      </c>
      <c r="X59" s="10">
        <f t="shared" si="7"/>
        <v>0</v>
      </c>
      <c r="Y59" s="10">
        <f t="shared" si="7"/>
        <v>0</v>
      </c>
      <c r="Z59" s="11">
        <f t="shared" si="7"/>
        <v>49.01970202137843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49.01924159047951</v>
      </c>
      <c r="E60" s="13">
        <f t="shared" si="7"/>
        <v>49.01924159047951</v>
      </c>
      <c r="F60" s="13">
        <f t="shared" si="7"/>
        <v>51.29232485332111</v>
      </c>
      <c r="G60" s="13">
        <f t="shared" si="7"/>
        <v>106.8441358867466</v>
      </c>
      <c r="H60" s="13">
        <f t="shared" si="7"/>
        <v>148.51322229764622</v>
      </c>
      <c r="I60" s="13">
        <f t="shared" si="7"/>
        <v>86.65946183768763</v>
      </c>
      <c r="J60" s="13">
        <f t="shared" si="7"/>
        <v>110.7129093723026</v>
      </c>
      <c r="K60" s="13">
        <f t="shared" si="7"/>
        <v>116.9125322847173</v>
      </c>
      <c r="L60" s="13">
        <f t="shared" si="7"/>
        <v>113.8247117724846</v>
      </c>
      <c r="M60" s="13">
        <f t="shared" si="7"/>
        <v>113.48684579269579</v>
      </c>
      <c r="N60" s="13">
        <f t="shared" si="7"/>
        <v>113.67532724451372</v>
      </c>
      <c r="O60" s="13">
        <f t="shared" si="7"/>
        <v>111.24944118766604</v>
      </c>
      <c r="P60" s="13">
        <f t="shared" si="7"/>
        <v>112.19548294166269</v>
      </c>
      <c r="Q60" s="13">
        <f t="shared" si="7"/>
        <v>112.33675078669098</v>
      </c>
      <c r="R60" s="13">
        <f t="shared" si="7"/>
        <v>113.91084889018227</v>
      </c>
      <c r="S60" s="13">
        <f t="shared" si="7"/>
        <v>108.85647964278833</v>
      </c>
      <c r="T60" s="13">
        <f t="shared" si="7"/>
        <v>122.94913149354407</v>
      </c>
      <c r="U60" s="13">
        <f t="shared" si="7"/>
        <v>114.04963457495137</v>
      </c>
      <c r="V60" s="13">
        <f t="shared" si="7"/>
        <v>105.9127034016669</v>
      </c>
      <c r="W60" s="13">
        <f t="shared" si="7"/>
        <v>49.01923608847831</v>
      </c>
      <c r="X60" s="13">
        <f t="shared" si="7"/>
        <v>0</v>
      </c>
      <c r="Y60" s="13">
        <f t="shared" si="7"/>
        <v>0</v>
      </c>
      <c r="Z60" s="14">
        <f t="shared" si="7"/>
        <v>49.01924159047951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49.01926867342595</v>
      </c>
      <c r="E61" s="13">
        <f t="shared" si="7"/>
        <v>49.01926867342595</v>
      </c>
      <c r="F61" s="13">
        <f t="shared" si="7"/>
        <v>101.62278922625293</v>
      </c>
      <c r="G61" s="13">
        <f t="shared" si="7"/>
        <v>100.72457592307227</v>
      </c>
      <c r="H61" s="13">
        <f t="shared" si="7"/>
        <v>153.55188957158487</v>
      </c>
      <c r="I61" s="13">
        <f t="shared" si="7"/>
        <v>109.90181204055254</v>
      </c>
      <c r="J61" s="13">
        <f t="shared" si="7"/>
        <v>101.52111160452688</v>
      </c>
      <c r="K61" s="13">
        <f t="shared" si="7"/>
        <v>107.71319939714292</v>
      </c>
      <c r="L61" s="13">
        <f t="shared" si="7"/>
        <v>101.07207958723392</v>
      </c>
      <c r="M61" s="13">
        <f t="shared" si="7"/>
        <v>103.09299166590765</v>
      </c>
      <c r="N61" s="13">
        <f t="shared" si="7"/>
        <v>100.55084075597766</v>
      </c>
      <c r="O61" s="13">
        <f t="shared" si="7"/>
        <v>100.42698862985779</v>
      </c>
      <c r="P61" s="13">
        <f t="shared" si="7"/>
        <v>101.79345080413187</v>
      </c>
      <c r="Q61" s="13">
        <f t="shared" si="7"/>
        <v>101.059072598256</v>
      </c>
      <c r="R61" s="13">
        <f t="shared" si="7"/>
        <v>100.36801274034417</v>
      </c>
      <c r="S61" s="13">
        <f t="shared" si="7"/>
        <v>100.3007096131935</v>
      </c>
      <c r="T61" s="13">
        <f t="shared" si="7"/>
        <v>103.94897111053993</v>
      </c>
      <c r="U61" s="13">
        <f t="shared" si="7"/>
        <v>101.36507477567551</v>
      </c>
      <c r="V61" s="13">
        <f t="shared" si="7"/>
        <v>103.69587385325406</v>
      </c>
      <c r="W61" s="13">
        <f t="shared" si="7"/>
        <v>49.01926867342595</v>
      </c>
      <c r="X61" s="13">
        <f t="shared" si="7"/>
        <v>0</v>
      </c>
      <c r="Y61" s="13">
        <f t="shared" si="7"/>
        <v>0</v>
      </c>
      <c r="Z61" s="14">
        <f t="shared" si="7"/>
        <v>49.01926867342595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49.019199023694156</v>
      </c>
      <c r="E62" s="13">
        <f t="shared" si="7"/>
        <v>49.019199023694156</v>
      </c>
      <c r="F62" s="13">
        <f t="shared" si="7"/>
        <v>13.145753748455249</v>
      </c>
      <c r="G62" s="13">
        <f t="shared" si="7"/>
        <v>110.67179609417008</v>
      </c>
      <c r="H62" s="13">
        <f t="shared" si="7"/>
        <v>124.2270022008167</v>
      </c>
      <c r="I62" s="13">
        <f t="shared" si="7"/>
        <v>78.22166163556712</v>
      </c>
      <c r="J62" s="13">
        <f t="shared" si="7"/>
        <v>115.27010176532184</v>
      </c>
      <c r="K62" s="13">
        <f t="shared" si="7"/>
        <v>113.89756510130833</v>
      </c>
      <c r="L62" s="13">
        <f t="shared" si="7"/>
        <v>117.07217009739217</v>
      </c>
      <c r="M62" s="13">
        <f t="shared" si="7"/>
        <v>115.30359843775261</v>
      </c>
      <c r="N62" s="13">
        <f t="shared" si="7"/>
        <v>113.58045683336033</v>
      </c>
      <c r="O62" s="13">
        <f t="shared" si="7"/>
        <v>110.38893973364053</v>
      </c>
      <c r="P62" s="13">
        <f t="shared" si="7"/>
        <v>119.87575566671813</v>
      </c>
      <c r="Q62" s="13">
        <f t="shared" si="7"/>
        <v>113.6730030487468</v>
      </c>
      <c r="R62" s="13">
        <f t="shared" si="7"/>
        <v>112.61662659060072</v>
      </c>
      <c r="S62" s="13">
        <f t="shared" si="7"/>
        <v>107.78599026633317</v>
      </c>
      <c r="T62" s="13">
        <f t="shared" si="7"/>
        <v>123.22382935089955</v>
      </c>
      <c r="U62" s="13">
        <f t="shared" si="7"/>
        <v>112.478502026011</v>
      </c>
      <c r="V62" s="13">
        <f t="shared" si="7"/>
        <v>106.66770117887864</v>
      </c>
      <c r="W62" s="13">
        <f t="shared" si="7"/>
        <v>49.01920840021049</v>
      </c>
      <c r="X62" s="13">
        <f t="shared" si="7"/>
        <v>0</v>
      </c>
      <c r="Y62" s="13">
        <f t="shared" si="7"/>
        <v>0</v>
      </c>
      <c r="Z62" s="14">
        <f t="shared" si="7"/>
        <v>49.019199023694156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49.019241620337766</v>
      </c>
      <c r="E63" s="13">
        <f t="shared" si="7"/>
        <v>49.019241620337766</v>
      </c>
      <c r="F63" s="13">
        <f t="shared" si="7"/>
        <v>18.912247088356086</v>
      </c>
      <c r="G63" s="13">
        <f t="shared" si="7"/>
        <v>518.5596847942408</v>
      </c>
      <c r="H63" s="13">
        <f t="shared" si="7"/>
        <v>382.40673728534773</v>
      </c>
      <c r="I63" s="13">
        <f t="shared" si="7"/>
        <v>52.24046852311153</v>
      </c>
      <c r="J63" s="13">
        <f t="shared" si="7"/>
        <v>416.6979605050178</v>
      </c>
      <c r="K63" s="13">
        <f t="shared" si="7"/>
        <v>331.0346247272428</v>
      </c>
      <c r="L63" s="13">
        <f t="shared" si="7"/>
        <v>342.7781458368952</v>
      </c>
      <c r="M63" s="13">
        <f t="shared" si="7"/>
        <v>359.823297818745</v>
      </c>
      <c r="N63" s="13">
        <f t="shared" si="7"/>
        <v>406.3143493036247</v>
      </c>
      <c r="O63" s="13">
        <f t="shared" si="7"/>
        <v>382.53282486966594</v>
      </c>
      <c r="P63" s="13">
        <f t="shared" si="7"/>
        <v>574.9421073807501</v>
      </c>
      <c r="Q63" s="13">
        <f t="shared" si="7"/>
        <v>440.51790545187765</v>
      </c>
      <c r="R63" s="13">
        <f t="shared" si="7"/>
        <v>373.24972051425374</v>
      </c>
      <c r="S63" s="13">
        <f t="shared" si="7"/>
        <v>369.2856491611962</v>
      </c>
      <c r="T63" s="13">
        <f t="shared" si="7"/>
        <v>720.7675018914949</v>
      </c>
      <c r="U63" s="13">
        <f t="shared" si="7"/>
        <v>443.11314366243585</v>
      </c>
      <c r="V63" s="13">
        <f t="shared" si="7"/>
        <v>151.62431508904703</v>
      </c>
      <c r="W63" s="13">
        <f t="shared" si="7"/>
        <v>49.01921303174683</v>
      </c>
      <c r="X63" s="13">
        <f t="shared" si="7"/>
        <v>0</v>
      </c>
      <c r="Y63" s="13">
        <f t="shared" si="7"/>
        <v>0</v>
      </c>
      <c r="Z63" s="14">
        <f t="shared" si="7"/>
        <v>49.019241620337766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49.01914820171154</v>
      </c>
      <c r="E64" s="13">
        <f t="shared" si="7"/>
        <v>49.01914820171154</v>
      </c>
      <c r="F64" s="13">
        <f t="shared" si="7"/>
        <v>63.993790976491496</v>
      </c>
      <c r="G64" s="13">
        <f t="shared" si="7"/>
        <v>42.207558309301994</v>
      </c>
      <c r="H64" s="13">
        <f t="shared" si="7"/>
        <v>71.14452655911069</v>
      </c>
      <c r="I64" s="13">
        <f t="shared" si="7"/>
        <v>58.77074320128739</v>
      </c>
      <c r="J64" s="13">
        <f t="shared" si="7"/>
        <v>68.87467692492638</v>
      </c>
      <c r="K64" s="13">
        <f t="shared" si="7"/>
        <v>72.14579368653486</v>
      </c>
      <c r="L64" s="13">
        <f t="shared" si="7"/>
        <v>71.90730337769838</v>
      </c>
      <c r="M64" s="13">
        <f t="shared" si="7"/>
        <v>70.96599500707494</v>
      </c>
      <c r="N64" s="13">
        <f t="shared" si="7"/>
        <v>84.0309946016641</v>
      </c>
      <c r="O64" s="13">
        <f t="shared" si="7"/>
        <v>75.66509126082272</v>
      </c>
      <c r="P64" s="13">
        <f t="shared" si="7"/>
        <v>78.71457859856011</v>
      </c>
      <c r="Q64" s="13">
        <f t="shared" si="7"/>
        <v>79.40796693280024</v>
      </c>
      <c r="R64" s="13">
        <f t="shared" si="7"/>
        <v>78.41071296403989</v>
      </c>
      <c r="S64" s="13">
        <f t="shared" si="7"/>
        <v>72.57010545364894</v>
      </c>
      <c r="T64" s="13">
        <f t="shared" si="7"/>
        <v>89.80770514789343</v>
      </c>
      <c r="U64" s="13">
        <f t="shared" si="7"/>
        <v>79.73402830432829</v>
      </c>
      <c r="V64" s="13">
        <f t="shared" si="7"/>
        <v>71.44468299663599</v>
      </c>
      <c r="W64" s="13">
        <f t="shared" si="7"/>
        <v>49.019103963338004</v>
      </c>
      <c r="X64" s="13">
        <f t="shared" si="7"/>
        <v>0</v>
      </c>
      <c r="Y64" s="13">
        <f t="shared" si="7"/>
        <v>0</v>
      </c>
      <c r="Z64" s="14">
        <f t="shared" si="7"/>
        <v>49.01914820171154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60.00004620452897</v>
      </c>
      <c r="E66" s="16">
        <f t="shared" si="7"/>
        <v>60.00004620452897</v>
      </c>
      <c r="F66" s="16">
        <f t="shared" si="7"/>
        <v>76.2204955683861</v>
      </c>
      <c r="G66" s="16">
        <f t="shared" si="7"/>
        <v>74.63002767230839</v>
      </c>
      <c r="H66" s="16">
        <f t="shared" si="7"/>
        <v>73.47545606452587</v>
      </c>
      <c r="I66" s="16">
        <f t="shared" si="7"/>
        <v>74.74652626109125</v>
      </c>
      <c r="J66" s="16">
        <f t="shared" si="7"/>
        <v>64.68865867310292</v>
      </c>
      <c r="K66" s="16">
        <f t="shared" si="7"/>
        <v>72.15950500498268</v>
      </c>
      <c r="L66" s="16">
        <f t="shared" si="7"/>
        <v>72.29137260967923</v>
      </c>
      <c r="M66" s="16">
        <f t="shared" si="7"/>
        <v>70.15765845758246</v>
      </c>
      <c r="N66" s="16">
        <f t="shared" si="7"/>
        <v>72.10105273800347</v>
      </c>
      <c r="O66" s="16">
        <f t="shared" si="7"/>
        <v>72.03182065820538</v>
      </c>
      <c r="P66" s="16">
        <f t="shared" si="7"/>
        <v>76.25050767606206</v>
      </c>
      <c r="Q66" s="16">
        <f t="shared" si="7"/>
        <v>73.39692122775493</v>
      </c>
      <c r="R66" s="16">
        <f t="shared" si="7"/>
        <v>72.71922271579813</v>
      </c>
      <c r="S66" s="16">
        <f t="shared" si="7"/>
        <v>81.09619460476598</v>
      </c>
      <c r="T66" s="16">
        <f t="shared" si="7"/>
        <v>77.1771698499917</v>
      </c>
      <c r="U66" s="16">
        <f t="shared" si="7"/>
        <v>76.95236887148508</v>
      </c>
      <c r="V66" s="16">
        <f t="shared" si="7"/>
        <v>73.87366709187789</v>
      </c>
      <c r="W66" s="16">
        <f t="shared" si="7"/>
        <v>60.00010165005766</v>
      </c>
      <c r="X66" s="16">
        <f t="shared" si="7"/>
        <v>0</v>
      </c>
      <c r="Y66" s="16">
        <f t="shared" si="7"/>
        <v>0</v>
      </c>
      <c r="Z66" s="17">
        <f t="shared" si="7"/>
        <v>60.00004620452897</v>
      </c>
    </row>
    <row r="67" spans="1:26" ht="13.5" hidden="1">
      <c r="A67" s="41" t="s">
        <v>286</v>
      </c>
      <c r="B67" s="24">
        <v>71830310</v>
      </c>
      <c r="C67" s="24"/>
      <c r="D67" s="25">
        <v>67383630</v>
      </c>
      <c r="E67" s="26">
        <v>67383630</v>
      </c>
      <c r="F67" s="26">
        <v>21025877</v>
      </c>
      <c r="G67" s="26">
        <v>5744476</v>
      </c>
      <c r="H67" s="26">
        <v>2821446</v>
      </c>
      <c r="I67" s="26">
        <v>29591799</v>
      </c>
      <c r="J67" s="26">
        <v>5315677</v>
      </c>
      <c r="K67" s="26">
        <v>4104598</v>
      </c>
      <c r="L67" s="26">
        <v>3969450</v>
      </c>
      <c r="M67" s="26">
        <v>13389725</v>
      </c>
      <c r="N67" s="26">
        <v>4750150</v>
      </c>
      <c r="O67" s="26">
        <v>5064855</v>
      </c>
      <c r="P67" s="26">
        <v>5875064</v>
      </c>
      <c r="Q67" s="26">
        <v>15690069</v>
      </c>
      <c r="R67" s="26">
        <v>4291633</v>
      </c>
      <c r="S67" s="26">
        <v>6214090</v>
      </c>
      <c r="T67" s="26">
        <v>3865786</v>
      </c>
      <c r="U67" s="26">
        <v>14371509</v>
      </c>
      <c r="V67" s="26">
        <v>73043102</v>
      </c>
      <c r="W67" s="26">
        <v>67383636</v>
      </c>
      <c r="X67" s="26"/>
      <c r="Y67" s="25"/>
      <c r="Z67" s="27">
        <v>67383630</v>
      </c>
    </row>
    <row r="68" spans="1:26" ht="13.5" hidden="1">
      <c r="A68" s="37" t="s">
        <v>31</v>
      </c>
      <c r="B68" s="19">
        <v>11604147</v>
      </c>
      <c r="C68" s="19"/>
      <c r="D68" s="20">
        <v>11763260</v>
      </c>
      <c r="E68" s="21">
        <v>11763260</v>
      </c>
      <c r="F68" s="21">
        <v>13267544</v>
      </c>
      <c r="G68" s="21">
        <v>-45762</v>
      </c>
      <c r="H68" s="21">
        <v>-32455</v>
      </c>
      <c r="I68" s="21">
        <v>13189327</v>
      </c>
      <c r="J68" s="21">
        <v>-24858</v>
      </c>
      <c r="K68" s="21">
        <v>-22311</v>
      </c>
      <c r="L68" s="21"/>
      <c r="M68" s="21">
        <v>-47169</v>
      </c>
      <c r="N68" s="21">
        <v>-17980</v>
      </c>
      <c r="O68" s="21"/>
      <c r="P68" s="21">
        <v>5960</v>
      </c>
      <c r="Q68" s="21">
        <v>-12020</v>
      </c>
      <c r="R68" s="21">
        <v>-245</v>
      </c>
      <c r="S68" s="21">
        <v>-143</v>
      </c>
      <c r="T68" s="21">
        <v>-106</v>
      </c>
      <c r="U68" s="21">
        <v>-494</v>
      </c>
      <c r="V68" s="21">
        <v>13129644</v>
      </c>
      <c r="W68" s="21">
        <v>11763262</v>
      </c>
      <c r="X68" s="21"/>
      <c r="Y68" s="20"/>
      <c r="Z68" s="23">
        <v>11763260</v>
      </c>
    </row>
    <row r="69" spans="1:26" ht="13.5" hidden="1">
      <c r="A69" s="38" t="s">
        <v>32</v>
      </c>
      <c r="B69" s="19">
        <v>56546391</v>
      </c>
      <c r="C69" s="19"/>
      <c r="D69" s="20">
        <v>53456080</v>
      </c>
      <c r="E69" s="21">
        <v>53456080</v>
      </c>
      <c r="F69" s="21">
        <v>7390634</v>
      </c>
      <c r="G69" s="21">
        <v>5401763</v>
      </c>
      <c r="H69" s="21">
        <v>2463112</v>
      </c>
      <c r="I69" s="21">
        <v>15255509</v>
      </c>
      <c r="J69" s="21">
        <v>5031453</v>
      </c>
      <c r="K69" s="21">
        <v>3723511</v>
      </c>
      <c r="L69" s="21">
        <v>3555698</v>
      </c>
      <c r="M69" s="21">
        <v>12310662</v>
      </c>
      <c r="N69" s="21">
        <v>4372495</v>
      </c>
      <c r="O69" s="21">
        <v>4668383</v>
      </c>
      <c r="P69" s="21">
        <v>5499774</v>
      </c>
      <c r="Q69" s="21">
        <v>14540652</v>
      </c>
      <c r="R69" s="21">
        <v>3883070</v>
      </c>
      <c r="S69" s="21">
        <v>5818847</v>
      </c>
      <c r="T69" s="21">
        <v>3456048</v>
      </c>
      <c r="U69" s="21">
        <v>13157965</v>
      </c>
      <c r="V69" s="21">
        <v>55264788</v>
      </c>
      <c r="W69" s="21">
        <v>53456086</v>
      </c>
      <c r="X69" s="21"/>
      <c r="Y69" s="20"/>
      <c r="Z69" s="23">
        <v>53456080</v>
      </c>
    </row>
    <row r="70" spans="1:26" ht="13.5" hidden="1">
      <c r="A70" s="39" t="s">
        <v>103</v>
      </c>
      <c r="B70" s="19">
        <v>35308094</v>
      </c>
      <c r="C70" s="19"/>
      <c r="D70" s="20">
        <v>31709500</v>
      </c>
      <c r="E70" s="21">
        <v>31709500</v>
      </c>
      <c r="F70" s="21">
        <v>2684637</v>
      </c>
      <c r="G70" s="21">
        <v>3907251</v>
      </c>
      <c r="H70" s="21">
        <v>1330672</v>
      </c>
      <c r="I70" s="21">
        <v>7922560</v>
      </c>
      <c r="J70" s="21">
        <v>3650291</v>
      </c>
      <c r="K70" s="21">
        <v>2218768</v>
      </c>
      <c r="L70" s="21">
        <v>2233323</v>
      </c>
      <c r="M70" s="21">
        <v>8102382</v>
      </c>
      <c r="N70" s="21">
        <v>2725107</v>
      </c>
      <c r="O70" s="21">
        <v>2794688</v>
      </c>
      <c r="P70" s="21">
        <v>4291336</v>
      </c>
      <c r="Q70" s="21">
        <v>9811131</v>
      </c>
      <c r="R70" s="21">
        <v>2187696</v>
      </c>
      <c r="S70" s="21">
        <v>3447512</v>
      </c>
      <c r="T70" s="21">
        <v>2264286</v>
      </c>
      <c r="U70" s="21">
        <v>7899494</v>
      </c>
      <c r="V70" s="21">
        <v>33735567</v>
      </c>
      <c r="W70" s="21">
        <v>31709500</v>
      </c>
      <c r="X70" s="21"/>
      <c r="Y70" s="20"/>
      <c r="Z70" s="23">
        <v>31709500</v>
      </c>
    </row>
    <row r="71" spans="1:26" ht="13.5" hidden="1">
      <c r="A71" s="39" t="s">
        <v>104</v>
      </c>
      <c r="B71" s="19">
        <v>12549889</v>
      </c>
      <c r="C71" s="19"/>
      <c r="D71" s="20">
        <v>10455740</v>
      </c>
      <c r="E71" s="21">
        <v>10455740</v>
      </c>
      <c r="F71" s="21">
        <v>834277</v>
      </c>
      <c r="G71" s="21">
        <v>901985</v>
      </c>
      <c r="H71" s="21">
        <v>543889</v>
      </c>
      <c r="I71" s="21">
        <v>2280151</v>
      </c>
      <c r="J71" s="21">
        <v>810787</v>
      </c>
      <c r="K71" s="21">
        <v>897409</v>
      </c>
      <c r="L71" s="21">
        <v>728806</v>
      </c>
      <c r="M71" s="21">
        <v>2437002</v>
      </c>
      <c r="N71" s="21">
        <v>1123298</v>
      </c>
      <c r="O71" s="21">
        <v>1326478</v>
      </c>
      <c r="P71" s="21">
        <v>719067</v>
      </c>
      <c r="Q71" s="21">
        <v>3168843</v>
      </c>
      <c r="R71" s="21">
        <v>1145322</v>
      </c>
      <c r="S71" s="21">
        <v>1802404</v>
      </c>
      <c r="T71" s="21">
        <v>772392</v>
      </c>
      <c r="U71" s="21">
        <v>3720118</v>
      </c>
      <c r="V71" s="21">
        <v>11606114</v>
      </c>
      <c r="W71" s="21">
        <v>10455738</v>
      </c>
      <c r="X71" s="21"/>
      <c r="Y71" s="20"/>
      <c r="Z71" s="23">
        <v>10455740</v>
      </c>
    </row>
    <row r="72" spans="1:26" ht="13.5" hidden="1">
      <c r="A72" s="39" t="s">
        <v>105</v>
      </c>
      <c r="B72" s="19">
        <v>4145831</v>
      </c>
      <c r="C72" s="19"/>
      <c r="D72" s="20">
        <v>6858570</v>
      </c>
      <c r="E72" s="21">
        <v>6858570</v>
      </c>
      <c r="F72" s="21">
        <v>3382110</v>
      </c>
      <c r="G72" s="21">
        <v>123348</v>
      </c>
      <c r="H72" s="21">
        <v>167189</v>
      </c>
      <c r="I72" s="21">
        <v>3672647</v>
      </c>
      <c r="J72" s="21">
        <v>154450</v>
      </c>
      <c r="K72" s="21">
        <v>194312</v>
      </c>
      <c r="L72" s="21">
        <v>187168</v>
      </c>
      <c r="M72" s="21">
        <v>535930</v>
      </c>
      <c r="N72" s="21">
        <v>158607</v>
      </c>
      <c r="O72" s="21">
        <v>165728</v>
      </c>
      <c r="P72" s="21">
        <v>111845</v>
      </c>
      <c r="Q72" s="21">
        <v>436180</v>
      </c>
      <c r="R72" s="21">
        <v>171744</v>
      </c>
      <c r="S72" s="21">
        <v>175488</v>
      </c>
      <c r="T72" s="21">
        <v>89876</v>
      </c>
      <c r="U72" s="21">
        <v>437108</v>
      </c>
      <c r="V72" s="21">
        <v>5081865</v>
      </c>
      <c r="W72" s="21">
        <v>6858574</v>
      </c>
      <c r="X72" s="21"/>
      <c r="Y72" s="20"/>
      <c r="Z72" s="23">
        <v>6858570</v>
      </c>
    </row>
    <row r="73" spans="1:26" ht="13.5" hidden="1">
      <c r="A73" s="39" t="s">
        <v>106</v>
      </c>
      <c r="B73" s="19">
        <v>4542577</v>
      </c>
      <c r="C73" s="19"/>
      <c r="D73" s="20">
        <v>4432270</v>
      </c>
      <c r="E73" s="21">
        <v>4432270</v>
      </c>
      <c r="F73" s="21">
        <v>489610</v>
      </c>
      <c r="G73" s="21">
        <v>469179</v>
      </c>
      <c r="H73" s="21">
        <v>421362</v>
      </c>
      <c r="I73" s="21">
        <v>1380151</v>
      </c>
      <c r="J73" s="21">
        <v>415925</v>
      </c>
      <c r="K73" s="21">
        <v>413022</v>
      </c>
      <c r="L73" s="21">
        <v>406401</v>
      </c>
      <c r="M73" s="21">
        <v>1235348</v>
      </c>
      <c r="N73" s="21">
        <v>365483</v>
      </c>
      <c r="O73" s="21">
        <v>381489</v>
      </c>
      <c r="P73" s="21">
        <v>377526</v>
      </c>
      <c r="Q73" s="21">
        <v>1124498</v>
      </c>
      <c r="R73" s="21">
        <v>378308</v>
      </c>
      <c r="S73" s="21">
        <v>393443</v>
      </c>
      <c r="T73" s="21">
        <v>329494</v>
      </c>
      <c r="U73" s="21">
        <v>1101245</v>
      </c>
      <c r="V73" s="21">
        <v>4841242</v>
      </c>
      <c r="W73" s="21">
        <v>4432274</v>
      </c>
      <c r="X73" s="21"/>
      <c r="Y73" s="20"/>
      <c r="Z73" s="23">
        <v>4432270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3679772</v>
      </c>
      <c r="C75" s="28"/>
      <c r="D75" s="29">
        <v>2164290</v>
      </c>
      <c r="E75" s="30">
        <v>2164290</v>
      </c>
      <c r="F75" s="30">
        <v>367699</v>
      </c>
      <c r="G75" s="30">
        <v>388475</v>
      </c>
      <c r="H75" s="30">
        <v>390789</v>
      </c>
      <c r="I75" s="30">
        <v>1146963</v>
      </c>
      <c r="J75" s="30">
        <v>309082</v>
      </c>
      <c r="K75" s="30">
        <v>403398</v>
      </c>
      <c r="L75" s="30">
        <v>413752</v>
      </c>
      <c r="M75" s="30">
        <v>1126232</v>
      </c>
      <c r="N75" s="30">
        <v>395635</v>
      </c>
      <c r="O75" s="30">
        <v>396472</v>
      </c>
      <c r="P75" s="30">
        <v>369330</v>
      </c>
      <c r="Q75" s="30">
        <v>1161437</v>
      </c>
      <c r="R75" s="30">
        <v>408808</v>
      </c>
      <c r="S75" s="30">
        <v>395386</v>
      </c>
      <c r="T75" s="30">
        <v>409844</v>
      </c>
      <c r="U75" s="30">
        <v>1214038</v>
      </c>
      <c r="V75" s="30">
        <v>4648670</v>
      </c>
      <c r="W75" s="30">
        <v>2164288</v>
      </c>
      <c r="X75" s="30"/>
      <c r="Y75" s="29"/>
      <c r="Z75" s="31">
        <v>2164290</v>
      </c>
    </row>
    <row r="76" spans="1:26" ht="13.5" hidden="1">
      <c r="A76" s="42" t="s">
        <v>287</v>
      </c>
      <c r="B76" s="32"/>
      <c r="C76" s="32"/>
      <c r="D76" s="33">
        <v>33268655</v>
      </c>
      <c r="E76" s="34">
        <v>33268655</v>
      </c>
      <c r="F76" s="34">
        <v>4603338</v>
      </c>
      <c r="G76" s="34">
        <v>6621969</v>
      </c>
      <c r="H76" s="34">
        <v>3945181</v>
      </c>
      <c r="I76" s="34">
        <v>15170488</v>
      </c>
      <c r="J76" s="34">
        <v>5770409</v>
      </c>
      <c r="K76" s="34">
        <v>4644341</v>
      </c>
      <c r="L76" s="34">
        <v>4346370</v>
      </c>
      <c r="M76" s="34">
        <v>14761120</v>
      </c>
      <c r="N76" s="34">
        <v>6005885</v>
      </c>
      <c r="O76" s="34">
        <v>6046095</v>
      </c>
      <c r="P76" s="34">
        <v>6452114</v>
      </c>
      <c r="Q76" s="34">
        <v>18504094</v>
      </c>
      <c r="R76" s="34">
        <v>5364979</v>
      </c>
      <c r="S76" s="34">
        <v>6654835</v>
      </c>
      <c r="T76" s="34">
        <v>4565487</v>
      </c>
      <c r="U76" s="34">
        <v>16585301</v>
      </c>
      <c r="V76" s="34">
        <v>65021003</v>
      </c>
      <c r="W76" s="34">
        <v>33268655</v>
      </c>
      <c r="X76" s="34"/>
      <c r="Y76" s="33"/>
      <c r="Z76" s="35">
        <v>33268655</v>
      </c>
    </row>
    <row r="77" spans="1:26" ht="13.5" hidden="1">
      <c r="A77" s="37" t="s">
        <v>31</v>
      </c>
      <c r="B77" s="19"/>
      <c r="C77" s="19"/>
      <c r="D77" s="20">
        <v>5766315</v>
      </c>
      <c r="E77" s="21">
        <v>5766315</v>
      </c>
      <c r="F77" s="21">
        <v>532248</v>
      </c>
      <c r="G77" s="21">
        <v>560583</v>
      </c>
      <c r="H77" s="21"/>
      <c r="I77" s="21">
        <v>1092831</v>
      </c>
      <c r="J77" s="21"/>
      <c r="K77" s="21"/>
      <c r="L77" s="21"/>
      <c r="M77" s="21"/>
      <c r="N77" s="21">
        <v>750180</v>
      </c>
      <c r="O77" s="21">
        <v>566959</v>
      </c>
      <c r="P77" s="21"/>
      <c r="Q77" s="21">
        <v>1317139</v>
      </c>
      <c r="R77" s="21">
        <v>644459</v>
      </c>
      <c r="S77" s="21"/>
      <c r="T77" s="21"/>
      <c r="U77" s="21">
        <v>644459</v>
      </c>
      <c r="V77" s="21">
        <v>3054429</v>
      </c>
      <c r="W77" s="21">
        <v>5766315</v>
      </c>
      <c r="X77" s="21"/>
      <c r="Y77" s="20"/>
      <c r="Z77" s="23">
        <v>5766315</v>
      </c>
    </row>
    <row r="78" spans="1:26" ht="13.5" hidden="1">
      <c r="A78" s="38" t="s">
        <v>32</v>
      </c>
      <c r="B78" s="19"/>
      <c r="C78" s="19"/>
      <c r="D78" s="20">
        <v>26203765</v>
      </c>
      <c r="E78" s="21">
        <v>26203765</v>
      </c>
      <c r="F78" s="21">
        <v>3790828</v>
      </c>
      <c r="G78" s="21">
        <v>5771467</v>
      </c>
      <c r="H78" s="21">
        <v>3658047</v>
      </c>
      <c r="I78" s="21">
        <v>13220342</v>
      </c>
      <c r="J78" s="21">
        <v>5570468</v>
      </c>
      <c r="K78" s="21">
        <v>4353251</v>
      </c>
      <c r="L78" s="21">
        <v>4047263</v>
      </c>
      <c r="M78" s="21">
        <v>13970982</v>
      </c>
      <c r="N78" s="21">
        <v>4970448</v>
      </c>
      <c r="O78" s="21">
        <v>5193550</v>
      </c>
      <c r="P78" s="21">
        <v>6170498</v>
      </c>
      <c r="Q78" s="21">
        <v>16334496</v>
      </c>
      <c r="R78" s="21">
        <v>4423238</v>
      </c>
      <c r="S78" s="21">
        <v>6334192</v>
      </c>
      <c r="T78" s="21">
        <v>4249181</v>
      </c>
      <c r="U78" s="21">
        <v>15006611</v>
      </c>
      <c r="V78" s="21">
        <v>58532431</v>
      </c>
      <c r="W78" s="21">
        <v>26203765</v>
      </c>
      <c r="X78" s="21"/>
      <c r="Y78" s="20"/>
      <c r="Z78" s="23">
        <v>26203765</v>
      </c>
    </row>
    <row r="79" spans="1:26" ht="13.5" hidden="1">
      <c r="A79" s="39" t="s">
        <v>103</v>
      </c>
      <c r="B79" s="19"/>
      <c r="C79" s="19"/>
      <c r="D79" s="20">
        <v>15543765</v>
      </c>
      <c r="E79" s="21">
        <v>15543765</v>
      </c>
      <c r="F79" s="21">
        <v>2728203</v>
      </c>
      <c r="G79" s="21">
        <v>3935562</v>
      </c>
      <c r="H79" s="21">
        <v>2043272</v>
      </c>
      <c r="I79" s="21">
        <v>8707037</v>
      </c>
      <c r="J79" s="21">
        <v>3705816</v>
      </c>
      <c r="K79" s="21">
        <v>2389906</v>
      </c>
      <c r="L79" s="21">
        <v>2257266</v>
      </c>
      <c r="M79" s="21">
        <v>8352988</v>
      </c>
      <c r="N79" s="21">
        <v>2740118</v>
      </c>
      <c r="O79" s="21">
        <v>2806621</v>
      </c>
      <c r="P79" s="21">
        <v>4368299</v>
      </c>
      <c r="Q79" s="21">
        <v>9915038</v>
      </c>
      <c r="R79" s="21">
        <v>2195747</v>
      </c>
      <c r="S79" s="21">
        <v>3457879</v>
      </c>
      <c r="T79" s="21">
        <v>2353702</v>
      </c>
      <c r="U79" s="21">
        <v>8007328</v>
      </c>
      <c r="V79" s="21">
        <v>34982391</v>
      </c>
      <c r="W79" s="21">
        <v>15543765</v>
      </c>
      <c r="X79" s="21"/>
      <c r="Y79" s="20"/>
      <c r="Z79" s="23">
        <v>15543765</v>
      </c>
    </row>
    <row r="80" spans="1:26" ht="13.5" hidden="1">
      <c r="A80" s="39" t="s">
        <v>104</v>
      </c>
      <c r="B80" s="19"/>
      <c r="C80" s="19"/>
      <c r="D80" s="20">
        <v>5125320</v>
      </c>
      <c r="E80" s="21">
        <v>5125320</v>
      </c>
      <c r="F80" s="21">
        <v>109672</v>
      </c>
      <c r="G80" s="21">
        <v>998243</v>
      </c>
      <c r="H80" s="21">
        <v>675657</v>
      </c>
      <c r="I80" s="21">
        <v>1783572</v>
      </c>
      <c r="J80" s="21">
        <v>934595</v>
      </c>
      <c r="K80" s="21">
        <v>1022127</v>
      </c>
      <c r="L80" s="21">
        <v>853229</v>
      </c>
      <c r="M80" s="21">
        <v>2809951</v>
      </c>
      <c r="N80" s="21">
        <v>1275847</v>
      </c>
      <c r="O80" s="21">
        <v>1464285</v>
      </c>
      <c r="P80" s="21">
        <v>861987</v>
      </c>
      <c r="Q80" s="21">
        <v>3602119</v>
      </c>
      <c r="R80" s="21">
        <v>1289823</v>
      </c>
      <c r="S80" s="21">
        <v>1942739</v>
      </c>
      <c r="T80" s="21">
        <v>951771</v>
      </c>
      <c r="U80" s="21">
        <v>4184333</v>
      </c>
      <c r="V80" s="21">
        <v>12379975</v>
      </c>
      <c r="W80" s="21">
        <v>5125320</v>
      </c>
      <c r="X80" s="21"/>
      <c r="Y80" s="20"/>
      <c r="Z80" s="23">
        <v>5125320</v>
      </c>
    </row>
    <row r="81" spans="1:26" ht="13.5" hidden="1">
      <c r="A81" s="39" t="s">
        <v>105</v>
      </c>
      <c r="B81" s="19"/>
      <c r="C81" s="19"/>
      <c r="D81" s="20">
        <v>3362019</v>
      </c>
      <c r="E81" s="21">
        <v>3362019</v>
      </c>
      <c r="F81" s="21">
        <v>639633</v>
      </c>
      <c r="G81" s="21">
        <v>639633</v>
      </c>
      <c r="H81" s="21">
        <v>639342</v>
      </c>
      <c r="I81" s="21">
        <v>1918608</v>
      </c>
      <c r="J81" s="21">
        <v>643590</v>
      </c>
      <c r="K81" s="21">
        <v>643240</v>
      </c>
      <c r="L81" s="21">
        <v>641571</v>
      </c>
      <c r="M81" s="21">
        <v>1928401</v>
      </c>
      <c r="N81" s="21">
        <v>644443</v>
      </c>
      <c r="O81" s="21">
        <v>633964</v>
      </c>
      <c r="P81" s="21">
        <v>643044</v>
      </c>
      <c r="Q81" s="21">
        <v>1921451</v>
      </c>
      <c r="R81" s="21">
        <v>641034</v>
      </c>
      <c r="S81" s="21">
        <v>648052</v>
      </c>
      <c r="T81" s="21">
        <v>647797</v>
      </c>
      <c r="U81" s="21">
        <v>1936883</v>
      </c>
      <c r="V81" s="21">
        <v>7705343</v>
      </c>
      <c r="W81" s="21">
        <v>3362019</v>
      </c>
      <c r="X81" s="21"/>
      <c r="Y81" s="20"/>
      <c r="Z81" s="23">
        <v>3362019</v>
      </c>
    </row>
    <row r="82" spans="1:26" ht="13.5" hidden="1">
      <c r="A82" s="39" t="s">
        <v>106</v>
      </c>
      <c r="B82" s="19"/>
      <c r="C82" s="19"/>
      <c r="D82" s="20">
        <v>2172661</v>
      </c>
      <c r="E82" s="21">
        <v>2172661</v>
      </c>
      <c r="F82" s="21">
        <v>313320</v>
      </c>
      <c r="G82" s="21">
        <v>198029</v>
      </c>
      <c r="H82" s="21">
        <v>299776</v>
      </c>
      <c r="I82" s="21">
        <v>811125</v>
      </c>
      <c r="J82" s="21">
        <v>286467</v>
      </c>
      <c r="K82" s="21">
        <v>297978</v>
      </c>
      <c r="L82" s="21">
        <v>292232</v>
      </c>
      <c r="M82" s="21">
        <v>876677</v>
      </c>
      <c r="N82" s="21">
        <v>307119</v>
      </c>
      <c r="O82" s="21">
        <v>288654</v>
      </c>
      <c r="P82" s="21">
        <v>297168</v>
      </c>
      <c r="Q82" s="21">
        <v>892941</v>
      </c>
      <c r="R82" s="21">
        <v>296634</v>
      </c>
      <c r="S82" s="21">
        <v>285522</v>
      </c>
      <c r="T82" s="21">
        <v>295911</v>
      </c>
      <c r="U82" s="21">
        <v>878067</v>
      </c>
      <c r="V82" s="21">
        <v>3458810</v>
      </c>
      <c r="W82" s="21">
        <v>2172661</v>
      </c>
      <c r="X82" s="21"/>
      <c r="Y82" s="20"/>
      <c r="Z82" s="23">
        <v>2172661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>
        <v>2965</v>
      </c>
      <c r="M83" s="21">
        <v>2965</v>
      </c>
      <c r="N83" s="21">
        <v>2921</v>
      </c>
      <c r="O83" s="21">
        <v>26</v>
      </c>
      <c r="P83" s="21"/>
      <c r="Q83" s="21">
        <v>2947</v>
      </c>
      <c r="R83" s="21"/>
      <c r="S83" s="21"/>
      <c r="T83" s="21"/>
      <c r="U83" s="21"/>
      <c r="V83" s="21">
        <v>5912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1298575</v>
      </c>
      <c r="E84" s="30">
        <v>1298575</v>
      </c>
      <c r="F84" s="30">
        <v>280262</v>
      </c>
      <c r="G84" s="30">
        <v>289919</v>
      </c>
      <c r="H84" s="30">
        <v>287134</v>
      </c>
      <c r="I84" s="30">
        <v>857315</v>
      </c>
      <c r="J84" s="30">
        <v>199941</v>
      </c>
      <c r="K84" s="30">
        <v>291090</v>
      </c>
      <c r="L84" s="30">
        <v>299107</v>
      </c>
      <c r="M84" s="30">
        <v>790138</v>
      </c>
      <c r="N84" s="30">
        <v>285257</v>
      </c>
      <c r="O84" s="30">
        <v>285586</v>
      </c>
      <c r="P84" s="30">
        <v>281616</v>
      </c>
      <c r="Q84" s="30">
        <v>852459</v>
      </c>
      <c r="R84" s="30">
        <v>297282</v>
      </c>
      <c r="S84" s="30">
        <v>320643</v>
      </c>
      <c r="T84" s="30">
        <v>316306</v>
      </c>
      <c r="U84" s="30">
        <v>934231</v>
      </c>
      <c r="V84" s="30">
        <v>3434143</v>
      </c>
      <c r="W84" s="30">
        <v>1298575</v>
      </c>
      <c r="X84" s="30"/>
      <c r="Y84" s="29"/>
      <c r="Z84" s="31">
        <v>1298575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812338</v>
      </c>
      <c r="D5" s="344">
        <f t="shared" si="0"/>
        <v>0</v>
      </c>
      <c r="E5" s="343">
        <f t="shared" si="0"/>
        <v>1464320</v>
      </c>
      <c r="F5" s="345">
        <f t="shared" si="0"/>
        <v>1464320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1464320</v>
      </c>
      <c r="Y5" s="345">
        <f t="shared" si="0"/>
        <v>-1464320</v>
      </c>
      <c r="Z5" s="346">
        <f>+IF(X5&lt;&gt;0,+(Y5/X5)*100,0)</f>
        <v>-100</v>
      </c>
      <c r="AA5" s="347">
        <f>+AA6+AA8+AA11+AA13+AA15</f>
        <v>1464320</v>
      </c>
    </row>
    <row r="6" spans="1:27" ht="13.5">
      <c r="A6" s="348" t="s">
        <v>205</v>
      </c>
      <c r="B6" s="142"/>
      <c r="C6" s="60">
        <f>+C7</f>
        <v>201333</v>
      </c>
      <c r="D6" s="327">
        <f aca="true" t="shared" si="1" ref="D6:AA6">+D7</f>
        <v>0</v>
      </c>
      <c r="E6" s="60">
        <f t="shared" si="1"/>
        <v>331300</v>
      </c>
      <c r="F6" s="59">
        <f t="shared" si="1"/>
        <v>331300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331300</v>
      </c>
      <c r="Y6" s="59">
        <f t="shared" si="1"/>
        <v>-331300</v>
      </c>
      <c r="Z6" s="61">
        <f>+IF(X6&lt;&gt;0,+(Y6/X6)*100,0)</f>
        <v>-100</v>
      </c>
      <c r="AA6" s="62">
        <f t="shared" si="1"/>
        <v>331300</v>
      </c>
    </row>
    <row r="7" spans="1:27" ht="13.5">
      <c r="A7" s="291" t="s">
        <v>229</v>
      </c>
      <c r="B7" s="142"/>
      <c r="C7" s="60">
        <v>201333</v>
      </c>
      <c r="D7" s="327"/>
      <c r="E7" s="60">
        <v>331300</v>
      </c>
      <c r="F7" s="59">
        <v>331300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331300</v>
      </c>
      <c r="Y7" s="59">
        <v>-331300</v>
      </c>
      <c r="Z7" s="61">
        <v>-100</v>
      </c>
      <c r="AA7" s="62">
        <v>331300</v>
      </c>
    </row>
    <row r="8" spans="1:27" ht="13.5">
      <c r="A8" s="348" t="s">
        <v>206</v>
      </c>
      <c r="B8" s="142"/>
      <c r="C8" s="60">
        <f aca="true" t="shared" si="2" ref="C8:Y8">SUM(C9:C10)</f>
        <v>168649</v>
      </c>
      <c r="D8" s="327">
        <f t="shared" si="2"/>
        <v>0</v>
      </c>
      <c r="E8" s="60">
        <f t="shared" si="2"/>
        <v>283020</v>
      </c>
      <c r="F8" s="59">
        <f t="shared" si="2"/>
        <v>283020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283020</v>
      </c>
      <c r="Y8" s="59">
        <f t="shared" si="2"/>
        <v>-283020</v>
      </c>
      <c r="Z8" s="61">
        <f>+IF(X8&lt;&gt;0,+(Y8/X8)*100,0)</f>
        <v>-100</v>
      </c>
      <c r="AA8" s="62">
        <f>SUM(AA9:AA10)</f>
        <v>283020</v>
      </c>
    </row>
    <row r="9" spans="1:27" ht="13.5">
      <c r="A9" s="291" t="s">
        <v>230</v>
      </c>
      <c r="B9" s="142"/>
      <c r="C9" s="60">
        <v>168649</v>
      </c>
      <c r="D9" s="327"/>
      <c r="E9" s="60">
        <v>283020</v>
      </c>
      <c r="F9" s="59">
        <v>283020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283020</v>
      </c>
      <c r="Y9" s="59">
        <v>-283020</v>
      </c>
      <c r="Z9" s="61">
        <v>-100</v>
      </c>
      <c r="AA9" s="62">
        <v>283020</v>
      </c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372620</v>
      </c>
      <c r="D11" s="350">
        <f aca="true" t="shared" si="3" ref="D11:AA11">+D12</f>
        <v>0</v>
      </c>
      <c r="E11" s="349">
        <f t="shared" si="3"/>
        <v>580000</v>
      </c>
      <c r="F11" s="351">
        <f t="shared" si="3"/>
        <v>580000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580000</v>
      </c>
      <c r="Y11" s="351">
        <f t="shared" si="3"/>
        <v>-580000</v>
      </c>
      <c r="Z11" s="352">
        <f>+IF(X11&lt;&gt;0,+(Y11/X11)*100,0)</f>
        <v>-100</v>
      </c>
      <c r="AA11" s="353">
        <f t="shared" si="3"/>
        <v>580000</v>
      </c>
    </row>
    <row r="12" spans="1:27" ht="13.5">
      <c r="A12" s="291" t="s">
        <v>232</v>
      </c>
      <c r="B12" s="136"/>
      <c r="C12" s="60">
        <v>372620</v>
      </c>
      <c r="D12" s="327"/>
      <c r="E12" s="60">
        <v>580000</v>
      </c>
      <c r="F12" s="59">
        <v>580000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580000</v>
      </c>
      <c r="Y12" s="59">
        <v>-580000</v>
      </c>
      <c r="Z12" s="61">
        <v>-100</v>
      </c>
      <c r="AA12" s="62">
        <v>580000</v>
      </c>
    </row>
    <row r="13" spans="1:27" ht="13.5">
      <c r="A13" s="348" t="s">
        <v>208</v>
      </c>
      <c r="B13" s="136"/>
      <c r="C13" s="275">
        <f>+C14</f>
        <v>69736</v>
      </c>
      <c r="D13" s="328">
        <f aca="true" t="shared" si="4" ref="D13:AA13">+D14</f>
        <v>0</v>
      </c>
      <c r="E13" s="275">
        <f t="shared" si="4"/>
        <v>270000</v>
      </c>
      <c r="F13" s="329">
        <f t="shared" si="4"/>
        <v>270000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270000</v>
      </c>
      <c r="Y13" s="329">
        <f t="shared" si="4"/>
        <v>-270000</v>
      </c>
      <c r="Z13" s="322">
        <f>+IF(X13&lt;&gt;0,+(Y13/X13)*100,0)</f>
        <v>-100</v>
      </c>
      <c r="AA13" s="273">
        <f t="shared" si="4"/>
        <v>270000</v>
      </c>
    </row>
    <row r="14" spans="1:27" ht="13.5">
      <c r="A14" s="291" t="s">
        <v>233</v>
      </c>
      <c r="B14" s="136"/>
      <c r="C14" s="60">
        <v>69736</v>
      </c>
      <c r="D14" s="327"/>
      <c r="E14" s="60">
        <v>270000</v>
      </c>
      <c r="F14" s="59">
        <v>270000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270000</v>
      </c>
      <c r="Y14" s="59">
        <v>-270000</v>
      </c>
      <c r="Z14" s="61">
        <v>-100</v>
      </c>
      <c r="AA14" s="62">
        <v>270000</v>
      </c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1221911</v>
      </c>
      <c r="D40" s="331">
        <f t="shared" si="9"/>
        <v>0</v>
      </c>
      <c r="E40" s="330">
        <f t="shared" si="9"/>
        <v>1907220</v>
      </c>
      <c r="F40" s="332">
        <f t="shared" si="9"/>
        <v>1907220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1907220</v>
      </c>
      <c r="Y40" s="332">
        <f t="shared" si="9"/>
        <v>-1907220</v>
      </c>
      <c r="Z40" s="323">
        <f>+IF(X40&lt;&gt;0,+(Y40/X40)*100,0)</f>
        <v>-100</v>
      </c>
      <c r="AA40" s="337">
        <f>SUM(AA41:AA49)</f>
        <v>1907220</v>
      </c>
    </row>
    <row r="41" spans="1:27" ht="13.5">
      <c r="A41" s="348" t="s">
        <v>248</v>
      </c>
      <c r="B41" s="142"/>
      <c r="C41" s="349">
        <v>422478</v>
      </c>
      <c r="D41" s="350"/>
      <c r="E41" s="349">
        <v>596670</v>
      </c>
      <c r="F41" s="351">
        <v>596670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>
        <v>596670</v>
      </c>
      <c r="Y41" s="351">
        <v>-596670</v>
      </c>
      <c r="Z41" s="352">
        <v>-100</v>
      </c>
      <c r="AA41" s="353">
        <v>596670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>
        <v>252407</v>
      </c>
      <c r="D43" s="356"/>
      <c r="E43" s="305">
        <v>557850</v>
      </c>
      <c r="F43" s="357">
        <v>557850</v>
      </c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>
        <v>557850</v>
      </c>
      <c r="Y43" s="357">
        <v>-557850</v>
      </c>
      <c r="Z43" s="358">
        <v>-100</v>
      </c>
      <c r="AA43" s="303">
        <v>557850</v>
      </c>
    </row>
    <row r="44" spans="1:27" ht="13.5">
      <c r="A44" s="348" t="s">
        <v>251</v>
      </c>
      <c r="B44" s="136"/>
      <c r="C44" s="60">
        <v>13162</v>
      </c>
      <c r="D44" s="355"/>
      <c r="E44" s="54">
        <v>108480</v>
      </c>
      <c r="F44" s="53">
        <v>108480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108480</v>
      </c>
      <c r="Y44" s="53">
        <v>-108480</v>
      </c>
      <c r="Z44" s="94">
        <v>-100</v>
      </c>
      <c r="AA44" s="95">
        <v>108480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>
        <v>533864</v>
      </c>
      <c r="D48" s="355"/>
      <c r="E48" s="54">
        <v>644220</v>
      </c>
      <c r="F48" s="53">
        <v>644220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644220</v>
      </c>
      <c r="Y48" s="53">
        <v>-644220</v>
      </c>
      <c r="Z48" s="94">
        <v>-100</v>
      </c>
      <c r="AA48" s="95">
        <v>644220</v>
      </c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2034249</v>
      </c>
      <c r="D60" s="333">
        <f t="shared" si="14"/>
        <v>0</v>
      </c>
      <c r="E60" s="219">
        <f t="shared" si="14"/>
        <v>3371540</v>
      </c>
      <c r="F60" s="264">
        <f t="shared" si="14"/>
        <v>3371540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3371540</v>
      </c>
      <c r="Y60" s="264">
        <f t="shared" si="14"/>
        <v>-3371540</v>
      </c>
      <c r="Z60" s="324">
        <f>+IF(X60&lt;&gt;0,+(Y60/X60)*100,0)</f>
        <v>-100</v>
      </c>
      <c r="AA60" s="232">
        <f>+AA57+AA54+AA51+AA40+AA37+AA34+AA22+AA5</f>
        <v>3371540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29838494</v>
      </c>
      <c r="D5" s="153">
        <f>SUM(D6:D8)</f>
        <v>0</v>
      </c>
      <c r="E5" s="154">
        <f t="shared" si="0"/>
        <v>27866530</v>
      </c>
      <c r="F5" s="100">
        <f t="shared" si="0"/>
        <v>27866530</v>
      </c>
      <c r="G5" s="100">
        <f t="shared" si="0"/>
        <v>13680580</v>
      </c>
      <c r="H5" s="100">
        <f t="shared" si="0"/>
        <v>421913</v>
      </c>
      <c r="I5" s="100">
        <f t="shared" si="0"/>
        <v>378442</v>
      </c>
      <c r="J5" s="100">
        <f t="shared" si="0"/>
        <v>14480935</v>
      </c>
      <c r="K5" s="100">
        <f t="shared" si="0"/>
        <v>625963</v>
      </c>
      <c r="L5" s="100">
        <f t="shared" si="0"/>
        <v>935628</v>
      </c>
      <c r="M5" s="100">
        <f t="shared" si="0"/>
        <v>472116</v>
      </c>
      <c r="N5" s="100">
        <f t="shared" si="0"/>
        <v>2033707</v>
      </c>
      <c r="O5" s="100">
        <f t="shared" si="0"/>
        <v>414396</v>
      </c>
      <c r="P5" s="100">
        <f t="shared" si="0"/>
        <v>409855</v>
      </c>
      <c r="Q5" s="100">
        <f t="shared" si="0"/>
        <v>806646</v>
      </c>
      <c r="R5" s="100">
        <f t="shared" si="0"/>
        <v>1630897</v>
      </c>
      <c r="S5" s="100">
        <f t="shared" si="0"/>
        <v>420018</v>
      </c>
      <c r="T5" s="100">
        <f t="shared" si="0"/>
        <v>1081333</v>
      </c>
      <c r="U5" s="100">
        <f t="shared" si="0"/>
        <v>510633</v>
      </c>
      <c r="V5" s="100">
        <f t="shared" si="0"/>
        <v>2011984</v>
      </c>
      <c r="W5" s="100">
        <f t="shared" si="0"/>
        <v>20157523</v>
      </c>
      <c r="X5" s="100">
        <f t="shared" si="0"/>
        <v>27866532</v>
      </c>
      <c r="Y5" s="100">
        <f t="shared" si="0"/>
        <v>-7709009</v>
      </c>
      <c r="Z5" s="137">
        <f>+IF(X5&lt;&gt;0,+(Y5/X5)*100,0)</f>
        <v>-27.66404158221052</v>
      </c>
      <c r="AA5" s="153">
        <f>SUM(AA6:AA8)</f>
        <v>27866530</v>
      </c>
    </row>
    <row r="6" spans="1:27" ht="13.5">
      <c r="A6" s="138" t="s">
        <v>75</v>
      </c>
      <c r="B6" s="136"/>
      <c r="C6" s="155">
        <v>2372583</v>
      </c>
      <c r="D6" s="155"/>
      <c r="E6" s="156">
        <v>6454980</v>
      </c>
      <c r="F6" s="60">
        <v>6454980</v>
      </c>
      <c r="G6" s="60">
        <v>25000</v>
      </c>
      <c r="H6" s="60"/>
      <c r="I6" s="60"/>
      <c r="J6" s="60">
        <v>25000</v>
      </c>
      <c r="K6" s="60">
        <v>33900</v>
      </c>
      <c r="L6" s="60">
        <v>167600</v>
      </c>
      <c r="M6" s="60">
        <v>1500</v>
      </c>
      <c r="N6" s="60">
        <v>203000</v>
      </c>
      <c r="O6" s="60">
        <v>-1000</v>
      </c>
      <c r="P6" s="60">
        <v>-1000</v>
      </c>
      <c r="Q6" s="60">
        <v>338000</v>
      </c>
      <c r="R6" s="60">
        <v>336000</v>
      </c>
      <c r="S6" s="60">
        <v>-1598</v>
      </c>
      <c r="T6" s="60">
        <v>315616</v>
      </c>
      <c r="U6" s="60">
        <v>-5880</v>
      </c>
      <c r="V6" s="60">
        <v>308138</v>
      </c>
      <c r="W6" s="60">
        <v>872138</v>
      </c>
      <c r="X6" s="60">
        <v>6454980</v>
      </c>
      <c r="Y6" s="60">
        <v>-5582842</v>
      </c>
      <c r="Z6" s="140">
        <v>-86.49</v>
      </c>
      <c r="AA6" s="155">
        <v>6454980</v>
      </c>
    </row>
    <row r="7" spans="1:27" ht="13.5">
      <c r="A7" s="138" t="s">
        <v>76</v>
      </c>
      <c r="B7" s="136"/>
      <c r="C7" s="157">
        <v>27313518</v>
      </c>
      <c r="D7" s="157"/>
      <c r="E7" s="158">
        <v>21357500</v>
      </c>
      <c r="F7" s="159">
        <v>21357500</v>
      </c>
      <c r="G7" s="159">
        <v>13567287</v>
      </c>
      <c r="H7" s="159">
        <v>321096</v>
      </c>
      <c r="I7" s="159">
        <v>274612</v>
      </c>
      <c r="J7" s="159">
        <v>14162995</v>
      </c>
      <c r="K7" s="159">
        <v>482066</v>
      </c>
      <c r="L7" s="159">
        <v>297489</v>
      </c>
      <c r="M7" s="159">
        <v>355384</v>
      </c>
      <c r="N7" s="159">
        <v>1134939</v>
      </c>
      <c r="O7" s="159">
        <v>292448</v>
      </c>
      <c r="P7" s="159">
        <v>298390</v>
      </c>
      <c r="Q7" s="159">
        <v>377703</v>
      </c>
      <c r="R7" s="159">
        <v>968541</v>
      </c>
      <c r="S7" s="159">
        <v>310090</v>
      </c>
      <c r="T7" s="159">
        <v>672113</v>
      </c>
      <c r="U7" s="159">
        <v>422961</v>
      </c>
      <c r="V7" s="159">
        <v>1405164</v>
      </c>
      <c r="W7" s="159">
        <v>17671639</v>
      </c>
      <c r="X7" s="159">
        <v>21357500</v>
      </c>
      <c r="Y7" s="159">
        <v>-3685861</v>
      </c>
      <c r="Z7" s="141">
        <v>-17.26</v>
      </c>
      <c r="AA7" s="157">
        <v>21357500</v>
      </c>
    </row>
    <row r="8" spans="1:27" ht="13.5">
      <c r="A8" s="138" t="s">
        <v>77</v>
      </c>
      <c r="B8" s="136"/>
      <c r="C8" s="155">
        <v>152393</v>
      </c>
      <c r="D8" s="155"/>
      <c r="E8" s="156">
        <v>54050</v>
      </c>
      <c r="F8" s="60">
        <v>54050</v>
      </c>
      <c r="G8" s="60">
        <v>88293</v>
      </c>
      <c r="H8" s="60">
        <v>100817</v>
      </c>
      <c r="I8" s="60">
        <v>103830</v>
      </c>
      <c r="J8" s="60">
        <v>292940</v>
      </c>
      <c r="K8" s="60">
        <v>109997</v>
      </c>
      <c r="L8" s="60">
        <v>470539</v>
      </c>
      <c r="M8" s="60">
        <v>115232</v>
      </c>
      <c r="N8" s="60">
        <v>695768</v>
      </c>
      <c r="O8" s="60">
        <v>122948</v>
      </c>
      <c r="P8" s="60">
        <v>112465</v>
      </c>
      <c r="Q8" s="60">
        <v>90943</v>
      </c>
      <c r="R8" s="60">
        <v>326356</v>
      </c>
      <c r="S8" s="60">
        <v>111526</v>
      </c>
      <c r="T8" s="60">
        <v>93604</v>
      </c>
      <c r="U8" s="60">
        <v>93552</v>
      </c>
      <c r="V8" s="60">
        <v>298682</v>
      </c>
      <c r="W8" s="60">
        <v>1613746</v>
      </c>
      <c r="X8" s="60">
        <v>54052</v>
      </c>
      <c r="Y8" s="60">
        <v>1559694</v>
      </c>
      <c r="Z8" s="140">
        <v>2885.54</v>
      </c>
      <c r="AA8" s="155">
        <v>54050</v>
      </c>
    </row>
    <row r="9" spans="1:27" ht="13.5">
      <c r="A9" s="135" t="s">
        <v>78</v>
      </c>
      <c r="B9" s="136"/>
      <c r="C9" s="153">
        <f aca="true" t="shared" si="1" ref="C9:Y9">SUM(C10:C14)</f>
        <v>17994820</v>
      </c>
      <c r="D9" s="153">
        <f>SUM(D10:D14)</f>
        <v>0</v>
      </c>
      <c r="E9" s="154">
        <f t="shared" si="1"/>
        <v>18227229</v>
      </c>
      <c r="F9" s="100">
        <f t="shared" si="1"/>
        <v>18227229</v>
      </c>
      <c r="G9" s="100">
        <f t="shared" si="1"/>
        <v>27235</v>
      </c>
      <c r="H9" s="100">
        <f t="shared" si="1"/>
        <v>31705</v>
      </c>
      <c r="I9" s="100">
        <f t="shared" si="1"/>
        <v>25760</v>
      </c>
      <c r="J9" s="100">
        <f t="shared" si="1"/>
        <v>84700</v>
      </c>
      <c r="K9" s="100">
        <f t="shared" si="1"/>
        <v>29507</v>
      </c>
      <c r="L9" s="100">
        <f t="shared" si="1"/>
        <v>24325</v>
      </c>
      <c r="M9" s="100">
        <f t="shared" si="1"/>
        <v>23984</v>
      </c>
      <c r="N9" s="100">
        <f t="shared" si="1"/>
        <v>77816</v>
      </c>
      <c r="O9" s="100">
        <f t="shared" si="1"/>
        <v>30234</v>
      </c>
      <c r="P9" s="100">
        <f t="shared" si="1"/>
        <v>23081</v>
      </c>
      <c r="Q9" s="100">
        <f t="shared" si="1"/>
        <v>28338</v>
      </c>
      <c r="R9" s="100">
        <f t="shared" si="1"/>
        <v>81653</v>
      </c>
      <c r="S9" s="100">
        <f t="shared" si="1"/>
        <v>22174</v>
      </c>
      <c r="T9" s="100">
        <f t="shared" si="1"/>
        <v>23507</v>
      </c>
      <c r="U9" s="100">
        <f t="shared" si="1"/>
        <v>27876</v>
      </c>
      <c r="V9" s="100">
        <f t="shared" si="1"/>
        <v>73557</v>
      </c>
      <c r="W9" s="100">
        <f t="shared" si="1"/>
        <v>317726</v>
      </c>
      <c r="X9" s="100">
        <f t="shared" si="1"/>
        <v>18227232</v>
      </c>
      <c r="Y9" s="100">
        <f t="shared" si="1"/>
        <v>-17909506</v>
      </c>
      <c r="Z9" s="137">
        <f>+IF(X9&lt;&gt;0,+(Y9/X9)*100,0)</f>
        <v>-98.25686094301098</v>
      </c>
      <c r="AA9" s="153">
        <f>SUM(AA10:AA14)</f>
        <v>18227229</v>
      </c>
    </row>
    <row r="10" spans="1:27" ht="13.5">
      <c r="A10" s="138" t="s">
        <v>79</v>
      </c>
      <c r="B10" s="136"/>
      <c r="C10" s="155">
        <v>4817261</v>
      </c>
      <c r="D10" s="155"/>
      <c r="E10" s="156">
        <v>3910016</v>
      </c>
      <c r="F10" s="60">
        <v>3910016</v>
      </c>
      <c r="G10" s="60">
        <v>24854</v>
      </c>
      <c r="H10" s="60">
        <v>29324</v>
      </c>
      <c r="I10" s="60">
        <v>23379</v>
      </c>
      <c r="J10" s="60">
        <v>77557</v>
      </c>
      <c r="K10" s="60">
        <v>27126</v>
      </c>
      <c r="L10" s="60">
        <v>21944</v>
      </c>
      <c r="M10" s="60">
        <v>18638</v>
      </c>
      <c r="N10" s="60">
        <v>67708</v>
      </c>
      <c r="O10" s="60">
        <v>24932</v>
      </c>
      <c r="P10" s="60">
        <v>20674</v>
      </c>
      <c r="Q10" s="60">
        <v>25957</v>
      </c>
      <c r="R10" s="60">
        <v>71563</v>
      </c>
      <c r="S10" s="60">
        <v>19793</v>
      </c>
      <c r="T10" s="60">
        <v>21126</v>
      </c>
      <c r="U10" s="60">
        <v>25495</v>
      </c>
      <c r="V10" s="60">
        <v>66414</v>
      </c>
      <c r="W10" s="60">
        <v>283242</v>
      </c>
      <c r="X10" s="60">
        <v>3910020</v>
      </c>
      <c r="Y10" s="60">
        <v>-3626778</v>
      </c>
      <c r="Z10" s="140">
        <v>-92.76</v>
      </c>
      <c r="AA10" s="155">
        <v>3910016</v>
      </c>
    </row>
    <row r="11" spans="1:27" ht="13.5">
      <c r="A11" s="138" t="s">
        <v>80</v>
      </c>
      <c r="B11" s="136"/>
      <c r="C11" s="155">
        <v>1890969</v>
      </c>
      <c r="D11" s="155"/>
      <c r="E11" s="156">
        <v>3810793</v>
      </c>
      <c r="F11" s="60">
        <v>3810793</v>
      </c>
      <c r="G11" s="60"/>
      <c r="H11" s="60"/>
      <c r="I11" s="60"/>
      <c r="J11" s="60"/>
      <c r="K11" s="60"/>
      <c r="L11" s="60"/>
      <c r="M11" s="60">
        <v>2965</v>
      </c>
      <c r="N11" s="60">
        <v>2965</v>
      </c>
      <c r="O11" s="60">
        <v>2921</v>
      </c>
      <c r="P11" s="60">
        <v>26</v>
      </c>
      <c r="Q11" s="60"/>
      <c r="R11" s="60">
        <v>2947</v>
      </c>
      <c r="S11" s="60"/>
      <c r="T11" s="60"/>
      <c r="U11" s="60"/>
      <c r="V11" s="60"/>
      <c r="W11" s="60">
        <v>5912</v>
      </c>
      <c r="X11" s="60">
        <v>3810792</v>
      </c>
      <c r="Y11" s="60">
        <v>-3804880</v>
      </c>
      <c r="Z11" s="140">
        <v>-99.84</v>
      </c>
      <c r="AA11" s="155">
        <v>3810793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>
        <v>11286590</v>
      </c>
      <c r="D13" s="155"/>
      <c r="E13" s="156">
        <v>10506420</v>
      </c>
      <c r="F13" s="60">
        <v>10506420</v>
      </c>
      <c r="G13" s="60">
        <v>2381</v>
      </c>
      <c r="H13" s="60">
        <v>2381</v>
      </c>
      <c r="I13" s="60">
        <v>2381</v>
      </c>
      <c r="J13" s="60">
        <v>7143</v>
      </c>
      <c r="K13" s="60">
        <v>2381</v>
      </c>
      <c r="L13" s="60">
        <v>2381</v>
      </c>
      <c r="M13" s="60">
        <v>2381</v>
      </c>
      <c r="N13" s="60">
        <v>7143</v>
      </c>
      <c r="O13" s="60">
        <v>2381</v>
      </c>
      <c r="P13" s="60">
        <v>2381</v>
      </c>
      <c r="Q13" s="60">
        <v>2381</v>
      </c>
      <c r="R13" s="60">
        <v>7143</v>
      </c>
      <c r="S13" s="60">
        <v>2381</v>
      </c>
      <c r="T13" s="60">
        <v>2381</v>
      </c>
      <c r="U13" s="60">
        <v>2381</v>
      </c>
      <c r="V13" s="60">
        <v>7143</v>
      </c>
      <c r="W13" s="60">
        <v>28572</v>
      </c>
      <c r="X13" s="60">
        <v>10506420</v>
      </c>
      <c r="Y13" s="60">
        <v>-10477848</v>
      </c>
      <c r="Z13" s="140">
        <v>-99.73</v>
      </c>
      <c r="AA13" s="155">
        <v>10506420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8048641</v>
      </c>
      <c r="D15" s="153">
        <f>SUM(D16:D18)</f>
        <v>0</v>
      </c>
      <c r="E15" s="154">
        <f t="shared" si="2"/>
        <v>4524970</v>
      </c>
      <c r="F15" s="100">
        <f t="shared" si="2"/>
        <v>4524970</v>
      </c>
      <c r="G15" s="100">
        <f t="shared" si="2"/>
        <v>20183</v>
      </c>
      <c r="H15" s="100">
        <f t="shared" si="2"/>
        <v>231138</v>
      </c>
      <c r="I15" s="100">
        <f t="shared" si="2"/>
        <v>14474</v>
      </c>
      <c r="J15" s="100">
        <f t="shared" si="2"/>
        <v>265795</v>
      </c>
      <c r="K15" s="100">
        <f t="shared" si="2"/>
        <v>231487</v>
      </c>
      <c r="L15" s="100">
        <f t="shared" si="2"/>
        <v>26798</v>
      </c>
      <c r="M15" s="100">
        <f t="shared" si="2"/>
        <v>9490</v>
      </c>
      <c r="N15" s="100">
        <f t="shared" si="2"/>
        <v>267775</v>
      </c>
      <c r="O15" s="100">
        <f t="shared" si="2"/>
        <v>49827</v>
      </c>
      <c r="P15" s="100">
        <f t="shared" si="2"/>
        <v>45325</v>
      </c>
      <c r="Q15" s="100">
        <f t="shared" si="2"/>
        <v>232703</v>
      </c>
      <c r="R15" s="100">
        <f t="shared" si="2"/>
        <v>327855</v>
      </c>
      <c r="S15" s="100">
        <f t="shared" si="2"/>
        <v>9273</v>
      </c>
      <c r="T15" s="100">
        <f t="shared" si="2"/>
        <v>181229</v>
      </c>
      <c r="U15" s="100">
        <f t="shared" si="2"/>
        <v>54484</v>
      </c>
      <c r="V15" s="100">
        <f t="shared" si="2"/>
        <v>244986</v>
      </c>
      <c r="W15" s="100">
        <f t="shared" si="2"/>
        <v>1106411</v>
      </c>
      <c r="X15" s="100">
        <f t="shared" si="2"/>
        <v>4524972</v>
      </c>
      <c r="Y15" s="100">
        <f t="shared" si="2"/>
        <v>-3418561</v>
      </c>
      <c r="Z15" s="137">
        <f>+IF(X15&lt;&gt;0,+(Y15/X15)*100,0)</f>
        <v>-75.54877687640939</v>
      </c>
      <c r="AA15" s="153">
        <f>SUM(AA16:AA18)</f>
        <v>4524970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>
        <v>8048641</v>
      </c>
      <c r="D17" s="155"/>
      <c r="E17" s="156">
        <v>4524970</v>
      </c>
      <c r="F17" s="60">
        <v>4524970</v>
      </c>
      <c r="G17" s="60">
        <v>20183</v>
      </c>
      <c r="H17" s="60">
        <v>231138</v>
      </c>
      <c r="I17" s="60">
        <v>14474</v>
      </c>
      <c r="J17" s="60">
        <v>265795</v>
      </c>
      <c r="K17" s="60">
        <v>231487</v>
      </c>
      <c r="L17" s="60">
        <v>26798</v>
      </c>
      <c r="M17" s="60">
        <v>9490</v>
      </c>
      <c r="N17" s="60">
        <v>267775</v>
      </c>
      <c r="O17" s="60">
        <v>49827</v>
      </c>
      <c r="P17" s="60">
        <v>45325</v>
      </c>
      <c r="Q17" s="60">
        <v>232703</v>
      </c>
      <c r="R17" s="60">
        <v>327855</v>
      </c>
      <c r="S17" s="60">
        <v>9273</v>
      </c>
      <c r="T17" s="60">
        <v>181229</v>
      </c>
      <c r="U17" s="60">
        <v>54484</v>
      </c>
      <c r="V17" s="60">
        <v>244986</v>
      </c>
      <c r="W17" s="60">
        <v>1106411</v>
      </c>
      <c r="X17" s="60">
        <v>4524972</v>
      </c>
      <c r="Y17" s="60">
        <v>-3418561</v>
      </c>
      <c r="Z17" s="140">
        <v>-75.55</v>
      </c>
      <c r="AA17" s="155">
        <v>4524970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95186276</v>
      </c>
      <c r="D19" s="153">
        <f>SUM(D20:D23)</f>
        <v>0</v>
      </c>
      <c r="E19" s="154">
        <f t="shared" si="3"/>
        <v>88403431</v>
      </c>
      <c r="F19" s="100">
        <f t="shared" si="3"/>
        <v>88403431</v>
      </c>
      <c r="G19" s="100">
        <f t="shared" si="3"/>
        <v>7406570</v>
      </c>
      <c r="H19" s="100">
        <f t="shared" si="3"/>
        <v>5434714</v>
      </c>
      <c r="I19" s="100">
        <f t="shared" si="3"/>
        <v>2493088</v>
      </c>
      <c r="J19" s="100">
        <f t="shared" si="3"/>
        <v>15334372</v>
      </c>
      <c r="K19" s="100">
        <f t="shared" si="3"/>
        <v>5059137</v>
      </c>
      <c r="L19" s="100">
        <f t="shared" si="3"/>
        <v>5006070</v>
      </c>
      <c r="M19" s="100">
        <f t="shared" si="3"/>
        <v>3559764</v>
      </c>
      <c r="N19" s="100">
        <f t="shared" si="3"/>
        <v>13624971</v>
      </c>
      <c r="O19" s="100">
        <f t="shared" si="3"/>
        <v>4388245</v>
      </c>
      <c r="P19" s="100">
        <f t="shared" si="3"/>
        <v>4678378</v>
      </c>
      <c r="Q19" s="100">
        <f t="shared" si="3"/>
        <v>5539527</v>
      </c>
      <c r="R19" s="100">
        <f t="shared" si="3"/>
        <v>14606150</v>
      </c>
      <c r="S19" s="100">
        <f t="shared" si="3"/>
        <v>3886647</v>
      </c>
      <c r="T19" s="100">
        <f t="shared" si="3"/>
        <v>5820116</v>
      </c>
      <c r="U19" s="100">
        <f t="shared" si="3"/>
        <v>3477023</v>
      </c>
      <c r="V19" s="100">
        <f t="shared" si="3"/>
        <v>13183786</v>
      </c>
      <c r="W19" s="100">
        <f t="shared" si="3"/>
        <v>56749279</v>
      </c>
      <c r="X19" s="100">
        <f t="shared" si="3"/>
        <v>88403436</v>
      </c>
      <c r="Y19" s="100">
        <f t="shared" si="3"/>
        <v>-31654157</v>
      </c>
      <c r="Z19" s="137">
        <f>+IF(X19&lt;&gt;0,+(Y19/X19)*100,0)</f>
        <v>-35.80647815544183</v>
      </c>
      <c r="AA19" s="153">
        <f>SUM(AA20:AA23)</f>
        <v>88403431</v>
      </c>
    </row>
    <row r="20" spans="1:27" ht="13.5">
      <c r="A20" s="138" t="s">
        <v>89</v>
      </c>
      <c r="B20" s="136"/>
      <c r="C20" s="155">
        <v>52653480</v>
      </c>
      <c r="D20" s="155"/>
      <c r="E20" s="156">
        <v>46199860</v>
      </c>
      <c r="F20" s="60">
        <v>46199860</v>
      </c>
      <c r="G20" s="60">
        <v>2694674</v>
      </c>
      <c r="H20" s="60">
        <v>3934806</v>
      </c>
      <c r="I20" s="60">
        <v>1343863</v>
      </c>
      <c r="J20" s="60">
        <v>7973343</v>
      </c>
      <c r="K20" s="60">
        <v>3675001</v>
      </c>
      <c r="L20" s="60">
        <v>2618276</v>
      </c>
      <c r="M20" s="60">
        <v>2236447</v>
      </c>
      <c r="N20" s="60">
        <v>8529724</v>
      </c>
      <c r="O20" s="60">
        <v>2735685</v>
      </c>
      <c r="P20" s="60">
        <v>2802811</v>
      </c>
      <c r="Q20" s="60">
        <v>4326991</v>
      </c>
      <c r="R20" s="60">
        <v>9865487</v>
      </c>
      <c r="S20" s="60">
        <v>2189818</v>
      </c>
      <c r="T20" s="60">
        <v>3450762</v>
      </c>
      <c r="U20" s="60">
        <v>2275119</v>
      </c>
      <c r="V20" s="60">
        <v>7915699</v>
      </c>
      <c r="W20" s="60">
        <v>34284253</v>
      </c>
      <c r="X20" s="60">
        <v>46199860</v>
      </c>
      <c r="Y20" s="60">
        <v>-11915607</v>
      </c>
      <c r="Z20" s="140">
        <v>-25.79</v>
      </c>
      <c r="AA20" s="155">
        <v>46199860</v>
      </c>
    </row>
    <row r="21" spans="1:27" ht="13.5">
      <c r="A21" s="138" t="s">
        <v>90</v>
      </c>
      <c r="B21" s="136"/>
      <c r="C21" s="155">
        <v>20633554</v>
      </c>
      <c r="D21" s="155"/>
      <c r="E21" s="156">
        <v>19872771</v>
      </c>
      <c r="F21" s="60">
        <v>19872771</v>
      </c>
      <c r="G21" s="60">
        <v>840176</v>
      </c>
      <c r="H21" s="60">
        <v>907381</v>
      </c>
      <c r="I21" s="60">
        <v>560674</v>
      </c>
      <c r="J21" s="60">
        <v>2308231</v>
      </c>
      <c r="K21" s="60">
        <v>813761</v>
      </c>
      <c r="L21" s="60">
        <v>1132080</v>
      </c>
      <c r="M21" s="60">
        <v>729748</v>
      </c>
      <c r="N21" s="60">
        <v>2675589</v>
      </c>
      <c r="O21" s="60">
        <v>1126277</v>
      </c>
      <c r="P21" s="60">
        <v>1328350</v>
      </c>
      <c r="Q21" s="60">
        <v>723165</v>
      </c>
      <c r="R21" s="60">
        <v>3177792</v>
      </c>
      <c r="S21" s="60">
        <v>1146777</v>
      </c>
      <c r="T21" s="60">
        <v>1802616</v>
      </c>
      <c r="U21" s="60">
        <v>782534</v>
      </c>
      <c r="V21" s="60">
        <v>3731927</v>
      </c>
      <c r="W21" s="60">
        <v>11893539</v>
      </c>
      <c r="X21" s="60">
        <v>19872772</v>
      </c>
      <c r="Y21" s="60">
        <v>-7979233</v>
      </c>
      <c r="Z21" s="140">
        <v>-40.15</v>
      </c>
      <c r="AA21" s="155">
        <v>19872771</v>
      </c>
    </row>
    <row r="22" spans="1:27" ht="13.5">
      <c r="A22" s="138" t="s">
        <v>91</v>
      </c>
      <c r="B22" s="136"/>
      <c r="C22" s="157">
        <v>13552122</v>
      </c>
      <c r="D22" s="157"/>
      <c r="E22" s="158">
        <v>14328410</v>
      </c>
      <c r="F22" s="159">
        <v>14328410</v>
      </c>
      <c r="G22" s="159">
        <v>3382110</v>
      </c>
      <c r="H22" s="159">
        <v>123348</v>
      </c>
      <c r="I22" s="159">
        <v>167189</v>
      </c>
      <c r="J22" s="159">
        <v>3672647</v>
      </c>
      <c r="K22" s="159">
        <v>154450</v>
      </c>
      <c r="L22" s="159">
        <v>543442</v>
      </c>
      <c r="M22" s="159">
        <v>187168</v>
      </c>
      <c r="N22" s="159">
        <v>885060</v>
      </c>
      <c r="O22" s="159">
        <v>160800</v>
      </c>
      <c r="P22" s="159">
        <v>165728</v>
      </c>
      <c r="Q22" s="159">
        <v>111845</v>
      </c>
      <c r="R22" s="159">
        <v>438373</v>
      </c>
      <c r="S22" s="159">
        <v>171744</v>
      </c>
      <c r="T22" s="159">
        <v>173295</v>
      </c>
      <c r="U22" s="159">
        <v>89876</v>
      </c>
      <c r="V22" s="159">
        <v>434915</v>
      </c>
      <c r="W22" s="159">
        <v>5430995</v>
      </c>
      <c r="X22" s="159">
        <v>14328412</v>
      </c>
      <c r="Y22" s="159">
        <v>-8897417</v>
      </c>
      <c r="Z22" s="141">
        <v>-62.1</v>
      </c>
      <c r="AA22" s="157">
        <v>14328410</v>
      </c>
    </row>
    <row r="23" spans="1:27" ht="13.5">
      <c r="A23" s="138" t="s">
        <v>92</v>
      </c>
      <c r="B23" s="136"/>
      <c r="C23" s="155">
        <v>8347120</v>
      </c>
      <c r="D23" s="155"/>
      <c r="E23" s="156">
        <v>8002390</v>
      </c>
      <c r="F23" s="60">
        <v>8002390</v>
      </c>
      <c r="G23" s="60">
        <v>489610</v>
      </c>
      <c r="H23" s="60">
        <v>469179</v>
      </c>
      <c r="I23" s="60">
        <v>421362</v>
      </c>
      <c r="J23" s="60">
        <v>1380151</v>
      </c>
      <c r="K23" s="60">
        <v>415925</v>
      </c>
      <c r="L23" s="60">
        <v>712272</v>
      </c>
      <c r="M23" s="60">
        <v>406401</v>
      </c>
      <c r="N23" s="60">
        <v>1534598</v>
      </c>
      <c r="O23" s="60">
        <v>365483</v>
      </c>
      <c r="P23" s="60">
        <v>381489</v>
      </c>
      <c r="Q23" s="60">
        <v>377526</v>
      </c>
      <c r="R23" s="60">
        <v>1124498</v>
      </c>
      <c r="S23" s="60">
        <v>378308</v>
      </c>
      <c r="T23" s="60">
        <v>393443</v>
      </c>
      <c r="U23" s="60">
        <v>329494</v>
      </c>
      <c r="V23" s="60">
        <v>1101245</v>
      </c>
      <c r="W23" s="60">
        <v>5140492</v>
      </c>
      <c r="X23" s="60">
        <v>8002392</v>
      </c>
      <c r="Y23" s="60">
        <v>-2861900</v>
      </c>
      <c r="Z23" s="140">
        <v>-35.76</v>
      </c>
      <c r="AA23" s="155">
        <v>8002390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151068231</v>
      </c>
      <c r="D25" s="168">
        <f>+D5+D9+D15+D19+D24</f>
        <v>0</v>
      </c>
      <c r="E25" s="169">
        <f t="shared" si="4"/>
        <v>139022160</v>
      </c>
      <c r="F25" s="73">
        <f t="shared" si="4"/>
        <v>139022160</v>
      </c>
      <c r="G25" s="73">
        <f t="shared" si="4"/>
        <v>21134568</v>
      </c>
      <c r="H25" s="73">
        <f t="shared" si="4"/>
        <v>6119470</v>
      </c>
      <c r="I25" s="73">
        <f t="shared" si="4"/>
        <v>2911764</v>
      </c>
      <c r="J25" s="73">
        <f t="shared" si="4"/>
        <v>30165802</v>
      </c>
      <c r="K25" s="73">
        <f t="shared" si="4"/>
        <v>5946094</v>
      </c>
      <c r="L25" s="73">
        <f t="shared" si="4"/>
        <v>5992821</v>
      </c>
      <c r="M25" s="73">
        <f t="shared" si="4"/>
        <v>4065354</v>
      </c>
      <c r="N25" s="73">
        <f t="shared" si="4"/>
        <v>16004269</v>
      </c>
      <c r="O25" s="73">
        <f t="shared" si="4"/>
        <v>4882702</v>
      </c>
      <c r="P25" s="73">
        <f t="shared" si="4"/>
        <v>5156639</v>
      </c>
      <c r="Q25" s="73">
        <f t="shared" si="4"/>
        <v>6607214</v>
      </c>
      <c r="R25" s="73">
        <f t="shared" si="4"/>
        <v>16646555</v>
      </c>
      <c r="S25" s="73">
        <f t="shared" si="4"/>
        <v>4338112</v>
      </c>
      <c r="T25" s="73">
        <f t="shared" si="4"/>
        <v>7106185</v>
      </c>
      <c r="U25" s="73">
        <f t="shared" si="4"/>
        <v>4070016</v>
      </c>
      <c r="V25" s="73">
        <f t="shared" si="4"/>
        <v>15514313</v>
      </c>
      <c r="W25" s="73">
        <f t="shared" si="4"/>
        <v>78330939</v>
      </c>
      <c r="X25" s="73">
        <f t="shared" si="4"/>
        <v>139022172</v>
      </c>
      <c r="Y25" s="73">
        <f t="shared" si="4"/>
        <v>-60691233</v>
      </c>
      <c r="Z25" s="170">
        <f>+IF(X25&lt;&gt;0,+(Y25/X25)*100,0)</f>
        <v>-43.655793983710744</v>
      </c>
      <c r="AA25" s="168">
        <f>+AA5+AA9+AA15+AA19+AA24</f>
        <v>139022160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58557148</v>
      </c>
      <c r="D28" s="153">
        <f>SUM(D29:D31)</f>
        <v>0</v>
      </c>
      <c r="E28" s="154">
        <f t="shared" si="5"/>
        <v>43737440</v>
      </c>
      <c r="F28" s="100">
        <f t="shared" si="5"/>
        <v>43737440</v>
      </c>
      <c r="G28" s="100">
        <f t="shared" si="5"/>
        <v>2601801</v>
      </c>
      <c r="H28" s="100">
        <f t="shared" si="5"/>
        <v>3493891</v>
      </c>
      <c r="I28" s="100">
        <f t="shared" si="5"/>
        <v>4024948</v>
      </c>
      <c r="J28" s="100">
        <f t="shared" si="5"/>
        <v>10120640</v>
      </c>
      <c r="K28" s="100">
        <f t="shared" si="5"/>
        <v>661882</v>
      </c>
      <c r="L28" s="100">
        <f t="shared" si="5"/>
        <v>980505</v>
      </c>
      <c r="M28" s="100">
        <f t="shared" si="5"/>
        <v>3971261</v>
      </c>
      <c r="N28" s="100">
        <f t="shared" si="5"/>
        <v>5613648</v>
      </c>
      <c r="O28" s="100">
        <f t="shared" si="5"/>
        <v>2621632</v>
      </c>
      <c r="P28" s="100">
        <f t="shared" si="5"/>
        <v>4326764</v>
      </c>
      <c r="Q28" s="100">
        <f t="shared" si="5"/>
        <v>12000798</v>
      </c>
      <c r="R28" s="100">
        <f t="shared" si="5"/>
        <v>18949194</v>
      </c>
      <c r="S28" s="100">
        <f t="shared" si="5"/>
        <v>3966326</v>
      </c>
      <c r="T28" s="100">
        <f t="shared" si="5"/>
        <v>1387764</v>
      </c>
      <c r="U28" s="100">
        <f t="shared" si="5"/>
        <v>4769064</v>
      </c>
      <c r="V28" s="100">
        <f t="shared" si="5"/>
        <v>10123154</v>
      </c>
      <c r="W28" s="100">
        <f t="shared" si="5"/>
        <v>44806636</v>
      </c>
      <c r="X28" s="100">
        <f t="shared" si="5"/>
        <v>43737444</v>
      </c>
      <c r="Y28" s="100">
        <f t="shared" si="5"/>
        <v>1069192</v>
      </c>
      <c r="Z28" s="137">
        <f>+IF(X28&lt;&gt;0,+(Y28/X28)*100,0)</f>
        <v>2.444569005907158</v>
      </c>
      <c r="AA28" s="153">
        <f>SUM(AA29:AA31)</f>
        <v>43737440</v>
      </c>
    </row>
    <row r="29" spans="1:27" ht="13.5">
      <c r="A29" s="138" t="s">
        <v>75</v>
      </c>
      <c r="B29" s="136"/>
      <c r="C29" s="155">
        <v>20723840</v>
      </c>
      <c r="D29" s="155"/>
      <c r="E29" s="156">
        <v>15699420</v>
      </c>
      <c r="F29" s="60">
        <v>15699420</v>
      </c>
      <c r="G29" s="60">
        <v>798024</v>
      </c>
      <c r="H29" s="60">
        <v>964419</v>
      </c>
      <c r="I29" s="60">
        <v>1289744</v>
      </c>
      <c r="J29" s="60">
        <v>3052187</v>
      </c>
      <c r="K29" s="60">
        <v>477592</v>
      </c>
      <c r="L29" s="60">
        <v>788152</v>
      </c>
      <c r="M29" s="60">
        <v>2135609</v>
      </c>
      <c r="N29" s="60">
        <v>3401353</v>
      </c>
      <c r="O29" s="60">
        <v>834200</v>
      </c>
      <c r="P29" s="60">
        <v>2061553</v>
      </c>
      <c r="Q29" s="60">
        <v>4179317</v>
      </c>
      <c r="R29" s="60">
        <v>7075070</v>
      </c>
      <c r="S29" s="60">
        <v>1782509</v>
      </c>
      <c r="T29" s="60">
        <v>812584</v>
      </c>
      <c r="U29" s="60">
        <v>2437203</v>
      </c>
      <c r="V29" s="60">
        <v>5032296</v>
      </c>
      <c r="W29" s="60">
        <v>18560906</v>
      </c>
      <c r="X29" s="60">
        <v>15699420</v>
      </c>
      <c r="Y29" s="60">
        <v>2861486</v>
      </c>
      <c r="Z29" s="140">
        <v>18.23</v>
      </c>
      <c r="AA29" s="155">
        <v>15699420</v>
      </c>
    </row>
    <row r="30" spans="1:27" ht="13.5">
      <c r="A30" s="138" t="s">
        <v>76</v>
      </c>
      <c r="B30" s="136"/>
      <c r="C30" s="157">
        <v>28738967</v>
      </c>
      <c r="D30" s="157"/>
      <c r="E30" s="158">
        <v>19218110</v>
      </c>
      <c r="F30" s="159">
        <v>19218110</v>
      </c>
      <c r="G30" s="159">
        <v>1086586</v>
      </c>
      <c r="H30" s="159">
        <v>1781901</v>
      </c>
      <c r="I30" s="159">
        <v>1988277</v>
      </c>
      <c r="J30" s="159">
        <v>4856764</v>
      </c>
      <c r="K30" s="159">
        <v>116265</v>
      </c>
      <c r="L30" s="159">
        <v>149816</v>
      </c>
      <c r="M30" s="159">
        <v>1078880</v>
      </c>
      <c r="N30" s="159">
        <v>1344961</v>
      </c>
      <c r="O30" s="159">
        <v>1061033</v>
      </c>
      <c r="P30" s="159">
        <v>1401378</v>
      </c>
      <c r="Q30" s="159">
        <v>4807355</v>
      </c>
      <c r="R30" s="159">
        <v>7269766</v>
      </c>
      <c r="S30" s="159">
        <v>1233814</v>
      </c>
      <c r="T30" s="159">
        <v>480442</v>
      </c>
      <c r="U30" s="159">
        <v>1337965</v>
      </c>
      <c r="V30" s="159">
        <v>3052221</v>
      </c>
      <c r="W30" s="159">
        <v>16523712</v>
      </c>
      <c r="X30" s="159">
        <v>19218112</v>
      </c>
      <c r="Y30" s="159">
        <v>-2694400</v>
      </c>
      <c r="Z30" s="141">
        <v>-14.02</v>
      </c>
      <c r="AA30" s="157">
        <v>19218110</v>
      </c>
    </row>
    <row r="31" spans="1:27" ht="13.5">
      <c r="A31" s="138" t="s">
        <v>77</v>
      </c>
      <c r="B31" s="136"/>
      <c r="C31" s="155">
        <v>9094341</v>
      </c>
      <c r="D31" s="155"/>
      <c r="E31" s="156">
        <v>8819910</v>
      </c>
      <c r="F31" s="60">
        <v>8819910</v>
      </c>
      <c r="G31" s="60">
        <v>717191</v>
      </c>
      <c r="H31" s="60">
        <v>747571</v>
      </c>
      <c r="I31" s="60">
        <v>746927</v>
      </c>
      <c r="J31" s="60">
        <v>2211689</v>
      </c>
      <c r="K31" s="60">
        <v>68025</v>
      </c>
      <c r="L31" s="60">
        <v>42537</v>
      </c>
      <c r="M31" s="60">
        <v>756772</v>
      </c>
      <c r="N31" s="60">
        <v>867334</v>
      </c>
      <c r="O31" s="60">
        <v>726399</v>
      </c>
      <c r="P31" s="60">
        <v>863833</v>
      </c>
      <c r="Q31" s="60">
        <v>3014126</v>
      </c>
      <c r="R31" s="60">
        <v>4604358</v>
      </c>
      <c r="S31" s="60">
        <v>950003</v>
      </c>
      <c r="T31" s="60">
        <v>94738</v>
      </c>
      <c r="U31" s="60">
        <v>993896</v>
      </c>
      <c r="V31" s="60">
        <v>2038637</v>
      </c>
      <c r="W31" s="60">
        <v>9722018</v>
      </c>
      <c r="X31" s="60">
        <v>8819912</v>
      </c>
      <c r="Y31" s="60">
        <v>902106</v>
      </c>
      <c r="Z31" s="140">
        <v>10.23</v>
      </c>
      <c r="AA31" s="155">
        <v>8819910</v>
      </c>
    </row>
    <row r="32" spans="1:27" ht="13.5">
      <c r="A32" s="135" t="s">
        <v>78</v>
      </c>
      <c r="B32" s="136"/>
      <c r="C32" s="153">
        <f aca="true" t="shared" si="6" ref="C32:Y32">SUM(C33:C37)</f>
        <v>5049775</v>
      </c>
      <c r="D32" s="153">
        <f>SUM(D33:D37)</f>
        <v>0</v>
      </c>
      <c r="E32" s="154">
        <f t="shared" si="6"/>
        <v>16449000</v>
      </c>
      <c r="F32" s="100">
        <f t="shared" si="6"/>
        <v>16449000</v>
      </c>
      <c r="G32" s="100">
        <f t="shared" si="6"/>
        <v>395646</v>
      </c>
      <c r="H32" s="100">
        <f t="shared" si="6"/>
        <v>669842</v>
      </c>
      <c r="I32" s="100">
        <f t="shared" si="6"/>
        <v>442414</v>
      </c>
      <c r="J32" s="100">
        <f t="shared" si="6"/>
        <v>1507902</v>
      </c>
      <c r="K32" s="100">
        <f t="shared" si="6"/>
        <v>174064</v>
      </c>
      <c r="L32" s="100">
        <f t="shared" si="6"/>
        <v>102749</v>
      </c>
      <c r="M32" s="100">
        <f t="shared" si="6"/>
        <v>542483</v>
      </c>
      <c r="N32" s="100">
        <f t="shared" si="6"/>
        <v>819296</v>
      </c>
      <c r="O32" s="100">
        <f t="shared" si="6"/>
        <v>538081</v>
      </c>
      <c r="P32" s="100">
        <f t="shared" si="6"/>
        <v>511628</v>
      </c>
      <c r="Q32" s="100">
        <f t="shared" si="6"/>
        <v>1828413</v>
      </c>
      <c r="R32" s="100">
        <f t="shared" si="6"/>
        <v>2878122</v>
      </c>
      <c r="S32" s="100">
        <f t="shared" si="6"/>
        <v>405412</v>
      </c>
      <c r="T32" s="100">
        <f t="shared" si="6"/>
        <v>127152</v>
      </c>
      <c r="U32" s="100">
        <f t="shared" si="6"/>
        <v>522731</v>
      </c>
      <c r="V32" s="100">
        <f t="shared" si="6"/>
        <v>1055295</v>
      </c>
      <c r="W32" s="100">
        <f t="shared" si="6"/>
        <v>6260615</v>
      </c>
      <c r="X32" s="100">
        <f t="shared" si="6"/>
        <v>16449004</v>
      </c>
      <c r="Y32" s="100">
        <f t="shared" si="6"/>
        <v>-10188389</v>
      </c>
      <c r="Z32" s="137">
        <f>+IF(X32&lt;&gt;0,+(Y32/X32)*100,0)</f>
        <v>-61.93924568320368</v>
      </c>
      <c r="AA32" s="153">
        <f>SUM(AA33:AA37)</f>
        <v>16449000</v>
      </c>
    </row>
    <row r="33" spans="1:27" ht="13.5">
      <c r="A33" s="138" t="s">
        <v>79</v>
      </c>
      <c r="B33" s="136"/>
      <c r="C33" s="155">
        <v>3353244</v>
      </c>
      <c r="D33" s="155"/>
      <c r="E33" s="156">
        <v>4157250</v>
      </c>
      <c r="F33" s="60">
        <v>4157250</v>
      </c>
      <c r="G33" s="60">
        <v>320718</v>
      </c>
      <c r="H33" s="60">
        <v>578504</v>
      </c>
      <c r="I33" s="60">
        <v>359555</v>
      </c>
      <c r="J33" s="60">
        <v>1258777</v>
      </c>
      <c r="K33" s="60">
        <v>160694</v>
      </c>
      <c r="L33" s="60">
        <v>98301</v>
      </c>
      <c r="M33" s="60">
        <v>426425</v>
      </c>
      <c r="N33" s="60">
        <v>685420</v>
      </c>
      <c r="O33" s="60">
        <v>448055</v>
      </c>
      <c r="P33" s="60">
        <v>408824</v>
      </c>
      <c r="Q33" s="60">
        <v>1441236</v>
      </c>
      <c r="R33" s="60">
        <v>2298115</v>
      </c>
      <c r="S33" s="60">
        <v>305470</v>
      </c>
      <c r="T33" s="60">
        <v>117473</v>
      </c>
      <c r="U33" s="60">
        <v>422274</v>
      </c>
      <c r="V33" s="60">
        <v>845217</v>
      </c>
      <c r="W33" s="60">
        <v>5087529</v>
      </c>
      <c r="X33" s="60">
        <v>4157252</v>
      </c>
      <c r="Y33" s="60">
        <v>930277</v>
      </c>
      <c r="Z33" s="140">
        <v>22.38</v>
      </c>
      <c r="AA33" s="155">
        <v>4157250</v>
      </c>
    </row>
    <row r="34" spans="1:27" ht="13.5">
      <c r="A34" s="138" t="s">
        <v>80</v>
      </c>
      <c r="B34" s="136"/>
      <c r="C34" s="155">
        <v>936853</v>
      </c>
      <c r="D34" s="155"/>
      <c r="E34" s="156">
        <v>1011800</v>
      </c>
      <c r="F34" s="60">
        <v>1011800</v>
      </c>
      <c r="G34" s="60">
        <v>12912</v>
      </c>
      <c r="H34" s="60">
        <v>32400</v>
      </c>
      <c r="I34" s="60">
        <v>24024</v>
      </c>
      <c r="J34" s="60">
        <v>69336</v>
      </c>
      <c r="K34" s="60">
        <v>12336</v>
      </c>
      <c r="L34" s="60">
        <v>2809</v>
      </c>
      <c r="M34" s="60">
        <v>17666</v>
      </c>
      <c r="N34" s="60">
        <v>32811</v>
      </c>
      <c r="O34" s="60">
        <v>32667</v>
      </c>
      <c r="P34" s="60">
        <v>29421</v>
      </c>
      <c r="Q34" s="60">
        <v>93268</v>
      </c>
      <c r="R34" s="60">
        <v>155356</v>
      </c>
      <c r="S34" s="60">
        <v>22427</v>
      </c>
      <c r="T34" s="60"/>
      <c r="U34" s="60">
        <v>25202</v>
      </c>
      <c r="V34" s="60">
        <v>47629</v>
      </c>
      <c r="W34" s="60">
        <v>305132</v>
      </c>
      <c r="X34" s="60">
        <v>1011800</v>
      </c>
      <c r="Y34" s="60">
        <v>-706668</v>
      </c>
      <c r="Z34" s="140">
        <v>-69.84</v>
      </c>
      <c r="AA34" s="155">
        <v>1011800</v>
      </c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>
        <v>759678</v>
      </c>
      <c r="D36" s="155"/>
      <c r="E36" s="156">
        <v>11279950</v>
      </c>
      <c r="F36" s="60">
        <v>11279950</v>
      </c>
      <c r="G36" s="60">
        <v>62016</v>
      </c>
      <c r="H36" s="60">
        <v>58938</v>
      </c>
      <c r="I36" s="60">
        <v>58835</v>
      </c>
      <c r="J36" s="60">
        <v>179789</v>
      </c>
      <c r="K36" s="60">
        <v>1034</v>
      </c>
      <c r="L36" s="60">
        <v>1639</v>
      </c>
      <c r="M36" s="60">
        <v>98392</v>
      </c>
      <c r="N36" s="60">
        <v>101065</v>
      </c>
      <c r="O36" s="60">
        <v>57359</v>
      </c>
      <c r="P36" s="60">
        <v>73383</v>
      </c>
      <c r="Q36" s="60">
        <v>293909</v>
      </c>
      <c r="R36" s="60">
        <v>424651</v>
      </c>
      <c r="S36" s="60">
        <v>77515</v>
      </c>
      <c r="T36" s="60">
        <v>9679</v>
      </c>
      <c r="U36" s="60">
        <v>75255</v>
      </c>
      <c r="V36" s="60">
        <v>162449</v>
      </c>
      <c r="W36" s="60">
        <v>867954</v>
      </c>
      <c r="X36" s="60">
        <v>11279952</v>
      </c>
      <c r="Y36" s="60">
        <v>-10411998</v>
      </c>
      <c r="Z36" s="140">
        <v>-92.31</v>
      </c>
      <c r="AA36" s="155">
        <v>11279950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23639189</v>
      </c>
      <c r="D38" s="153">
        <f>SUM(D39:D41)</f>
        <v>0</v>
      </c>
      <c r="E38" s="154">
        <f t="shared" si="7"/>
        <v>9371730</v>
      </c>
      <c r="F38" s="100">
        <f t="shared" si="7"/>
        <v>9371730</v>
      </c>
      <c r="G38" s="100">
        <f t="shared" si="7"/>
        <v>165698</v>
      </c>
      <c r="H38" s="100">
        <f t="shared" si="7"/>
        <v>173430</v>
      </c>
      <c r="I38" s="100">
        <f t="shared" si="7"/>
        <v>204736</v>
      </c>
      <c r="J38" s="100">
        <f t="shared" si="7"/>
        <v>543864</v>
      </c>
      <c r="K38" s="100">
        <f t="shared" si="7"/>
        <v>93759</v>
      </c>
      <c r="L38" s="100">
        <f t="shared" si="7"/>
        <v>2774</v>
      </c>
      <c r="M38" s="100">
        <f t="shared" si="7"/>
        <v>156538</v>
      </c>
      <c r="N38" s="100">
        <f t="shared" si="7"/>
        <v>253071</v>
      </c>
      <c r="O38" s="100">
        <f t="shared" si="7"/>
        <v>165436</v>
      </c>
      <c r="P38" s="100">
        <f t="shared" si="7"/>
        <v>224403</v>
      </c>
      <c r="Q38" s="100">
        <f t="shared" si="7"/>
        <v>638573</v>
      </c>
      <c r="R38" s="100">
        <f t="shared" si="7"/>
        <v>1028412</v>
      </c>
      <c r="S38" s="100">
        <f t="shared" si="7"/>
        <v>159163</v>
      </c>
      <c r="T38" s="100">
        <f t="shared" si="7"/>
        <v>17063</v>
      </c>
      <c r="U38" s="100">
        <f t="shared" si="7"/>
        <v>159604</v>
      </c>
      <c r="V38" s="100">
        <f t="shared" si="7"/>
        <v>335830</v>
      </c>
      <c r="W38" s="100">
        <f t="shared" si="7"/>
        <v>2161177</v>
      </c>
      <c r="X38" s="100">
        <f t="shared" si="7"/>
        <v>9371732</v>
      </c>
      <c r="Y38" s="100">
        <f t="shared" si="7"/>
        <v>-7210555</v>
      </c>
      <c r="Z38" s="137">
        <f>+IF(X38&lt;&gt;0,+(Y38/X38)*100,0)</f>
        <v>-76.9394067179898</v>
      </c>
      <c r="AA38" s="153">
        <f>SUM(AA39:AA41)</f>
        <v>9371730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3.5">
      <c r="A40" s="138" t="s">
        <v>86</v>
      </c>
      <c r="B40" s="136"/>
      <c r="C40" s="155">
        <v>23639189</v>
      </c>
      <c r="D40" s="155"/>
      <c r="E40" s="156">
        <v>9371730</v>
      </c>
      <c r="F40" s="60">
        <v>9371730</v>
      </c>
      <c r="G40" s="60">
        <v>165698</v>
      </c>
      <c r="H40" s="60">
        <v>173430</v>
      </c>
      <c r="I40" s="60">
        <v>204736</v>
      </c>
      <c r="J40" s="60">
        <v>543864</v>
      </c>
      <c r="K40" s="60">
        <v>93759</v>
      </c>
      <c r="L40" s="60">
        <v>2774</v>
      </c>
      <c r="M40" s="60">
        <v>156538</v>
      </c>
      <c r="N40" s="60">
        <v>253071</v>
      </c>
      <c r="O40" s="60">
        <v>165436</v>
      </c>
      <c r="P40" s="60">
        <v>224403</v>
      </c>
      <c r="Q40" s="60">
        <v>638573</v>
      </c>
      <c r="R40" s="60">
        <v>1028412</v>
      </c>
      <c r="S40" s="60">
        <v>159163</v>
      </c>
      <c r="T40" s="60">
        <v>17063</v>
      </c>
      <c r="U40" s="60">
        <v>159604</v>
      </c>
      <c r="V40" s="60">
        <v>335830</v>
      </c>
      <c r="W40" s="60">
        <v>2161177</v>
      </c>
      <c r="X40" s="60">
        <v>9371732</v>
      </c>
      <c r="Y40" s="60">
        <v>-7210555</v>
      </c>
      <c r="Z40" s="140">
        <v>-76.94</v>
      </c>
      <c r="AA40" s="155">
        <v>9371730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61651543</v>
      </c>
      <c r="D42" s="153">
        <f>SUM(D43:D46)</f>
        <v>0</v>
      </c>
      <c r="E42" s="154">
        <f t="shared" si="8"/>
        <v>44597840</v>
      </c>
      <c r="F42" s="100">
        <f t="shared" si="8"/>
        <v>44597840</v>
      </c>
      <c r="G42" s="100">
        <f t="shared" si="8"/>
        <v>736038</v>
      </c>
      <c r="H42" s="100">
        <f t="shared" si="8"/>
        <v>4271026</v>
      </c>
      <c r="I42" s="100">
        <f t="shared" si="8"/>
        <v>4260190</v>
      </c>
      <c r="J42" s="100">
        <f t="shared" si="8"/>
        <v>9267254</v>
      </c>
      <c r="K42" s="100">
        <f t="shared" si="8"/>
        <v>3207226</v>
      </c>
      <c r="L42" s="100">
        <f t="shared" si="8"/>
        <v>3156726</v>
      </c>
      <c r="M42" s="100">
        <f t="shared" si="8"/>
        <v>3313958</v>
      </c>
      <c r="N42" s="100">
        <f t="shared" si="8"/>
        <v>9677910</v>
      </c>
      <c r="O42" s="100">
        <f t="shared" si="8"/>
        <v>3244222</v>
      </c>
      <c r="P42" s="100">
        <f t="shared" si="8"/>
        <v>2779863</v>
      </c>
      <c r="Q42" s="100">
        <f t="shared" si="8"/>
        <v>7048922</v>
      </c>
      <c r="R42" s="100">
        <f t="shared" si="8"/>
        <v>13073007</v>
      </c>
      <c r="S42" s="100">
        <f t="shared" si="8"/>
        <v>3358425</v>
      </c>
      <c r="T42" s="100">
        <f t="shared" si="8"/>
        <v>2125185</v>
      </c>
      <c r="U42" s="100">
        <f t="shared" si="8"/>
        <v>1310639</v>
      </c>
      <c r="V42" s="100">
        <f t="shared" si="8"/>
        <v>6794249</v>
      </c>
      <c r="W42" s="100">
        <f t="shared" si="8"/>
        <v>38812420</v>
      </c>
      <c r="X42" s="100">
        <f t="shared" si="8"/>
        <v>44597848</v>
      </c>
      <c r="Y42" s="100">
        <f t="shared" si="8"/>
        <v>-5785428</v>
      </c>
      <c r="Z42" s="137">
        <f>+IF(X42&lt;&gt;0,+(Y42/X42)*100,0)</f>
        <v>-12.97243759384982</v>
      </c>
      <c r="AA42" s="153">
        <f>SUM(AA43:AA46)</f>
        <v>44597840</v>
      </c>
    </row>
    <row r="43" spans="1:27" ht="13.5">
      <c r="A43" s="138" t="s">
        <v>89</v>
      </c>
      <c r="B43" s="136"/>
      <c r="C43" s="155">
        <v>40831255</v>
      </c>
      <c r="D43" s="155"/>
      <c r="E43" s="156">
        <v>30187170</v>
      </c>
      <c r="F43" s="60">
        <v>30187170</v>
      </c>
      <c r="G43" s="60">
        <v>207976</v>
      </c>
      <c r="H43" s="60">
        <v>3478951</v>
      </c>
      <c r="I43" s="60">
        <v>3682473</v>
      </c>
      <c r="J43" s="60">
        <v>7369400</v>
      </c>
      <c r="K43" s="60">
        <v>2712769</v>
      </c>
      <c r="L43" s="60">
        <v>2661910</v>
      </c>
      <c r="M43" s="60">
        <v>2740832</v>
      </c>
      <c r="N43" s="60">
        <v>8115511</v>
      </c>
      <c r="O43" s="60">
        <v>2601363</v>
      </c>
      <c r="P43" s="60">
        <v>1933783</v>
      </c>
      <c r="Q43" s="60">
        <v>4486093</v>
      </c>
      <c r="R43" s="60">
        <v>9021239</v>
      </c>
      <c r="S43" s="60">
        <v>2705656</v>
      </c>
      <c r="T43" s="60">
        <v>1744040</v>
      </c>
      <c r="U43" s="60">
        <v>491315</v>
      </c>
      <c r="V43" s="60">
        <v>4941011</v>
      </c>
      <c r="W43" s="60">
        <v>29447161</v>
      </c>
      <c r="X43" s="60">
        <v>30187172</v>
      </c>
      <c r="Y43" s="60">
        <v>-740011</v>
      </c>
      <c r="Z43" s="140">
        <v>-2.45</v>
      </c>
      <c r="AA43" s="155">
        <v>30187170</v>
      </c>
    </row>
    <row r="44" spans="1:27" ht="13.5">
      <c r="A44" s="138" t="s">
        <v>90</v>
      </c>
      <c r="B44" s="136"/>
      <c r="C44" s="155">
        <v>8457614</v>
      </c>
      <c r="D44" s="155"/>
      <c r="E44" s="156">
        <v>7202990</v>
      </c>
      <c r="F44" s="60">
        <v>7202990</v>
      </c>
      <c r="G44" s="60">
        <v>294897</v>
      </c>
      <c r="H44" s="60">
        <v>449329</v>
      </c>
      <c r="I44" s="60">
        <v>291870</v>
      </c>
      <c r="J44" s="60">
        <v>1036096</v>
      </c>
      <c r="K44" s="60">
        <v>307765</v>
      </c>
      <c r="L44" s="60">
        <v>414646</v>
      </c>
      <c r="M44" s="60">
        <v>301810</v>
      </c>
      <c r="N44" s="60">
        <v>1024221</v>
      </c>
      <c r="O44" s="60">
        <v>352935</v>
      </c>
      <c r="P44" s="60">
        <v>456668</v>
      </c>
      <c r="Q44" s="60">
        <v>1306627</v>
      </c>
      <c r="R44" s="60">
        <v>2116230</v>
      </c>
      <c r="S44" s="60">
        <v>371144</v>
      </c>
      <c r="T44" s="60">
        <v>229334</v>
      </c>
      <c r="U44" s="60">
        <v>445857</v>
      </c>
      <c r="V44" s="60">
        <v>1046335</v>
      </c>
      <c r="W44" s="60">
        <v>5222882</v>
      </c>
      <c r="X44" s="60">
        <v>7202992</v>
      </c>
      <c r="Y44" s="60">
        <v>-1980110</v>
      </c>
      <c r="Z44" s="140">
        <v>-27.49</v>
      </c>
      <c r="AA44" s="155">
        <v>7202990</v>
      </c>
    </row>
    <row r="45" spans="1:27" ht="13.5">
      <c r="A45" s="138" t="s">
        <v>91</v>
      </c>
      <c r="B45" s="136"/>
      <c r="C45" s="157">
        <v>5212370</v>
      </c>
      <c r="D45" s="157"/>
      <c r="E45" s="158">
        <v>4626790</v>
      </c>
      <c r="F45" s="159">
        <v>4626790</v>
      </c>
      <c r="G45" s="159">
        <v>145842</v>
      </c>
      <c r="H45" s="159">
        <v>224677</v>
      </c>
      <c r="I45" s="159">
        <v>166383</v>
      </c>
      <c r="J45" s="159">
        <v>536902</v>
      </c>
      <c r="K45" s="159">
        <v>145034</v>
      </c>
      <c r="L45" s="159">
        <v>58799</v>
      </c>
      <c r="M45" s="159">
        <v>171408</v>
      </c>
      <c r="N45" s="159">
        <v>375241</v>
      </c>
      <c r="O45" s="159">
        <v>155720</v>
      </c>
      <c r="P45" s="159">
        <v>244366</v>
      </c>
      <c r="Q45" s="159">
        <v>815150</v>
      </c>
      <c r="R45" s="159">
        <v>1215236</v>
      </c>
      <c r="S45" s="159">
        <v>172530</v>
      </c>
      <c r="T45" s="159">
        <v>56588</v>
      </c>
      <c r="U45" s="159">
        <v>218598</v>
      </c>
      <c r="V45" s="159">
        <v>447716</v>
      </c>
      <c r="W45" s="159">
        <v>2575095</v>
      </c>
      <c r="X45" s="159">
        <v>4626792</v>
      </c>
      <c r="Y45" s="159">
        <v>-2051697</v>
      </c>
      <c r="Z45" s="141">
        <v>-44.34</v>
      </c>
      <c r="AA45" s="157">
        <v>4626790</v>
      </c>
    </row>
    <row r="46" spans="1:27" ht="13.5">
      <c r="A46" s="138" t="s">
        <v>92</v>
      </c>
      <c r="B46" s="136"/>
      <c r="C46" s="155">
        <v>7150304</v>
      </c>
      <c r="D46" s="155"/>
      <c r="E46" s="156">
        <v>2580890</v>
      </c>
      <c r="F46" s="60">
        <v>2580890</v>
      </c>
      <c r="G46" s="60">
        <v>87323</v>
      </c>
      <c r="H46" s="60">
        <v>118069</v>
      </c>
      <c r="I46" s="60">
        <v>119464</v>
      </c>
      <c r="J46" s="60">
        <v>324856</v>
      </c>
      <c r="K46" s="60">
        <v>41658</v>
      </c>
      <c r="L46" s="60">
        <v>21371</v>
      </c>
      <c r="M46" s="60">
        <v>99908</v>
      </c>
      <c r="N46" s="60">
        <v>162937</v>
      </c>
      <c r="O46" s="60">
        <v>134204</v>
      </c>
      <c r="P46" s="60">
        <v>145046</v>
      </c>
      <c r="Q46" s="60">
        <v>441052</v>
      </c>
      <c r="R46" s="60">
        <v>720302</v>
      </c>
      <c r="S46" s="60">
        <v>109095</v>
      </c>
      <c r="T46" s="60">
        <v>95223</v>
      </c>
      <c r="U46" s="60">
        <v>154869</v>
      </c>
      <c r="V46" s="60">
        <v>359187</v>
      </c>
      <c r="W46" s="60">
        <v>1567282</v>
      </c>
      <c r="X46" s="60">
        <v>2580892</v>
      </c>
      <c r="Y46" s="60">
        <v>-1013610</v>
      </c>
      <c r="Z46" s="140">
        <v>-39.27</v>
      </c>
      <c r="AA46" s="155">
        <v>2580890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148897655</v>
      </c>
      <c r="D48" s="168">
        <f>+D28+D32+D38+D42+D47</f>
        <v>0</v>
      </c>
      <c r="E48" s="169">
        <f t="shared" si="9"/>
        <v>114156010</v>
      </c>
      <c r="F48" s="73">
        <f t="shared" si="9"/>
        <v>114156010</v>
      </c>
      <c r="G48" s="73">
        <f t="shared" si="9"/>
        <v>3899183</v>
      </c>
      <c r="H48" s="73">
        <f t="shared" si="9"/>
        <v>8608189</v>
      </c>
      <c r="I48" s="73">
        <f t="shared" si="9"/>
        <v>8932288</v>
      </c>
      <c r="J48" s="73">
        <f t="shared" si="9"/>
        <v>21439660</v>
      </c>
      <c r="K48" s="73">
        <f t="shared" si="9"/>
        <v>4136931</v>
      </c>
      <c r="L48" s="73">
        <f t="shared" si="9"/>
        <v>4242754</v>
      </c>
      <c r="M48" s="73">
        <f t="shared" si="9"/>
        <v>7984240</v>
      </c>
      <c r="N48" s="73">
        <f t="shared" si="9"/>
        <v>16363925</v>
      </c>
      <c r="O48" s="73">
        <f t="shared" si="9"/>
        <v>6569371</v>
      </c>
      <c r="P48" s="73">
        <f t="shared" si="9"/>
        <v>7842658</v>
      </c>
      <c r="Q48" s="73">
        <f t="shared" si="9"/>
        <v>21516706</v>
      </c>
      <c r="R48" s="73">
        <f t="shared" si="9"/>
        <v>35928735</v>
      </c>
      <c r="S48" s="73">
        <f t="shared" si="9"/>
        <v>7889326</v>
      </c>
      <c r="T48" s="73">
        <f t="shared" si="9"/>
        <v>3657164</v>
      </c>
      <c r="U48" s="73">
        <f t="shared" si="9"/>
        <v>6762038</v>
      </c>
      <c r="V48" s="73">
        <f t="shared" si="9"/>
        <v>18308528</v>
      </c>
      <c r="W48" s="73">
        <f t="shared" si="9"/>
        <v>92040848</v>
      </c>
      <c r="X48" s="73">
        <f t="shared" si="9"/>
        <v>114156028</v>
      </c>
      <c r="Y48" s="73">
        <f t="shared" si="9"/>
        <v>-22115180</v>
      </c>
      <c r="Z48" s="170">
        <f>+IF(X48&lt;&gt;0,+(Y48/X48)*100,0)</f>
        <v>-19.372765842904062</v>
      </c>
      <c r="AA48" s="168">
        <f>+AA28+AA32+AA38+AA42+AA47</f>
        <v>114156010</v>
      </c>
    </row>
    <row r="49" spans="1:27" ht="13.5">
      <c r="A49" s="148" t="s">
        <v>49</v>
      </c>
      <c r="B49" s="149"/>
      <c r="C49" s="171">
        <f aca="true" t="shared" si="10" ref="C49:Y49">+C25-C48</f>
        <v>2170576</v>
      </c>
      <c r="D49" s="171">
        <f>+D25-D48</f>
        <v>0</v>
      </c>
      <c r="E49" s="172">
        <f t="shared" si="10"/>
        <v>24866150</v>
      </c>
      <c r="F49" s="173">
        <f t="shared" si="10"/>
        <v>24866150</v>
      </c>
      <c r="G49" s="173">
        <f t="shared" si="10"/>
        <v>17235385</v>
      </c>
      <c r="H49" s="173">
        <f t="shared" si="10"/>
        <v>-2488719</v>
      </c>
      <c r="I49" s="173">
        <f t="shared" si="10"/>
        <v>-6020524</v>
      </c>
      <c r="J49" s="173">
        <f t="shared" si="10"/>
        <v>8726142</v>
      </c>
      <c r="K49" s="173">
        <f t="shared" si="10"/>
        <v>1809163</v>
      </c>
      <c r="L49" s="173">
        <f t="shared" si="10"/>
        <v>1750067</v>
      </c>
      <c r="M49" s="173">
        <f t="shared" si="10"/>
        <v>-3918886</v>
      </c>
      <c r="N49" s="173">
        <f t="shared" si="10"/>
        <v>-359656</v>
      </c>
      <c r="O49" s="173">
        <f t="shared" si="10"/>
        <v>-1686669</v>
      </c>
      <c r="P49" s="173">
        <f t="shared" si="10"/>
        <v>-2686019</v>
      </c>
      <c r="Q49" s="173">
        <f t="shared" si="10"/>
        <v>-14909492</v>
      </c>
      <c r="R49" s="173">
        <f t="shared" si="10"/>
        <v>-19282180</v>
      </c>
      <c r="S49" s="173">
        <f t="shared" si="10"/>
        <v>-3551214</v>
      </c>
      <c r="T49" s="173">
        <f t="shared" si="10"/>
        <v>3449021</v>
      </c>
      <c r="U49" s="173">
        <f t="shared" si="10"/>
        <v>-2692022</v>
      </c>
      <c r="V49" s="173">
        <f t="shared" si="10"/>
        <v>-2794215</v>
      </c>
      <c r="W49" s="173">
        <f t="shared" si="10"/>
        <v>-13709909</v>
      </c>
      <c r="X49" s="173">
        <f>IF(F25=F48,0,X25-X48)</f>
        <v>24866144</v>
      </c>
      <c r="Y49" s="173">
        <f t="shared" si="10"/>
        <v>-38576053</v>
      </c>
      <c r="Z49" s="174">
        <f>+IF(X49&lt;&gt;0,+(Y49/X49)*100,0)</f>
        <v>-155.13484117199675</v>
      </c>
      <c r="AA49" s="171">
        <f>+AA25-AA48</f>
        <v>24866150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11604147</v>
      </c>
      <c r="D5" s="155">
        <v>0</v>
      </c>
      <c r="E5" s="156">
        <v>11763260</v>
      </c>
      <c r="F5" s="60">
        <v>11763260</v>
      </c>
      <c r="G5" s="60">
        <v>13267544</v>
      </c>
      <c r="H5" s="60">
        <v>-45762</v>
      </c>
      <c r="I5" s="60">
        <v>-32455</v>
      </c>
      <c r="J5" s="60">
        <v>13189327</v>
      </c>
      <c r="K5" s="60">
        <v>-24858</v>
      </c>
      <c r="L5" s="60">
        <v>-22311</v>
      </c>
      <c r="M5" s="60">
        <v>0</v>
      </c>
      <c r="N5" s="60">
        <v>-47169</v>
      </c>
      <c r="O5" s="60">
        <v>-17980</v>
      </c>
      <c r="P5" s="60">
        <v>0</v>
      </c>
      <c r="Q5" s="60">
        <v>5960</v>
      </c>
      <c r="R5" s="60">
        <v>-12020</v>
      </c>
      <c r="S5" s="60">
        <v>-245</v>
      </c>
      <c r="T5" s="60">
        <v>-143</v>
      </c>
      <c r="U5" s="60">
        <v>-106</v>
      </c>
      <c r="V5" s="60">
        <v>-494</v>
      </c>
      <c r="W5" s="60">
        <v>13129644</v>
      </c>
      <c r="X5" s="60">
        <v>11763262</v>
      </c>
      <c r="Y5" s="60">
        <v>1366382</v>
      </c>
      <c r="Z5" s="140">
        <v>11.62</v>
      </c>
      <c r="AA5" s="155">
        <v>11763260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35308094</v>
      </c>
      <c r="D7" s="155">
        <v>0</v>
      </c>
      <c r="E7" s="156">
        <v>31709500</v>
      </c>
      <c r="F7" s="60">
        <v>31709500</v>
      </c>
      <c r="G7" s="60">
        <v>2684637</v>
      </c>
      <c r="H7" s="60">
        <v>3907251</v>
      </c>
      <c r="I7" s="60">
        <v>1330672</v>
      </c>
      <c r="J7" s="60">
        <v>7922560</v>
      </c>
      <c r="K7" s="60">
        <v>3650291</v>
      </c>
      <c r="L7" s="60">
        <v>2218768</v>
      </c>
      <c r="M7" s="60">
        <v>2233323</v>
      </c>
      <c r="N7" s="60">
        <v>8102382</v>
      </c>
      <c r="O7" s="60">
        <v>2725107</v>
      </c>
      <c r="P7" s="60">
        <v>2794688</v>
      </c>
      <c r="Q7" s="60">
        <v>4291336</v>
      </c>
      <c r="R7" s="60">
        <v>9811131</v>
      </c>
      <c r="S7" s="60">
        <v>2187696</v>
      </c>
      <c r="T7" s="60">
        <v>3447512</v>
      </c>
      <c r="U7" s="60">
        <v>2264286</v>
      </c>
      <c r="V7" s="60">
        <v>7899494</v>
      </c>
      <c r="W7" s="60">
        <v>33735567</v>
      </c>
      <c r="X7" s="60">
        <v>31709500</v>
      </c>
      <c r="Y7" s="60">
        <v>2026067</v>
      </c>
      <c r="Z7" s="140">
        <v>6.39</v>
      </c>
      <c r="AA7" s="155">
        <v>31709500</v>
      </c>
    </row>
    <row r="8" spans="1:27" ht="13.5">
      <c r="A8" s="183" t="s">
        <v>104</v>
      </c>
      <c r="B8" s="182"/>
      <c r="C8" s="155">
        <v>12549889</v>
      </c>
      <c r="D8" s="155">
        <v>0</v>
      </c>
      <c r="E8" s="156">
        <v>10455740</v>
      </c>
      <c r="F8" s="60">
        <v>10455740</v>
      </c>
      <c r="G8" s="60">
        <v>834277</v>
      </c>
      <c r="H8" s="60">
        <v>901985</v>
      </c>
      <c r="I8" s="60">
        <v>543889</v>
      </c>
      <c r="J8" s="60">
        <v>2280151</v>
      </c>
      <c r="K8" s="60">
        <v>810787</v>
      </c>
      <c r="L8" s="60">
        <v>897409</v>
      </c>
      <c r="M8" s="60">
        <v>728806</v>
      </c>
      <c r="N8" s="60">
        <v>2437002</v>
      </c>
      <c r="O8" s="60">
        <v>1123298</v>
      </c>
      <c r="P8" s="60">
        <v>1326478</v>
      </c>
      <c r="Q8" s="60">
        <v>719067</v>
      </c>
      <c r="R8" s="60">
        <v>3168843</v>
      </c>
      <c r="S8" s="60">
        <v>1145322</v>
      </c>
      <c r="T8" s="60">
        <v>1802404</v>
      </c>
      <c r="U8" s="60">
        <v>772392</v>
      </c>
      <c r="V8" s="60">
        <v>3720118</v>
      </c>
      <c r="W8" s="60">
        <v>11606114</v>
      </c>
      <c r="X8" s="60">
        <v>10455738</v>
      </c>
      <c r="Y8" s="60">
        <v>1150376</v>
      </c>
      <c r="Z8" s="140">
        <v>11</v>
      </c>
      <c r="AA8" s="155">
        <v>10455740</v>
      </c>
    </row>
    <row r="9" spans="1:27" ht="13.5">
      <c r="A9" s="183" t="s">
        <v>105</v>
      </c>
      <c r="B9" s="182"/>
      <c r="C9" s="155">
        <v>4145831</v>
      </c>
      <c r="D9" s="155">
        <v>0</v>
      </c>
      <c r="E9" s="156">
        <v>6858570</v>
      </c>
      <c r="F9" s="60">
        <v>6858570</v>
      </c>
      <c r="G9" s="60">
        <v>3382110</v>
      </c>
      <c r="H9" s="60">
        <v>123348</v>
      </c>
      <c r="I9" s="60">
        <v>167189</v>
      </c>
      <c r="J9" s="60">
        <v>3672647</v>
      </c>
      <c r="K9" s="60">
        <v>154450</v>
      </c>
      <c r="L9" s="60">
        <v>194312</v>
      </c>
      <c r="M9" s="60">
        <v>187168</v>
      </c>
      <c r="N9" s="60">
        <v>535930</v>
      </c>
      <c r="O9" s="60">
        <v>158607</v>
      </c>
      <c r="P9" s="60">
        <v>165728</v>
      </c>
      <c r="Q9" s="60">
        <v>111845</v>
      </c>
      <c r="R9" s="60">
        <v>436180</v>
      </c>
      <c r="S9" s="60">
        <v>171744</v>
      </c>
      <c r="T9" s="60">
        <v>175488</v>
      </c>
      <c r="U9" s="60">
        <v>89876</v>
      </c>
      <c r="V9" s="60">
        <v>437108</v>
      </c>
      <c r="W9" s="60">
        <v>5081865</v>
      </c>
      <c r="X9" s="60">
        <v>6858574</v>
      </c>
      <c r="Y9" s="60">
        <v>-1776709</v>
      </c>
      <c r="Z9" s="140">
        <v>-25.9</v>
      </c>
      <c r="AA9" s="155">
        <v>6858570</v>
      </c>
    </row>
    <row r="10" spans="1:27" ht="13.5">
      <c r="A10" s="183" t="s">
        <v>106</v>
      </c>
      <c r="B10" s="182"/>
      <c r="C10" s="155">
        <v>4542577</v>
      </c>
      <c r="D10" s="155">
        <v>0</v>
      </c>
      <c r="E10" s="156">
        <v>4432270</v>
      </c>
      <c r="F10" s="54">
        <v>4432270</v>
      </c>
      <c r="G10" s="54">
        <v>489610</v>
      </c>
      <c r="H10" s="54">
        <v>469179</v>
      </c>
      <c r="I10" s="54">
        <v>421362</v>
      </c>
      <c r="J10" s="54">
        <v>1380151</v>
      </c>
      <c r="K10" s="54">
        <v>415925</v>
      </c>
      <c r="L10" s="54">
        <v>413022</v>
      </c>
      <c r="M10" s="54">
        <v>406401</v>
      </c>
      <c r="N10" s="54">
        <v>1235348</v>
      </c>
      <c r="O10" s="54">
        <v>365483</v>
      </c>
      <c r="P10" s="54">
        <v>381489</v>
      </c>
      <c r="Q10" s="54">
        <v>377526</v>
      </c>
      <c r="R10" s="54">
        <v>1124498</v>
      </c>
      <c r="S10" s="54">
        <v>378308</v>
      </c>
      <c r="T10" s="54">
        <v>393443</v>
      </c>
      <c r="U10" s="54">
        <v>329494</v>
      </c>
      <c r="V10" s="54">
        <v>1101245</v>
      </c>
      <c r="W10" s="54">
        <v>4841242</v>
      </c>
      <c r="X10" s="54">
        <v>4432274</v>
      </c>
      <c r="Y10" s="54">
        <v>408968</v>
      </c>
      <c r="Z10" s="184">
        <v>9.23</v>
      </c>
      <c r="AA10" s="130">
        <v>4432270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243339</v>
      </c>
      <c r="D12" s="155">
        <v>0</v>
      </c>
      <c r="E12" s="156">
        <v>329280</v>
      </c>
      <c r="F12" s="60">
        <v>329280</v>
      </c>
      <c r="G12" s="60">
        <v>20787</v>
      </c>
      <c r="H12" s="60">
        <v>26244</v>
      </c>
      <c r="I12" s="60">
        <v>19334</v>
      </c>
      <c r="J12" s="60">
        <v>66365</v>
      </c>
      <c r="K12" s="60">
        <v>22220</v>
      </c>
      <c r="L12" s="60">
        <v>18003</v>
      </c>
      <c r="M12" s="60">
        <v>16997</v>
      </c>
      <c r="N12" s="60">
        <v>57220</v>
      </c>
      <c r="O12" s="60">
        <v>21235</v>
      </c>
      <c r="P12" s="60">
        <v>18282</v>
      </c>
      <c r="Q12" s="60">
        <v>23568</v>
      </c>
      <c r="R12" s="60">
        <v>63085</v>
      </c>
      <c r="S12" s="60">
        <v>18616</v>
      </c>
      <c r="T12" s="60">
        <v>17571</v>
      </c>
      <c r="U12" s="60">
        <v>20038</v>
      </c>
      <c r="V12" s="60">
        <v>56225</v>
      </c>
      <c r="W12" s="60">
        <v>242895</v>
      </c>
      <c r="X12" s="60">
        <v>329276</v>
      </c>
      <c r="Y12" s="60">
        <v>-86381</v>
      </c>
      <c r="Z12" s="140">
        <v>-26.23</v>
      </c>
      <c r="AA12" s="155">
        <v>329280</v>
      </c>
    </row>
    <row r="13" spans="1:27" ht="13.5">
      <c r="A13" s="181" t="s">
        <v>109</v>
      </c>
      <c r="B13" s="185"/>
      <c r="C13" s="155">
        <v>1636606</v>
      </c>
      <c r="D13" s="155">
        <v>0</v>
      </c>
      <c r="E13" s="156">
        <v>742000</v>
      </c>
      <c r="F13" s="60">
        <v>742000</v>
      </c>
      <c r="G13" s="60">
        <v>0</v>
      </c>
      <c r="H13" s="60">
        <v>32137</v>
      </c>
      <c r="I13" s="60">
        <v>0</v>
      </c>
      <c r="J13" s="60">
        <v>32137</v>
      </c>
      <c r="K13" s="60">
        <v>270809</v>
      </c>
      <c r="L13" s="60">
        <v>0</v>
      </c>
      <c r="M13" s="60">
        <v>52817</v>
      </c>
      <c r="N13" s="60">
        <v>323626</v>
      </c>
      <c r="O13" s="60">
        <v>0</v>
      </c>
      <c r="P13" s="60">
        <v>0</v>
      </c>
      <c r="Q13" s="60">
        <v>54089</v>
      </c>
      <c r="R13" s="60">
        <v>54089</v>
      </c>
      <c r="S13" s="60">
        <v>0</v>
      </c>
      <c r="T13" s="60">
        <v>330781</v>
      </c>
      <c r="U13" s="60">
        <v>53369</v>
      </c>
      <c r="V13" s="60">
        <v>384150</v>
      </c>
      <c r="W13" s="60">
        <v>794002</v>
      </c>
      <c r="X13" s="60">
        <v>742000</v>
      </c>
      <c r="Y13" s="60">
        <v>52002</v>
      </c>
      <c r="Z13" s="140">
        <v>7.01</v>
      </c>
      <c r="AA13" s="155">
        <v>742000</v>
      </c>
    </row>
    <row r="14" spans="1:27" ht="13.5">
      <c r="A14" s="181" t="s">
        <v>110</v>
      </c>
      <c r="B14" s="185"/>
      <c r="C14" s="155">
        <v>3679772</v>
      </c>
      <c r="D14" s="155">
        <v>0</v>
      </c>
      <c r="E14" s="156">
        <v>2164290</v>
      </c>
      <c r="F14" s="60">
        <v>2164290</v>
      </c>
      <c r="G14" s="60">
        <v>367699</v>
      </c>
      <c r="H14" s="60">
        <v>388475</v>
      </c>
      <c r="I14" s="60">
        <v>390789</v>
      </c>
      <c r="J14" s="60">
        <v>1146963</v>
      </c>
      <c r="K14" s="60">
        <v>309082</v>
      </c>
      <c r="L14" s="60">
        <v>403398</v>
      </c>
      <c r="M14" s="60">
        <v>413752</v>
      </c>
      <c r="N14" s="60">
        <v>1126232</v>
      </c>
      <c r="O14" s="60">
        <v>395635</v>
      </c>
      <c r="P14" s="60">
        <v>396472</v>
      </c>
      <c r="Q14" s="60">
        <v>369330</v>
      </c>
      <c r="R14" s="60">
        <v>1161437</v>
      </c>
      <c r="S14" s="60">
        <v>408808</v>
      </c>
      <c r="T14" s="60">
        <v>395386</v>
      </c>
      <c r="U14" s="60">
        <v>409844</v>
      </c>
      <c r="V14" s="60">
        <v>1214038</v>
      </c>
      <c r="W14" s="60">
        <v>4648670</v>
      </c>
      <c r="X14" s="60">
        <v>2164288</v>
      </c>
      <c r="Y14" s="60">
        <v>2484382</v>
      </c>
      <c r="Z14" s="140">
        <v>114.79</v>
      </c>
      <c r="AA14" s="155">
        <v>2164290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3360266</v>
      </c>
      <c r="D16" s="155">
        <v>0</v>
      </c>
      <c r="E16" s="156">
        <v>2004940</v>
      </c>
      <c r="F16" s="60">
        <v>2004940</v>
      </c>
      <c r="G16" s="60">
        <v>6681</v>
      </c>
      <c r="H16" s="60">
        <v>120059</v>
      </c>
      <c r="I16" s="60">
        <v>4246</v>
      </c>
      <c r="J16" s="60">
        <v>130986</v>
      </c>
      <c r="K16" s="60">
        <v>42865</v>
      </c>
      <c r="L16" s="60">
        <v>12717</v>
      </c>
      <c r="M16" s="60">
        <v>296</v>
      </c>
      <c r="N16" s="60">
        <v>55878</v>
      </c>
      <c r="O16" s="60">
        <v>34607</v>
      </c>
      <c r="P16" s="60">
        <v>32447</v>
      </c>
      <c r="Q16" s="60">
        <v>38092</v>
      </c>
      <c r="R16" s="60">
        <v>105146</v>
      </c>
      <c r="S16" s="60">
        <v>4130</v>
      </c>
      <c r="T16" s="60">
        <v>19278</v>
      </c>
      <c r="U16" s="60">
        <v>38816</v>
      </c>
      <c r="V16" s="60">
        <v>62224</v>
      </c>
      <c r="W16" s="60">
        <v>354234</v>
      </c>
      <c r="X16" s="60">
        <v>2004938</v>
      </c>
      <c r="Y16" s="60">
        <v>-1650704</v>
      </c>
      <c r="Z16" s="140">
        <v>-82.33</v>
      </c>
      <c r="AA16" s="155">
        <v>2004940</v>
      </c>
    </row>
    <row r="17" spans="1:27" ht="13.5">
      <c r="A17" s="181" t="s">
        <v>113</v>
      </c>
      <c r="B17" s="185"/>
      <c r="C17" s="155">
        <v>411179</v>
      </c>
      <c r="D17" s="155">
        <v>0</v>
      </c>
      <c r="E17" s="156">
        <v>194200</v>
      </c>
      <c r="F17" s="60">
        <v>194200</v>
      </c>
      <c r="G17" s="60">
        <v>13809</v>
      </c>
      <c r="H17" s="60">
        <v>9572</v>
      </c>
      <c r="I17" s="60">
        <v>10746</v>
      </c>
      <c r="J17" s="60">
        <v>34127</v>
      </c>
      <c r="K17" s="60">
        <v>12031</v>
      </c>
      <c r="L17" s="60">
        <v>14473</v>
      </c>
      <c r="M17" s="60">
        <v>9490</v>
      </c>
      <c r="N17" s="60">
        <v>35994</v>
      </c>
      <c r="O17" s="60">
        <v>15809</v>
      </c>
      <c r="P17" s="60">
        <v>13220</v>
      </c>
      <c r="Q17" s="60">
        <v>21759</v>
      </c>
      <c r="R17" s="60">
        <v>50788</v>
      </c>
      <c r="S17" s="60">
        <v>5282</v>
      </c>
      <c r="T17" s="60">
        <v>10688</v>
      </c>
      <c r="U17" s="60">
        <v>16010</v>
      </c>
      <c r="V17" s="60">
        <v>31980</v>
      </c>
      <c r="W17" s="60">
        <v>152889</v>
      </c>
      <c r="X17" s="60">
        <v>194200</v>
      </c>
      <c r="Y17" s="60">
        <v>-41311</v>
      </c>
      <c r="Z17" s="140">
        <v>-21.27</v>
      </c>
      <c r="AA17" s="155">
        <v>194200</v>
      </c>
    </row>
    <row r="18" spans="1:27" ht="13.5">
      <c r="A18" s="183" t="s">
        <v>114</v>
      </c>
      <c r="B18" s="182"/>
      <c r="C18" s="155">
        <v>681975</v>
      </c>
      <c r="D18" s="155">
        <v>0</v>
      </c>
      <c r="E18" s="156">
        <v>717010</v>
      </c>
      <c r="F18" s="60">
        <v>717010</v>
      </c>
      <c r="G18" s="60">
        <v>0</v>
      </c>
      <c r="H18" s="60">
        <v>103216</v>
      </c>
      <c r="I18" s="60">
        <v>130</v>
      </c>
      <c r="J18" s="60">
        <v>103346</v>
      </c>
      <c r="K18" s="60">
        <v>176935</v>
      </c>
      <c r="L18" s="60">
        <v>681</v>
      </c>
      <c r="M18" s="60">
        <v>587</v>
      </c>
      <c r="N18" s="60">
        <v>178203</v>
      </c>
      <c r="O18" s="60">
        <v>0</v>
      </c>
      <c r="P18" s="60">
        <v>550</v>
      </c>
      <c r="Q18" s="60">
        <v>173274</v>
      </c>
      <c r="R18" s="60">
        <v>173824</v>
      </c>
      <c r="S18" s="60">
        <v>0</v>
      </c>
      <c r="T18" s="60">
        <v>151740</v>
      </c>
      <c r="U18" s="60">
        <v>0</v>
      </c>
      <c r="V18" s="60">
        <v>151740</v>
      </c>
      <c r="W18" s="60">
        <v>607113</v>
      </c>
      <c r="X18" s="60">
        <v>717012</v>
      </c>
      <c r="Y18" s="60">
        <v>-109899</v>
      </c>
      <c r="Z18" s="140">
        <v>-15.33</v>
      </c>
      <c r="AA18" s="155">
        <v>717010</v>
      </c>
    </row>
    <row r="19" spans="1:27" ht="13.5">
      <c r="A19" s="181" t="s">
        <v>34</v>
      </c>
      <c r="B19" s="185"/>
      <c r="C19" s="155">
        <v>35812488</v>
      </c>
      <c r="D19" s="155">
        <v>0</v>
      </c>
      <c r="E19" s="156">
        <v>37405350</v>
      </c>
      <c r="F19" s="60">
        <v>37405350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1785848</v>
      </c>
      <c r="M19" s="60">
        <v>0</v>
      </c>
      <c r="N19" s="60">
        <v>1785848</v>
      </c>
      <c r="O19" s="60">
        <v>10832</v>
      </c>
      <c r="P19" s="60">
        <v>0</v>
      </c>
      <c r="Q19" s="60">
        <v>0</v>
      </c>
      <c r="R19" s="60">
        <v>10832</v>
      </c>
      <c r="S19" s="60">
        <v>0</v>
      </c>
      <c r="T19" s="60">
        <v>0</v>
      </c>
      <c r="U19" s="60">
        <v>0</v>
      </c>
      <c r="V19" s="60">
        <v>0</v>
      </c>
      <c r="W19" s="60">
        <v>1796680</v>
      </c>
      <c r="X19" s="60">
        <v>37405351</v>
      </c>
      <c r="Y19" s="60">
        <v>-35608671</v>
      </c>
      <c r="Z19" s="140">
        <v>-95.2</v>
      </c>
      <c r="AA19" s="155">
        <v>37405350</v>
      </c>
    </row>
    <row r="20" spans="1:27" ht="13.5">
      <c r="A20" s="181" t="s">
        <v>35</v>
      </c>
      <c r="B20" s="185"/>
      <c r="C20" s="155">
        <v>6141676</v>
      </c>
      <c r="D20" s="155">
        <v>0</v>
      </c>
      <c r="E20" s="156">
        <v>5319100</v>
      </c>
      <c r="F20" s="54">
        <v>5319100</v>
      </c>
      <c r="G20" s="54">
        <v>67414</v>
      </c>
      <c r="H20" s="54">
        <v>83766</v>
      </c>
      <c r="I20" s="54">
        <v>55862</v>
      </c>
      <c r="J20" s="54">
        <v>207042</v>
      </c>
      <c r="K20" s="54">
        <v>105557</v>
      </c>
      <c r="L20" s="54">
        <v>56501</v>
      </c>
      <c r="M20" s="54">
        <v>15717</v>
      </c>
      <c r="N20" s="54">
        <v>177775</v>
      </c>
      <c r="O20" s="54">
        <v>52569</v>
      </c>
      <c r="P20" s="54">
        <v>27285</v>
      </c>
      <c r="Q20" s="54">
        <v>79368</v>
      </c>
      <c r="R20" s="54">
        <v>159222</v>
      </c>
      <c r="S20" s="54">
        <v>18451</v>
      </c>
      <c r="T20" s="54">
        <v>55699</v>
      </c>
      <c r="U20" s="54">
        <v>75997</v>
      </c>
      <c r="V20" s="54">
        <v>150147</v>
      </c>
      <c r="W20" s="54">
        <v>694186</v>
      </c>
      <c r="X20" s="54">
        <v>5319100</v>
      </c>
      <c r="Y20" s="54">
        <v>-4624914</v>
      </c>
      <c r="Z20" s="184">
        <v>-86.95</v>
      </c>
      <c r="AA20" s="130">
        <v>5319100</v>
      </c>
    </row>
    <row r="21" spans="1:27" ht="13.5">
      <c r="A21" s="181" t="s">
        <v>115</v>
      </c>
      <c r="B21" s="185"/>
      <c r="C21" s="155">
        <v>129861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342000</v>
      </c>
      <c r="R21" s="60">
        <v>342000</v>
      </c>
      <c r="S21" s="60">
        <v>0</v>
      </c>
      <c r="T21" s="60">
        <v>315616</v>
      </c>
      <c r="U21" s="60">
        <v>0</v>
      </c>
      <c r="V21" s="60">
        <v>315616</v>
      </c>
      <c r="W21" s="82">
        <v>657616</v>
      </c>
      <c r="X21" s="60"/>
      <c r="Y21" s="60">
        <v>657616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120247700</v>
      </c>
      <c r="D22" s="188">
        <f>SUM(D5:D21)</f>
        <v>0</v>
      </c>
      <c r="E22" s="189">
        <f t="shared" si="0"/>
        <v>114095510</v>
      </c>
      <c r="F22" s="190">
        <f t="shared" si="0"/>
        <v>114095510</v>
      </c>
      <c r="G22" s="190">
        <f t="shared" si="0"/>
        <v>21134568</v>
      </c>
      <c r="H22" s="190">
        <f t="shared" si="0"/>
        <v>6119470</v>
      </c>
      <c r="I22" s="190">
        <f t="shared" si="0"/>
        <v>2911764</v>
      </c>
      <c r="J22" s="190">
        <f t="shared" si="0"/>
        <v>30165802</v>
      </c>
      <c r="K22" s="190">
        <f t="shared" si="0"/>
        <v>5946094</v>
      </c>
      <c r="L22" s="190">
        <f t="shared" si="0"/>
        <v>5992821</v>
      </c>
      <c r="M22" s="190">
        <f t="shared" si="0"/>
        <v>4065354</v>
      </c>
      <c r="N22" s="190">
        <f t="shared" si="0"/>
        <v>16004269</v>
      </c>
      <c r="O22" s="190">
        <f t="shared" si="0"/>
        <v>4885202</v>
      </c>
      <c r="P22" s="190">
        <f t="shared" si="0"/>
        <v>5156639</v>
      </c>
      <c r="Q22" s="190">
        <f t="shared" si="0"/>
        <v>6607214</v>
      </c>
      <c r="R22" s="190">
        <f t="shared" si="0"/>
        <v>16649055</v>
      </c>
      <c r="S22" s="190">
        <f t="shared" si="0"/>
        <v>4338112</v>
      </c>
      <c r="T22" s="190">
        <f t="shared" si="0"/>
        <v>7115463</v>
      </c>
      <c r="U22" s="190">
        <f t="shared" si="0"/>
        <v>4070016</v>
      </c>
      <c r="V22" s="190">
        <f t="shared" si="0"/>
        <v>15523591</v>
      </c>
      <c r="W22" s="190">
        <f t="shared" si="0"/>
        <v>78342717</v>
      </c>
      <c r="X22" s="190">
        <f t="shared" si="0"/>
        <v>114095513</v>
      </c>
      <c r="Y22" s="190">
        <f t="shared" si="0"/>
        <v>-35752796</v>
      </c>
      <c r="Z22" s="191">
        <f>+IF(X22&lt;&gt;0,+(Y22/X22)*100,0)</f>
        <v>-31.335847536791388</v>
      </c>
      <c r="AA22" s="188">
        <f>SUM(AA5:AA21)</f>
        <v>114095510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40746000</v>
      </c>
      <c r="D25" s="155">
        <v>0</v>
      </c>
      <c r="E25" s="156">
        <v>40142450</v>
      </c>
      <c r="F25" s="60">
        <v>40142450</v>
      </c>
      <c r="G25" s="60">
        <v>3168934</v>
      </c>
      <c r="H25" s="60">
        <v>3182743</v>
      </c>
      <c r="I25" s="60">
        <v>3373107</v>
      </c>
      <c r="J25" s="60">
        <v>9724784</v>
      </c>
      <c r="K25" s="60">
        <v>0</v>
      </c>
      <c r="L25" s="60">
        <v>111026</v>
      </c>
      <c r="M25" s="60">
        <v>3382712</v>
      </c>
      <c r="N25" s="60">
        <v>3493738</v>
      </c>
      <c r="O25" s="60">
        <v>3103067</v>
      </c>
      <c r="P25" s="60">
        <v>3054713</v>
      </c>
      <c r="Q25" s="60">
        <v>12603360</v>
      </c>
      <c r="R25" s="60">
        <v>18761140</v>
      </c>
      <c r="S25" s="60">
        <v>3752599</v>
      </c>
      <c r="T25" s="60">
        <v>18765</v>
      </c>
      <c r="U25" s="60">
        <v>3464026</v>
      </c>
      <c r="V25" s="60">
        <v>7235390</v>
      </c>
      <c r="W25" s="60">
        <v>39215052</v>
      </c>
      <c r="X25" s="60">
        <v>40142451</v>
      </c>
      <c r="Y25" s="60">
        <v>-927399</v>
      </c>
      <c r="Z25" s="140">
        <v>-2.31</v>
      </c>
      <c r="AA25" s="155">
        <v>40142450</v>
      </c>
    </row>
    <row r="26" spans="1:27" ht="13.5">
      <c r="A26" s="183" t="s">
        <v>38</v>
      </c>
      <c r="B26" s="182"/>
      <c r="C26" s="155">
        <v>3333806</v>
      </c>
      <c r="D26" s="155">
        <v>0</v>
      </c>
      <c r="E26" s="156">
        <v>2620750</v>
      </c>
      <c r="F26" s="60">
        <v>2620750</v>
      </c>
      <c r="G26" s="60">
        <v>253698</v>
      </c>
      <c r="H26" s="60">
        <v>244948</v>
      </c>
      <c r="I26" s="60">
        <v>246412</v>
      </c>
      <c r="J26" s="60">
        <v>745058</v>
      </c>
      <c r="K26" s="60">
        <v>0</v>
      </c>
      <c r="L26" s="60">
        <v>0</v>
      </c>
      <c r="M26" s="60">
        <v>408840</v>
      </c>
      <c r="N26" s="60">
        <v>408840</v>
      </c>
      <c r="O26" s="60">
        <v>307035</v>
      </c>
      <c r="P26" s="60">
        <v>358049</v>
      </c>
      <c r="Q26" s="60">
        <v>1440645</v>
      </c>
      <c r="R26" s="60">
        <v>2105729</v>
      </c>
      <c r="S26" s="60">
        <v>740427</v>
      </c>
      <c r="T26" s="60">
        <v>0</v>
      </c>
      <c r="U26" s="60">
        <v>673396</v>
      </c>
      <c r="V26" s="60">
        <v>1413823</v>
      </c>
      <c r="W26" s="60">
        <v>4673450</v>
      </c>
      <c r="X26" s="60">
        <v>2620750</v>
      </c>
      <c r="Y26" s="60">
        <v>2052700</v>
      </c>
      <c r="Z26" s="140">
        <v>78.32</v>
      </c>
      <c r="AA26" s="155">
        <v>2620750</v>
      </c>
    </row>
    <row r="27" spans="1:27" ht="13.5">
      <c r="A27" s="183" t="s">
        <v>118</v>
      </c>
      <c r="B27" s="182"/>
      <c r="C27" s="155">
        <v>5232466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13011554</v>
      </c>
      <c r="D28" s="155">
        <v>0</v>
      </c>
      <c r="E28" s="156">
        <v>8748300</v>
      </c>
      <c r="F28" s="60">
        <v>8748300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8748300</v>
      </c>
      <c r="Y28" s="60">
        <v>-8748300</v>
      </c>
      <c r="Z28" s="140">
        <v>-100</v>
      </c>
      <c r="AA28" s="155">
        <v>8748300</v>
      </c>
    </row>
    <row r="29" spans="1:27" ht="13.5">
      <c r="A29" s="183" t="s">
        <v>40</v>
      </c>
      <c r="B29" s="182"/>
      <c r="C29" s="155">
        <v>1813955</v>
      </c>
      <c r="D29" s="155">
        <v>0</v>
      </c>
      <c r="E29" s="156">
        <v>1178810</v>
      </c>
      <c r="F29" s="60">
        <v>1178810</v>
      </c>
      <c r="G29" s="60">
        <v>0</v>
      </c>
      <c r="H29" s="60">
        <v>190355</v>
      </c>
      <c r="I29" s="60">
        <v>0</v>
      </c>
      <c r="J29" s="60">
        <v>190355</v>
      </c>
      <c r="K29" s="60">
        <v>190360</v>
      </c>
      <c r="L29" s="60">
        <v>0</v>
      </c>
      <c r="M29" s="60">
        <v>0</v>
      </c>
      <c r="N29" s="60">
        <v>190360</v>
      </c>
      <c r="O29" s="60">
        <v>0</v>
      </c>
      <c r="P29" s="60">
        <v>0</v>
      </c>
      <c r="Q29" s="60">
        <v>273204</v>
      </c>
      <c r="R29" s="60">
        <v>273204</v>
      </c>
      <c r="S29" s="60">
        <v>0</v>
      </c>
      <c r="T29" s="60">
        <v>276370</v>
      </c>
      <c r="U29" s="60">
        <v>91795</v>
      </c>
      <c r="V29" s="60">
        <v>368165</v>
      </c>
      <c r="W29" s="60">
        <v>1022084</v>
      </c>
      <c r="X29" s="60">
        <v>1178812</v>
      </c>
      <c r="Y29" s="60">
        <v>-156728</v>
      </c>
      <c r="Z29" s="140">
        <v>-13.3</v>
      </c>
      <c r="AA29" s="155">
        <v>1178810</v>
      </c>
    </row>
    <row r="30" spans="1:27" ht="13.5">
      <c r="A30" s="183" t="s">
        <v>119</v>
      </c>
      <c r="B30" s="182"/>
      <c r="C30" s="155">
        <v>34172283</v>
      </c>
      <c r="D30" s="155">
        <v>0</v>
      </c>
      <c r="E30" s="156">
        <v>25900870</v>
      </c>
      <c r="F30" s="60">
        <v>25900870</v>
      </c>
      <c r="G30" s="60">
        <v>0</v>
      </c>
      <c r="H30" s="60">
        <v>2884000</v>
      </c>
      <c r="I30" s="60">
        <v>3394998</v>
      </c>
      <c r="J30" s="60">
        <v>6278998</v>
      </c>
      <c r="K30" s="60">
        <v>2424785</v>
      </c>
      <c r="L30" s="60">
        <v>2460451</v>
      </c>
      <c r="M30" s="60">
        <v>2439678</v>
      </c>
      <c r="N30" s="60">
        <v>7324914</v>
      </c>
      <c r="O30" s="60">
        <v>2489976</v>
      </c>
      <c r="P30" s="60">
        <v>1666667</v>
      </c>
      <c r="Q30" s="60">
        <v>3657532</v>
      </c>
      <c r="R30" s="60">
        <v>7814175</v>
      </c>
      <c r="S30" s="60">
        <v>2437896</v>
      </c>
      <c r="T30" s="60">
        <v>1539498</v>
      </c>
      <c r="U30" s="60">
        <v>0</v>
      </c>
      <c r="V30" s="60">
        <v>3977394</v>
      </c>
      <c r="W30" s="60">
        <v>25395481</v>
      </c>
      <c r="X30" s="60">
        <v>25900874</v>
      </c>
      <c r="Y30" s="60">
        <v>-505393</v>
      </c>
      <c r="Z30" s="140">
        <v>-1.95</v>
      </c>
      <c r="AA30" s="155">
        <v>25900870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3371540</v>
      </c>
      <c r="F31" s="60">
        <v>3371540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3371538</v>
      </c>
      <c r="Y31" s="60">
        <v>-3371538</v>
      </c>
      <c r="Z31" s="140">
        <v>-100</v>
      </c>
      <c r="AA31" s="155">
        <v>3371540</v>
      </c>
    </row>
    <row r="32" spans="1:27" ht="13.5">
      <c r="A32" s="183" t="s">
        <v>121</v>
      </c>
      <c r="B32" s="182"/>
      <c r="C32" s="155">
        <v>4533697</v>
      </c>
      <c r="D32" s="155">
        <v>0</v>
      </c>
      <c r="E32" s="156">
        <v>0</v>
      </c>
      <c r="F32" s="60">
        <v>0</v>
      </c>
      <c r="G32" s="60">
        <v>-87719</v>
      </c>
      <c r="H32" s="60">
        <v>0</v>
      </c>
      <c r="I32" s="60">
        <v>101050</v>
      </c>
      <c r="J32" s="60">
        <v>13331</v>
      </c>
      <c r="K32" s="60">
        <v>353544</v>
      </c>
      <c r="L32" s="60">
        <v>74860</v>
      </c>
      <c r="M32" s="60">
        <v>914035</v>
      </c>
      <c r="N32" s="60">
        <v>1342439</v>
      </c>
      <c r="O32" s="60">
        <v>0</v>
      </c>
      <c r="P32" s="60">
        <v>824196</v>
      </c>
      <c r="Q32" s="60">
        <v>451563</v>
      </c>
      <c r="R32" s="60">
        <v>1275759</v>
      </c>
      <c r="S32" s="60">
        <v>105263</v>
      </c>
      <c r="T32" s="60">
        <v>325440</v>
      </c>
      <c r="U32" s="60">
        <v>220325</v>
      </c>
      <c r="V32" s="60">
        <v>651028</v>
      </c>
      <c r="W32" s="60">
        <v>3282557</v>
      </c>
      <c r="X32" s="60"/>
      <c r="Y32" s="60">
        <v>3282557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19631690</v>
      </c>
      <c r="D33" s="155">
        <v>0</v>
      </c>
      <c r="E33" s="156">
        <v>0</v>
      </c>
      <c r="F33" s="60">
        <v>0</v>
      </c>
      <c r="G33" s="60">
        <v>-84157</v>
      </c>
      <c r="H33" s="60">
        <v>752078</v>
      </c>
      <c r="I33" s="60">
        <v>521607</v>
      </c>
      <c r="J33" s="60">
        <v>1189528</v>
      </c>
      <c r="K33" s="60">
        <v>36135</v>
      </c>
      <c r="L33" s="60">
        <v>9065</v>
      </c>
      <c r="M33" s="60">
        <v>85031</v>
      </c>
      <c r="N33" s="60">
        <v>130231</v>
      </c>
      <c r="O33" s="60">
        <v>112207</v>
      </c>
      <c r="P33" s="60">
        <v>344124</v>
      </c>
      <c r="Q33" s="60">
        <v>658989</v>
      </c>
      <c r="R33" s="60">
        <v>1115320</v>
      </c>
      <c r="S33" s="60">
        <v>62725</v>
      </c>
      <c r="T33" s="60">
        <v>135589</v>
      </c>
      <c r="U33" s="60">
        <v>318246</v>
      </c>
      <c r="V33" s="60">
        <v>516560</v>
      </c>
      <c r="W33" s="60">
        <v>2951639</v>
      </c>
      <c r="X33" s="60"/>
      <c r="Y33" s="60">
        <v>2951639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26422204</v>
      </c>
      <c r="D34" s="155">
        <v>0</v>
      </c>
      <c r="E34" s="156">
        <v>32193290</v>
      </c>
      <c r="F34" s="60">
        <v>32193290</v>
      </c>
      <c r="G34" s="60">
        <v>648427</v>
      </c>
      <c r="H34" s="60">
        <v>1354065</v>
      </c>
      <c r="I34" s="60">
        <v>1295114</v>
      </c>
      <c r="J34" s="60">
        <v>3297606</v>
      </c>
      <c r="K34" s="60">
        <v>1132107</v>
      </c>
      <c r="L34" s="60">
        <v>1587352</v>
      </c>
      <c r="M34" s="60">
        <v>753944</v>
      </c>
      <c r="N34" s="60">
        <v>3473403</v>
      </c>
      <c r="O34" s="60">
        <v>557086</v>
      </c>
      <c r="P34" s="60">
        <v>1594909</v>
      </c>
      <c r="Q34" s="60">
        <v>2431413</v>
      </c>
      <c r="R34" s="60">
        <v>4583408</v>
      </c>
      <c r="S34" s="60">
        <v>790416</v>
      </c>
      <c r="T34" s="60">
        <v>1361502</v>
      </c>
      <c r="U34" s="60">
        <v>1994250</v>
      </c>
      <c r="V34" s="60">
        <v>4146168</v>
      </c>
      <c r="W34" s="60">
        <v>15500585</v>
      </c>
      <c r="X34" s="60">
        <v>32193288</v>
      </c>
      <c r="Y34" s="60">
        <v>-16692703</v>
      </c>
      <c r="Z34" s="140">
        <v>-51.85</v>
      </c>
      <c r="AA34" s="155">
        <v>32193290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148897655</v>
      </c>
      <c r="D36" s="188">
        <f>SUM(D25:D35)</f>
        <v>0</v>
      </c>
      <c r="E36" s="189">
        <f t="shared" si="1"/>
        <v>114156010</v>
      </c>
      <c r="F36" s="190">
        <f t="shared" si="1"/>
        <v>114156010</v>
      </c>
      <c r="G36" s="190">
        <f t="shared" si="1"/>
        <v>3899183</v>
      </c>
      <c r="H36" s="190">
        <f t="shared" si="1"/>
        <v>8608189</v>
      </c>
      <c r="I36" s="190">
        <f t="shared" si="1"/>
        <v>8932288</v>
      </c>
      <c r="J36" s="190">
        <f t="shared" si="1"/>
        <v>21439660</v>
      </c>
      <c r="K36" s="190">
        <f t="shared" si="1"/>
        <v>4136931</v>
      </c>
      <c r="L36" s="190">
        <f t="shared" si="1"/>
        <v>4242754</v>
      </c>
      <c r="M36" s="190">
        <f t="shared" si="1"/>
        <v>7984240</v>
      </c>
      <c r="N36" s="190">
        <f t="shared" si="1"/>
        <v>16363925</v>
      </c>
      <c r="O36" s="190">
        <f t="shared" si="1"/>
        <v>6569371</v>
      </c>
      <c r="P36" s="190">
        <f t="shared" si="1"/>
        <v>7842658</v>
      </c>
      <c r="Q36" s="190">
        <f t="shared" si="1"/>
        <v>21516706</v>
      </c>
      <c r="R36" s="190">
        <f t="shared" si="1"/>
        <v>35928735</v>
      </c>
      <c r="S36" s="190">
        <f t="shared" si="1"/>
        <v>7889326</v>
      </c>
      <c r="T36" s="190">
        <f t="shared" si="1"/>
        <v>3657164</v>
      </c>
      <c r="U36" s="190">
        <f t="shared" si="1"/>
        <v>6762038</v>
      </c>
      <c r="V36" s="190">
        <f t="shared" si="1"/>
        <v>18308528</v>
      </c>
      <c r="W36" s="190">
        <f t="shared" si="1"/>
        <v>92040848</v>
      </c>
      <c r="X36" s="190">
        <f t="shared" si="1"/>
        <v>114156013</v>
      </c>
      <c r="Y36" s="190">
        <f t="shared" si="1"/>
        <v>-22115165</v>
      </c>
      <c r="Z36" s="191">
        <f>+IF(X36&lt;&gt;0,+(Y36/X36)*100,0)</f>
        <v>-19.3727552485562</v>
      </c>
      <c r="AA36" s="188">
        <f>SUM(AA25:AA35)</f>
        <v>114156010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-28649955</v>
      </c>
      <c r="D38" s="199">
        <f>+D22-D36</f>
        <v>0</v>
      </c>
      <c r="E38" s="200">
        <f t="shared" si="2"/>
        <v>-60500</v>
      </c>
      <c r="F38" s="106">
        <f t="shared" si="2"/>
        <v>-60500</v>
      </c>
      <c r="G38" s="106">
        <f t="shared" si="2"/>
        <v>17235385</v>
      </c>
      <c r="H38" s="106">
        <f t="shared" si="2"/>
        <v>-2488719</v>
      </c>
      <c r="I38" s="106">
        <f t="shared" si="2"/>
        <v>-6020524</v>
      </c>
      <c r="J38" s="106">
        <f t="shared" si="2"/>
        <v>8726142</v>
      </c>
      <c r="K38" s="106">
        <f t="shared" si="2"/>
        <v>1809163</v>
      </c>
      <c r="L38" s="106">
        <f t="shared" si="2"/>
        <v>1750067</v>
      </c>
      <c r="M38" s="106">
        <f t="shared" si="2"/>
        <v>-3918886</v>
      </c>
      <c r="N38" s="106">
        <f t="shared" si="2"/>
        <v>-359656</v>
      </c>
      <c r="O38" s="106">
        <f t="shared" si="2"/>
        <v>-1684169</v>
      </c>
      <c r="P38" s="106">
        <f t="shared" si="2"/>
        <v>-2686019</v>
      </c>
      <c r="Q38" s="106">
        <f t="shared" si="2"/>
        <v>-14909492</v>
      </c>
      <c r="R38" s="106">
        <f t="shared" si="2"/>
        <v>-19279680</v>
      </c>
      <c r="S38" s="106">
        <f t="shared" si="2"/>
        <v>-3551214</v>
      </c>
      <c r="T38" s="106">
        <f t="shared" si="2"/>
        <v>3458299</v>
      </c>
      <c r="U38" s="106">
        <f t="shared" si="2"/>
        <v>-2692022</v>
      </c>
      <c r="V38" s="106">
        <f t="shared" si="2"/>
        <v>-2784937</v>
      </c>
      <c r="W38" s="106">
        <f t="shared" si="2"/>
        <v>-13698131</v>
      </c>
      <c r="X38" s="106">
        <f>IF(F22=F36,0,X22-X36)</f>
        <v>-60500</v>
      </c>
      <c r="Y38" s="106">
        <f t="shared" si="2"/>
        <v>-13637631</v>
      </c>
      <c r="Z38" s="201">
        <f>+IF(X38&lt;&gt;0,+(Y38/X38)*100,0)</f>
        <v>22541.538842975206</v>
      </c>
      <c r="AA38" s="199">
        <f>+AA22-AA36</f>
        <v>-60500</v>
      </c>
    </row>
    <row r="39" spans="1:27" ht="13.5">
      <c r="A39" s="181" t="s">
        <v>46</v>
      </c>
      <c r="B39" s="185"/>
      <c r="C39" s="155">
        <v>30820531</v>
      </c>
      <c r="D39" s="155">
        <v>0</v>
      </c>
      <c r="E39" s="156">
        <v>24926650</v>
      </c>
      <c r="F39" s="60">
        <v>24926650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24926651</v>
      </c>
      <c r="Y39" s="60">
        <v>-24926651</v>
      </c>
      <c r="Z39" s="140">
        <v>-100</v>
      </c>
      <c r="AA39" s="155">
        <v>24926650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-2500</v>
      </c>
      <c r="P41" s="202">
        <v>0</v>
      </c>
      <c r="Q41" s="60">
        <v>0</v>
      </c>
      <c r="R41" s="202">
        <v>-2500</v>
      </c>
      <c r="S41" s="202">
        <v>0</v>
      </c>
      <c r="T41" s="60">
        <v>-9278</v>
      </c>
      <c r="U41" s="202">
        <v>0</v>
      </c>
      <c r="V41" s="202">
        <v>-9278</v>
      </c>
      <c r="W41" s="202">
        <v>-11778</v>
      </c>
      <c r="X41" s="60"/>
      <c r="Y41" s="202">
        <v>-11778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2170576</v>
      </c>
      <c r="D42" s="206">
        <f>SUM(D38:D41)</f>
        <v>0</v>
      </c>
      <c r="E42" s="207">
        <f t="shared" si="3"/>
        <v>24866150</v>
      </c>
      <c r="F42" s="88">
        <f t="shared" si="3"/>
        <v>24866150</v>
      </c>
      <c r="G42" s="88">
        <f t="shared" si="3"/>
        <v>17235385</v>
      </c>
      <c r="H42" s="88">
        <f t="shared" si="3"/>
        <v>-2488719</v>
      </c>
      <c r="I42" s="88">
        <f t="shared" si="3"/>
        <v>-6020524</v>
      </c>
      <c r="J42" s="88">
        <f t="shared" si="3"/>
        <v>8726142</v>
      </c>
      <c r="K42" s="88">
        <f t="shared" si="3"/>
        <v>1809163</v>
      </c>
      <c r="L42" s="88">
        <f t="shared" si="3"/>
        <v>1750067</v>
      </c>
      <c r="M42" s="88">
        <f t="shared" si="3"/>
        <v>-3918886</v>
      </c>
      <c r="N42" s="88">
        <f t="shared" si="3"/>
        <v>-359656</v>
      </c>
      <c r="O42" s="88">
        <f t="shared" si="3"/>
        <v>-1686669</v>
      </c>
      <c r="P42" s="88">
        <f t="shared" si="3"/>
        <v>-2686019</v>
      </c>
      <c r="Q42" s="88">
        <f t="shared" si="3"/>
        <v>-14909492</v>
      </c>
      <c r="R42" s="88">
        <f t="shared" si="3"/>
        <v>-19282180</v>
      </c>
      <c r="S42" s="88">
        <f t="shared" si="3"/>
        <v>-3551214</v>
      </c>
      <c r="T42" s="88">
        <f t="shared" si="3"/>
        <v>3449021</v>
      </c>
      <c r="U42" s="88">
        <f t="shared" si="3"/>
        <v>-2692022</v>
      </c>
      <c r="V42" s="88">
        <f t="shared" si="3"/>
        <v>-2794215</v>
      </c>
      <c r="W42" s="88">
        <f t="shared" si="3"/>
        <v>-13709909</v>
      </c>
      <c r="X42" s="88">
        <f t="shared" si="3"/>
        <v>24866151</v>
      </c>
      <c r="Y42" s="88">
        <f t="shared" si="3"/>
        <v>-38576060</v>
      </c>
      <c r="Z42" s="208">
        <f>+IF(X42&lt;&gt;0,+(Y42/X42)*100,0)</f>
        <v>-155.13482565114322</v>
      </c>
      <c r="AA42" s="206">
        <f>SUM(AA38:AA41)</f>
        <v>24866150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2170576</v>
      </c>
      <c r="D44" s="210">
        <f>+D42-D43</f>
        <v>0</v>
      </c>
      <c r="E44" s="211">
        <f t="shared" si="4"/>
        <v>24866150</v>
      </c>
      <c r="F44" s="77">
        <f t="shared" si="4"/>
        <v>24866150</v>
      </c>
      <c r="G44" s="77">
        <f t="shared" si="4"/>
        <v>17235385</v>
      </c>
      <c r="H44" s="77">
        <f t="shared" si="4"/>
        <v>-2488719</v>
      </c>
      <c r="I44" s="77">
        <f t="shared" si="4"/>
        <v>-6020524</v>
      </c>
      <c r="J44" s="77">
        <f t="shared" si="4"/>
        <v>8726142</v>
      </c>
      <c r="K44" s="77">
        <f t="shared" si="4"/>
        <v>1809163</v>
      </c>
      <c r="L44" s="77">
        <f t="shared" si="4"/>
        <v>1750067</v>
      </c>
      <c r="M44" s="77">
        <f t="shared" si="4"/>
        <v>-3918886</v>
      </c>
      <c r="N44" s="77">
        <f t="shared" si="4"/>
        <v>-359656</v>
      </c>
      <c r="O44" s="77">
        <f t="shared" si="4"/>
        <v>-1686669</v>
      </c>
      <c r="P44" s="77">
        <f t="shared" si="4"/>
        <v>-2686019</v>
      </c>
      <c r="Q44" s="77">
        <f t="shared" si="4"/>
        <v>-14909492</v>
      </c>
      <c r="R44" s="77">
        <f t="shared" si="4"/>
        <v>-19282180</v>
      </c>
      <c r="S44" s="77">
        <f t="shared" si="4"/>
        <v>-3551214</v>
      </c>
      <c r="T44" s="77">
        <f t="shared" si="4"/>
        <v>3449021</v>
      </c>
      <c r="U44" s="77">
        <f t="shared" si="4"/>
        <v>-2692022</v>
      </c>
      <c r="V44" s="77">
        <f t="shared" si="4"/>
        <v>-2794215</v>
      </c>
      <c r="W44" s="77">
        <f t="shared" si="4"/>
        <v>-13709909</v>
      </c>
      <c r="X44" s="77">
        <f t="shared" si="4"/>
        <v>24866151</v>
      </c>
      <c r="Y44" s="77">
        <f t="shared" si="4"/>
        <v>-38576060</v>
      </c>
      <c r="Z44" s="212">
        <f>+IF(X44&lt;&gt;0,+(Y44/X44)*100,0)</f>
        <v>-155.13482565114322</v>
      </c>
      <c r="AA44" s="210">
        <f>+AA42-AA43</f>
        <v>24866150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2170576</v>
      </c>
      <c r="D46" s="206">
        <f>SUM(D44:D45)</f>
        <v>0</v>
      </c>
      <c r="E46" s="207">
        <f t="shared" si="5"/>
        <v>24866150</v>
      </c>
      <c r="F46" s="88">
        <f t="shared" si="5"/>
        <v>24866150</v>
      </c>
      <c r="G46" s="88">
        <f t="shared" si="5"/>
        <v>17235385</v>
      </c>
      <c r="H46" s="88">
        <f t="shared" si="5"/>
        <v>-2488719</v>
      </c>
      <c r="I46" s="88">
        <f t="shared" si="5"/>
        <v>-6020524</v>
      </c>
      <c r="J46" s="88">
        <f t="shared" si="5"/>
        <v>8726142</v>
      </c>
      <c r="K46" s="88">
        <f t="shared" si="5"/>
        <v>1809163</v>
      </c>
      <c r="L46" s="88">
        <f t="shared" si="5"/>
        <v>1750067</v>
      </c>
      <c r="M46" s="88">
        <f t="shared" si="5"/>
        <v>-3918886</v>
      </c>
      <c r="N46" s="88">
        <f t="shared" si="5"/>
        <v>-359656</v>
      </c>
      <c r="O46" s="88">
        <f t="shared" si="5"/>
        <v>-1686669</v>
      </c>
      <c r="P46" s="88">
        <f t="shared" si="5"/>
        <v>-2686019</v>
      </c>
      <c r="Q46" s="88">
        <f t="shared" si="5"/>
        <v>-14909492</v>
      </c>
      <c r="R46" s="88">
        <f t="shared" si="5"/>
        <v>-19282180</v>
      </c>
      <c r="S46" s="88">
        <f t="shared" si="5"/>
        <v>-3551214</v>
      </c>
      <c r="T46" s="88">
        <f t="shared" si="5"/>
        <v>3449021</v>
      </c>
      <c r="U46" s="88">
        <f t="shared" si="5"/>
        <v>-2692022</v>
      </c>
      <c r="V46" s="88">
        <f t="shared" si="5"/>
        <v>-2794215</v>
      </c>
      <c r="W46" s="88">
        <f t="shared" si="5"/>
        <v>-13709909</v>
      </c>
      <c r="X46" s="88">
        <f t="shared" si="5"/>
        <v>24866151</v>
      </c>
      <c r="Y46" s="88">
        <f t="shared" si="5"/>
        <v>-38576060</v>
      </c>
      <c r="Z46" s="208">
        <f>+IF(X46&lt;&gt;0,+(Y46/X46)*100,0)</f>
        <v>-155.13482565114322</v>
      </c>
      <c r="AA46" s="206">
        <f>SUM(AA44:AA45)</f>
        <v>24866150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2170576</v>
      </c>
      <c r="D48" s="217">
        <f>SUM(D46:D47)</f>
        <v>0</v>
      </c>
      <c r="E48" s="218">
        <f t="shared" si="6"/>
        <v>24866150</v>
      </c>
      <c r="F48" s="219">
        <f t="shared" si="6"/>
        <v>24866150</v>
      </c>
      <c r="G48" s="219">
        <f t="shared" si="6"/>
        <v>17235385</v>
      </c>
      <c r="H48" s="220">
        <f t="shared" si="6"/>
        <v>-2488719</v>
      </c>
      <c r="I48" s="220">
        <f t="shared" si="6"/>
        <v>-6020524</v>
      </c>
      <c r="J48" s="220">
        <f t="shared" si="6"/>
        <v>8726142</v>
      </c>
      <c r="K48" s="220">
        <f t="shared" si="6"/>
        <v>1809163</v>
      </c>
      <c r="L48" s="220">
        <f t="shared" si="6"/>
        <v>1750067</v>
      </c>
      <c r="M48" s="219">
        <f t="shared" si="6"/>
        <v>-3918886</v>
      </c>
      <c r="N48" s="219">
        <f t="shared" si="6"/>
        <v>-359656</v>
      </c>
      <c r="O48" s="220">
        <f t="shared" si="6"/>
        <v>-1686669</v>
      </c>
      <c r="P48" s="220">
        <f t="shared" si="6"/>
        <v>-2686019</v>
      </c>
      <c r="Q48" s="220">
        <f t="shared" si="6"/>
        <v>-14909492</v>
      </c>
      <c r="R48" s="220">
        <f t="shared" si="6"/>
        <v>-19282180</v>
      </c>
      <c r="S48" s="220">
        <f t="shared" si="6"/>
        <v>-3551214</v>
      </c>
      <c r="T48" s="219">
        <f t="shared" si="6"/>
        <v>3449021</v>
      </c>
      <c r="U48" s="219">
        <f t="shared" si="6"/>
        <v>-2692022</v>
      </c>
      <c r="V48" s="220">
        <f t="shared" si="6"/>
        <v>-2794215</v>
      </c>
      <c r="W48" s="220">
        <f t="shared" si="6"/>
        <v>-13709909</v>
      </c>
      <c r="X48" s="220">
        <f t="shared" si="6"/>
        <v>24866151</v>
      </c>
      <c r="Y48" s="220">
        <f t="shared" si="6"/>
        <v>-38576060</v>
      </c>
      <c r="Z48" s="221">
        <f>+IF(X48&lt;&gt;0,+(Y48/X48)*100,0)</f>
        <v>-155.13482565114322</v>
      </c>
      <c r="AA48" s="222">
        <f>SUM(AA46:AA47)</f>
        <v>24866150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252238</v>
      </c>
      <c r="D5" s="153">
        <f>SUM(D6:D8)</f>
        <v>0</v>
      </c>
      <c r="E5" s="154">
        <f t="shared" si="0"/>
        <v>6258429</v>
      </c>
      <c r="F5" s="100">
        <f t="shared" si="0"/>
        <v>6258429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1681</v>
      </c>
      <c r="V5" s="100">
        <f t="shared" si="0"/>
        <v>1681</v>
      </c>
      <c r="W5" s="100">
        <f t="shared" si="0"/>
        <v>1681</v>
      </c>
      <c r="X5" s="100">
        <f t="shared" si="0"/>
        <v>6258430</v>
      </c>
      <c r="Y5" s="100">
        <f t="shared" si="0"/>
        <v>-6256749</v>
      </c>
      <c r="Z5" s="137">
        <f>+IF(X5&lt;&gt;0,+(Y5/X5)*100,0)</f>
        <v>-99.97314022845985</v>
      </c>
      <c r="AA5" s="153">
        <f>SUM(AA6:AA8)</f>
        <v>6258429</v>
      </c>
    </row>
    <row r="6" spans="1:27" ht="13.5">
      <c r="A6" s="138" t="s">
        <v>75</v>
      </c>
      <c r="B6" s="136"/>
      <c r="C6" s="155">
        <v>10064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232051</v>
      </c>
      <c r="D7" s="157"/>
      <c r="E7" s="158">
        <v>525000</v>
      </c>
      <c r="F7" s="159">
        <v>525000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525000</v>
      </c>
      <c r="Y7" s="159">
        <v>-525000</v>
      </c>
      <c r="Z7" s="141">
        <v>-100</v>
      </c>
      <c r="AA7" s="225">
        <v>525000</v>
      </c>
    </row>
    <row r="8" spans="1:27" ht="13.5">
      <c r="A8" s="138" t="s">
        <v>77</v>
      </c>
      <c r="B8" s="136"/>
      <c r="C8" s="155">
        <v>10123</v>
      </c>
      <c r="D8" s="155"/>
      <c r="E8" s="156">
        <v>5733429</v>
      </c>
      <c r="F8" s="60">
        <v>5733429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>
        <v>1681</v>
      </c>
      <c r="V8" s="60">
        <v>1681</v>
      </c>
      <c r="W8" s="60">
        <v>1681</v>
      </c>
      <c r="X8" s="60">
        <v>5733430</v>
      </c>
      <c r="Y8" s="60">
        <v>-5731749</v>
      </c>
      <c r="Z8" s="140">
        <v>-99.97</v>
      </c>
      <c r="AA8" s="62">
        <v>5733429</v>
      </c>
    </row>
    <row r="9" spans="1:27" ht="13.5">
      <c r="A9" s="135" t="s">
        <v>78</v>
      </c>
      <c r="B9" s="136"/>
      <c r="C9" s="153">
        <f aca="true" t="shared" si="1" ref="C9:Y9">SUM(C10:C14)</f>
        <v>13827024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52002</v>
      </c>
      <c r="J9" s="100">
        <f t="shared" si="1"/>
        <v>52002</v>
      </c>
      <c r="K9" s="100">
        <f t="shared" si="1"/>
        <v>633927</v>
      </c>
      <c r="L9" s="100">
        <f t="shared" si="1"/>
        <v>1670059</v>
      </c>
      <c r="M9" s="100">
        <f t="shared" si="1"/>
        <v>961630</v>
      </c>
      <c r="N9" s="100">
        <f t="shared" si="1"/>
        <v>3265616</v>
      </c>
      <c r="O9" s="100">
        <f t="shared" si="1"/>
        <v>0</v>
      </c>
      <c r="P9" s="100">
        <f t="shared" si="1"/>
        <v>0</v>
      </c>
      <c r="Q9" s="100">
        <f t="shared" si="1"/>
        <v>591557</v>
      </c>
      <c r="R9" s="100">
        <f t="shared" si="1"/>
        <v>591557</v>
      </c>
      <c r="S9" s="100">
        <f t="shared" si="1"/>
        <v>0</v>
      </c>
      <c r="T9" s="100">
        <f t="shared" si="1"/>
        <v>0</v>
      </c>
      <c r="U9" s="100">
        <f t="shared" si="1"/>
        <v>624450</v>
      </c>
      <c r="V9" s="100">
        <f t="shared" si="1"/>
        <v>624450</v>
      </c>
      <c r="W9" s="100">
        <f t="shared" si="1"/>
        <v>4533625</v>
      </c>
      <c r="X9" s="100">
        <f t="shared" si="1"/>
        <v>0</v>
      </c>
      <c r="Y9" s="100">
        <f t="shared" si="1"/>
        <v>4533625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>
        <v>690362</v>
      </c>
      <c r="D10" s="155"/>
      <c r="E10" s="156"/>
      <c r="F10" s="60"/>
      <c r="G10" s="60"/>
      <c r="H10" s="60"/>
      <c r="I10" s="60">
        <v>52002</v>
      </c>
      <c r="J10" s="60">
        <v>52002</v>
      </c>
      <c r="K10" s="60">
        <v>633927</v>
      </c>
      <c r="L10" s="60">
        <v>1660292</v>
      </c>
      <c r="M10" s="60">
        <v>961630</v>
      </c>
      <c r="N10" s="60">
        <v>3255849</v>
      </c>
      <c r="O10" s="60"/>
      <c r="P10" s="60"/>
      <c r="Q10" s="60">
        <v>591557</v>
      </c>
      <c r="R10" s="60">
        <v>591557</v>
      </c>
      <c r="S10" s="60"/>
      <c r="T10" s="60"/>
      <c r="U10" s="60"/>
      <c r="V10" s="60"/>
      <c r="W10" s="60">
        <v>3899408</v>
      </c>
      <c r="X10" s="60"/>
      <c r="Y10" s="60">
        <v>3899408</v>
      </c>
      <c r="Z10" s="140"/>
      <c r="AA10" s="62"/>
    </row>
    <row r="11" spans="1:27" ht="13.5">
      <c r="A11" s="138" t="s">
        <v>80</v>
      </c>
      <c r="B11" s="136"/>
      <c r="C11" s="155">
        <v>1878646</v>
      </c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>
        <v>9767</v>
      </c>
      <c r="M12" s="60"/>
      <c r="N12" s="60">
        <v>9767</v>
      </c>
      <c r="O12" s="60"/>
      <c r="P12" s="60"/>
      <c r="Q12" s="60"/>
      <c r="R12" s="60"/>
      <c r="S12" s="60"/>
      <c r="T12" s="60"/>
      <c r="U12" s="60">
        <v>624450</v>
      </c>
      <c r="V12" s="60">
        <v>624450</v>
      </c>
      <c r="W12" s="60">
        <v>634217</v>
      </c>
      <c r="X12" s="60"/>
      <c r="Y12" s="60">
        <v>634217</v>
      </c>
      <c r="Z12" s="140"/>
      <c r="AA12" s="62"/>
    </row>
    <row r="13" spans="1:27" ht="13.5">
      <c r="A13" s="138" t="s">
        <v>82</v>
      </c>
      <c r="B13" s="136"/>
      <c r="C13" s="155">
        <v>11258016</v>
      </c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2792754</v>
      </c>
      <c r="D15" s="153">
        <f>SUM(D16:D18)</f>
        <v>0</v>
      </c>
      <c r="E15" s="154">
        <f t="shared" si="2"/>
        <v>100650</v>
      </c>
      <c r="F15" s="100">
        <f t="shared" si="2"/>
        <v>100650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2621</v>
      </c>
      <c r="V15" s="100">
        <f t="shared" si="2"/>
        <v>2621</v>
      </c>
      <c r="W15" s="100">
        <f t="shared" si="2"/>
        <v>2621</v>
      </c>
      <c r="X15" s="100">
        <f t="shared" si="2"/>
        <v>100651</v>
      </c>
      <c r="Y15" s="100">
        <f t="shared" si="2"/>
        <v>-98030</v>
      </c>
      <c r="Z15" s="137">
        <f>+IF(X15&lt;&gt;0,+(Y15/X15)*100,0)</f>
        <v>-97.3959523502002</v>
      </c>
      <c r="AA15" s="102">
        <f>SUM(AA16:AA18)</f>
        <v>100650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2792754</v>
      </c>
      <c r="D17" s="155"/>
      <c r="E17" s="156">
        <v>100650</v>
      </c>
      <c r="F17" s="60">
        <v>100650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>
        <v>2621</v>
      </c>
      <c r="V17" s="60">
        <v>2621</v>
      </c>
      <c r="W17" s="60">
        <v>2621</v>
      </c>
      <c r="X17" s="60">
        <v>100651</v>
      </c>
      <c r="Y17" s="60">
        <v>-98030</v>
      </c>
      <c r="Z17" s="140">
        <v>-97.4</v>
      </c>
      <c r="AA17" s="62">
        <v>100650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11265584</v>
      </c>
      <c r="D19" s="153">
        <f>SUM(D20:D23)</f>
        <v>0</v>
      </c>
      <c r="E19" s="154">
        <f t="shared" si="3"/>
        <v>19117571</v>
      </c>
      <c r="F19" s="100">
        <f t="shared" si="3"/>
        <v>19117571</v>
      </c>
      <c r="G19" s="100">
        <f t="shared" si="3"/>
        <v>0</v>
      </c>
      <c r="H19" s="100">
        <f t="shared" si="3"/>
        <v>0</v>
      </c>
      <c r="I19" s="100">
        <f t="shared" si="3"/>
        <v>479768</v>
      </c>
      <c r="J19" s="100">
        <f t="shared" si="3"/>
        <v>479768</v>
      </c>
      <c r="K19" s="100">
        <f t="shared" si="3"/>
        <v>1028234</v>
      </c>
      <c r="L19" s="100">
        <f t="shared" si="3"/>
        <v>1349972</v>
      </c>
      <c r="M19" s="100">
        <f t="shared" si="3"/>
        <v>0</v>
      </c>
      <c r="N19" s="100">
        <f t="shared" si="3"/>
        <v>2378206</v>
      </c>
      <c r="O19" s="100">
        <f t="shared" si="3"/>
        <v>528435</v>
      </c>
      <c r="P19" s="100">
        <f t="shared" si="3"/>
        <v>214236</v>
      </c>
      <c r="Q19" s="100">
        <f t="shared" si="3"/>
        <v>2054592</v>
      </c>
      <c r="R19" s="100">
        <f t="shared" si="3"/>
        <v>2797263</v>
      </c>
      <c r="S19" s="100">
        <f t="shared" si="3"/>
        <v>1124325</v>
      </c>
      <c r="T19" s="100">
        <f t="shared" si="3"/>
        <v>2984890</v>
      </c>
      <c r="U19" s="100">
        <f t="shared" si="3"/>
        <v>1774436</v>
      </c>
      <c r="V19" s="100">
        <f t="shared" si="3"/>
        <v>5883651</v>
      </c>
      <c r="W19" s="100">
        <f t="shared" si="3"/>
        <v>11538888</v>
      </c>
      <c r="X19" s="100">
        <f t="shared" si="3"/>
        <v>19117571</v>
      </c>
      <c r="Y19" s="100">
        <f t="shared" si="3"/>
        <v>-7578683</v>
      </c>
      <c r="Z19" s="137">
        <f>+IF(X19&lt;&gt;0,+(Y19/X19)*100,0)</f>
        <v>-39.642499562313645</v>
      </c>
      <c r="AA19" s="102">
        <f>SUM(AA20:AA23)</f>
        <v>19117571</v>
      </c>
    </row>
    <row r="20" spans="1:27" ht="13.5">
      <c r="A20" s="138" t="s">
        <v>89</v>
      </c>
      <c r="B20" s="136"/>
      <c r="C20" s="155"/>
      <c r="D20" s="155"/>
      <c r="E20" s="156">
        <v>9696000</v>
      </c>
      <c r="F20" s="60">
        <v>9696000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9696000</v>
      </c>
      <c r="Y20" s="60">
        <v>-9696000</v>
      </c>
      <c r="Z20" s="140">
        <v>-100</v>
      </c>
      <c r="AA20" s="62">
        <v>9696000</v>
      </c>
    </row>
    <row r="21" spans="1:27" ht="13.5">
      <c r="A21" s="138" t="s">
        <v>90</v>
      </c>
      <c r="B21" s="136"/>
      <c r="C21" s="155">
        <v>5254934</v>
      </c>
      <c r="D21" s="155"/>
      <c r="E21" s="156">
        <v>6421571</v>
      </c>
      <c r="F21" s="60">
        <v>6421571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6421571</v>
      </c>
      <c r="Y21" s="60">
        <v>-6421571</v>
      </c>
      <c r="Z21" s="140">
        <v>-100</v>
      </c>
      <c r="AA21" s="62">
        <v>6421571</v>
      </c>
    </row>
    <row r="22" spans="1:27" ht="13.5">
      <c r="A22" s="138" t="s">
        <v>91</v>
      </c>
      <c r="B22" s="136"/>
      <c r="C22" s="157">
        <v>5612067</v>
      </c>
      <c r="D22" s="157"/>
      <c r="E22" s="158">
        <v>3000000</v>
      </c>
      <c r="F22" s="159">
        <v>3000000</v>
      </c>
      <c r="G22" s="159"/>
      <c r="H22" s="159"/>
      <c r="I22" s="159">
        <v>479768</v>
      </c>
      <c r="J22" s="159">
        <v>479768</v>
      </c>
      <c r="K22" s="159">
        <v>1028234</v>
      </c>
      <c r="L22" s="159">
        <v>1349972</v>
      </c>
      <c r="M22" s="159"/>
      <c r="N22" s="159">
        <v>2378206</v>
      </c>
      <c r="O22" s="159">
        <v>528435</v>
      </c>
      <c r="P22" s="159">
        <v>214236</v>
      </c>
      <c r="Q22" s="159">
        <v>2054592</v>
      </c>
      <c r="R22" s="159">
        <v>2797263</v>
      </c>
      <c r="S22" s="159">
        <v>1124325</v>
      </c>
      <c r="T22" s="159">
        <v>2984890</v>
      </c>
      <c r="U22" s="159">
        <v>1774436</v>
      </c>
      <c r="V22" s="159">
        <v>5883651</v>
      </c>
      <c r="W22" s="159">
        <v>11538888</v>
      </c>
      <c r="X22" s="159">
        <v>3000000</v>
      </c>
      <c r="Y22" s="159">
        <v>8538888</v>
      </c>
      <c r="Z22" s="141">
        <v>284.63</v>
      </c>
      <c r="AA22" s="225">
        <v>3000000</v>
      </c>
    </row>
    <row r="23" spans="1:27" ht="13.5">
      <c r="A23" s="138" t="s">
        <v>92</v>
      </c>
      <c r="B23" s="136"/>
      <c r="C23" s="155">
        <v>398583</v>
      </c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28137600</v>
      </c>
      <c r="D25" s="217">
        <f>+D5+D9+D15+D19+D24</f>
        <v>0</v>
      </c>
      <c r="E25" s="230">
        <f t="shared" si="4"/>
        <v>25476650</v>
      </c>
      <c r="F25" s="219">
        <f t="shared" si="4"/>
        <v>25476650</v>
      </c>
      <c r="G25" s="219">
        <f t="shared" si="4"/>
        <v>0</v>
      </c>
      <c r="H25" s="219">
        <f t="shared" si="4"/>
        <v>0</v>
      </c>
      <c r="I25" s="219">
        <f t="shared" si="4"/>
        <v>531770</v>
      </c>
      <c r="J25" s="219">
        <f t="shared" si="4"/>
        <v>531770</v>
      </c>
      <c r="K25" s="219">
        <f t="shared" si="4"/>
        <v>1662161</v>
      </c>
      <c r="L25" s="219">
        <f t="shared" si="4"/>
        <v>3020031</v>
      </c>
      <c r="M25" s="219">
        <f t="shared" si="4"/>
        <v>961630</v>
      </c>
      <c r="N25" s="219">
        <f t="shared" si="4"/>
        <v>5643822</v>
      </c>
      <c r="O25" s="219">
        <f t="shared" si="4"/>
        <v>528435</v>
      </c>
      <c r="P25" s="219">
        <f t="shared" si="4"/>
        <v>214236</v>
      </c>
      <c r="Q25" s="219">
        <f t="shared" si="4"/>
        <v>2646149</v>
      </c>
      <c r="R25" s="219">
        <f t="shared" si="4"/>
        <v>3388820</v>
      </c>
      <c r="S25" s="219">
        <f t="shared" si="4"/>
        <v>1124325</v>
      </c>
      <c r="T25" s="219">
        <f t="shared" si="4"/>
        <v>2984890</v>
      </c>
      <c r="U25" s="219">
        <f t="shared" si="4"/>
        <v>2403188</v>
      </c>
      <c r="V25" s="219">
        <f t="shared" si="4"/>
        <v>6512403</v>
      </c>
      <c r="W25" s="219">
        <f t="shared" si="4"/>
        <v>16076815</v>
      </c>
      <c r="X25" s="219">
        <f t="shared" si="4"/>
        <v>25476652</v>
      </c>
      <c r="Y25" s="219">
        <f t="shared" si="4"/>
        <v>-9399837</v>
      </c>
      <c r="Z25" s="231">
        <f>+IF(X25&lt;&gt;0,+(Y25/X25)*100,0)</f>
        <v>-36.89588804682813</v>
      </c>
      <c r="AA25" s="232">
        <f>+AA5+AA9+AA15+AA19+AA24</f>
        <v>25476650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10726282</v>
      </c>
      <c r="D28" s="155"/>
      <c r="E28" s="156">
        <v>24626650</v>
      </c>
      <c r="F28" s="60">
        <v>24626650</v>
      </c>
      <c r="G28" s="60"/>
      <c r="H28" s="60"/>
      <c r="I28" s="60">
        <v>531770</v>
      </c>
      <c r="J28" s="60">
        <v>531770</v>
      </c>
      <c r="K28" s="60">
        <v>633927</v>
      </c>
      <c r="L28" s="60">
        <v>1691898</v>
      </c>
      <c r="M28" s="60">
        <v>961630</v>
      </c>
      <c r="N28" s="60">
        <v>3287455</v>
      </c>
      <c r="O28" s="60">
        <v>528435</v>
      </c>
      <c r="P28" s="60">
        <v>214236</v>
      </c>
      <c r="Q28" s="60">
        <v>2646149</v>
      </c>
      <c r="R28" s="60">
        <v>3388820</v>
      </c>
      <c r="S28" s="60">
        <v>1124325</v>
      </c>
      <c r="T28" s="60">
        <v>2984890</v>
      </c>
      <c r="U28" s="60">
        <v>2401507</v>
      </c>
      <c r="V28" s="60">
        <v>6510722</v>
      </c>
      <c r="W28" s="60">
        <v>13718767</v>
      </c>
      <c r="X28" s="60"/>
      <c r="Y28" s="60">
        <v>13718767</v>
      </c>
      <c r="Z28" s="140"/>
      <c r="AA28" s="155">
        <v>24626650</v>
      </c>
    </row>
    <row r="29" spans="1:27" ht="13.5">
      <c r="A29" s="234" t="s">
        <v>134</v>
      </c>
      <c r="B29" s="136"/>
      <c r="C29" s="155">
        <v>17118341</v>
      </c>
      <c r="D29" s="155"/>
      <c r="E29" s="156">
        <v>300000</v>
      </c>
      <c r="F29" s="60">
        <v>300000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>
        <v>300000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>
        <v>1028234</v>
      </c>
      <c r="L31" s="60">
        <v>1328133</v>
      </c>
      <c r="M31" s="60"/>
      <c r="N31" s="60">
        <v>2356367</v>
      </c>
      <c r="O31" s="60"/>
      <c r="P31" s="60"/>
      <c r="Q31" s="60"/>
      <c r="R31" s="60"/>
      <c r="S31" s="60"/>
      <c r="T31" s="60"/>
      <c r="U31" s="60"/>
      <c r="V31" s="60"/>
      <c r="W31" s="60">
        <v>2356367</v>
      </c>
      <c r="X31" s="60"/>
      <c r="Y31" s="60">
        <v>2356367</v>
      </c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27844623</v>
      </c>
      <c r="D32" s="210">
        <f>SUM(D28:D31)</f>
        <v>0</v>
      </c>
      <c r="E32" s="211">
        <f t="shared" si="5"/>
        <v>24926650</v>
      </c>
      <c r="F32" s="77">
        <f t="shared" si="5"/>
        <v>24926650</v>
      </c>
      <c r="G32" s="77">
        <f t="shared" si="5"/>
        <v>0</v>
      </c>
      <c r="H32" s="77">
        <f t="shared" si="5"/>
        <v>0</v>
      </c>
      <c r="I32" s="77">
        <f t="shared" si="5"/>
        <v>531770</v>
      </c>
      <c r="J32" s="77">
        <f t="shared" si="5"/>
        <v>531770</v>
      </c>
      <c r="K32" s="77">
        <f t="shared" si="5"/>
        <v>1662161</v>
      </c>
      <c r="L32" s="77">
        <f t="shared" si="5"/>
        <v>3020031</v>
      </c>
      <c r="M32" s="77">
        <f t="shared" si="5"/>
        <v>961630</v>
      </c>
      <c r="N32" s="77">
        <f t="shared" si="5"/>
        <v>5643822</v>
      </c>
      <c r="O32" s="77">
        <f t="shared" si="5"/>
        <v>528435</v>
      </c>
      <c r="P32" s="77">
        <f t="shared" si="5"/>
        <v>214236</v>
      </c>
      <c r="Q32" s="77">
        <f t="shared" si="5"/>
        <v>2646149</v>
      </c>
      <c r="R32" s="77">
        <f t="shared" si="5"/>
        <v>3388820</v>
      </c>
      <c r="S32" s="77">
        <f t="shared" si="5"/>
        <v>1124325</v>
      </c>
      <c r="T32" s="77">
        <f t="shared" si="5"/>
        <v>2984890</v>
      </c>
      <c r="U32" s="77">
        <f t="shared" si="5"/>
        <v>2401507</v>
      </c>
      <c r="V32" s="77">
        <f t="shared" si="5"/>
        <v>6510722</v>
      </c>
      <c r="W32" s="77">
        <f t="shared" si="5"/>
        <v>16075134</v>
      </c>
      <c r="X32" s="77">
        <f t="shared" si="5"/>
        <v>0</v>
      </c>
      <c r="Y32" s="77">
        <f t="shared" si="5"/>
        <v>16075134</v>
      </c>
      <c r="Z32" s="212">
        <f>+IF(X32&lt;&gt;0,+(Y32/X32)*100,0)</f>
        <v>0</v>
      </c>
      <c r="AA32" s="79">
        <f>SUM(AA28:AA31)</f>
        <v>24926650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>
        <v>1681</v>
      </c>
      <c r="V33" s="60">
        <v>1681</v>
      </c>
      <c r="W33" s="60">
        <v>1681</v>
      </c>
      <c r="X33" s="60"/>
      <c r="Y33" s="60">
        <v>1681</v>
      </c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292977</v>
      </c>
      <c r="D35" s="155"/>
      <c r="E35" s="156">
        <v>550000</v>
      </c>
      <c r="F35" s="60">
        <v>550000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550000</v>
      </c>
    </row>
    <row r="36" spans="1:27" ht="13.5">
      <c r="A36" s="238" t="s">
        <v>139</v>
      </c>
      <c r="B36" s="149"/>
      <c r="C36" s="222">
        <f aca="true" t="shared" si="6" ref="C36:Y36">SUM(C32:C35)</f>
        <v>28137600</v>
      </c>
      <c r="D36" s="222">
        <f>SUM(D32:D35)</f>
        <v>0</v>
      </c>
      <c r="E36" s="218">
        <f t="shared" si="6"/>
        <v>25476650</v>
      </c>
      <c r="F36" s="220">
        <f t="shared" si="6"/>
        <v>25476650</v>
      </c>
      <c r="G36" s="220">
        <f t="shared" si="6"/>
        <v>0</v>
      </c>
      <c r="H36" s="220">
        <f t="shared" si="6"/>
        <v>0</v>
      </c>
      <c r="I36" s="220">
        <f t="shared" si="6"/>
        <v>531770</v>
      </c>
      <c r="J36" s="220">
        <f t="shared" si="6"/>
        <v>531770</v>
      </c>
      <c r="K36" s="220">
        <f t="shared" si="6"/>
        <v>1662161</v>
      </c>
      <c r="L36" s="220">
        <f t="shared" si="6"/>
        <v>3020031</v>
      </c>
      <c r="M36" s="220">
        <f t="shared" si="6"/>
        <v>961630</v>
      </c>
      <c r="N36" s="220">
        <f t="shared" si="6"/>
        <v>5643822</v>
      </c>
      <c r="O36" s="220">
        <f t="shared" si="6"/>
        <v>528435</v>
      </c>
      <c r="P36" s="220">
        <f t="shared" si="6"/>
        <v>214236</v>
      </c>
      <c r="Q36" s="220">
        <f t="shared" si="6"/>
        <v>2646149</v>
      </c>
      <c r="R36" s="220">
        <f t="shared" si="6"/>
        <v>3388820</v>
      </c>
      <c r="S36" s="220">
        <f t="shared" si="6"/>
        <v>1124325</v>
      </c>
      <c r="T36" s="220">
        <f t="shared" si="6"/>
        <v>2984890</v>
      </c>
      <c r="U36" s="220">
        <f t="shared" si="6"/>
        <v>2403188</v>
      </c>
      <c r="V36" s="220">
        <f t="shared" si="6"/>
        <v>6512403</v>
      </c>
      <c r="W36" s="220">
        <f t="shared" si="6"/>
        <v>16076815</v>
      </c>
      <c r="X36" s="220">
        <f t="shared" si="6"/>
        <v>0</v>
      </c>
      <c r="Y36" s="220">
        <f t="shared" si="6"/>
        <v>16076815</v>
      </c>
      <c r="Z36" s="221">
        <f>+IF(X36&lt;&gt;0,+(Y36/X36)*100,0)</f>
        <v>0</v>
      </c>
      <c r="AA36" s="239">
        <f>SUM(AA32:AA35)</f>
        <v>25476650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1429924</v>
      </c>
      <c r="D6" s="155"/>
      <c r="E6" s="59"/>
      <c r="F6" s="60"/>
      <c r="G6" s="60">
        <v>298721</v>
      </c>
      <c r="H6" s="60">
        <v>2095961</v>
      </c>
      <c r="I6" s="60"/>
      <c r="J6" s="60"/>
      <c r="K6" s="60">
        <v>4596533</v>
      </c>
      <c r="L6" s="60">
        <v>7796934</v>
      </c>
      <c r="M6" s="60">
        <v>2592448</v>
      </c>
      <c r="N6" s="60">
        <v>2592448</v>
      </c>
      <c r="O6" s="60">
        <v>3773919</v>
      </c>
      <c r="P6" s="60">
        <v>2484741</v>
      </c>
      <c r="Q6" s="60">
        <v>2142560</v>
      </c>
      <c r="R6" s="60">
        <v>2142560</v>
      </c>
      <c r="S6" s="60">
        <v>2142560</v>
      </c>
      <c r="T6" s="60">
        <v>7430848</v>
      </c>
      <c r="U6" s="60">
        <v>8679274</v>
      </c>
      <c r="V6" s="60">
        <v>8679274</v>
      </c>
      <c r="W6" s="60">
        <v>8679274</v>
      </c>
      <c r="X6" s="60"/>
      <c r="Y6" s="60">
        <v>8679274</v>
      </c>
      <c r="Z6" s="140"/>
      <c r="AA6" s="62"/>
    </row>
    <row r="7" spans="1:27" ht="13.5">
      <c r="A7" s="249" t="s">
        <v>144</v>
      </c>
      <c r="B7" s="182"/>
      <c r="C7" s="155"/>
      <c r="D7" s="155"/>
      <c r="E7" s="59"/>
      <c r="F7" s="60"/>
      <c r="G7" s="60">
        <v>11296042</v>
      </c>
      <c r="H7" s="60">
        <v>10289206</v>
      </c>
      <c r="I7" s="60">
        <v>10289206</v>
      </c>
      <c r="J7" s="60">
        <v>10289206</v>
      </c>
      <c r="K7" s="60">
        <v>6450347</v>
      </c>
      <c r="L7" s="60">
        <v>5156708</v>
      </c>
      <c r="M7" s="60">
        <v>5156708</v>
      </c>
      <c r="N7" s="60">
        <v>5156708</v>
      </c>
      <c r="O7" s="60">
        <v>5209525</v>
      </c>
      <c r="P7" s="60">
        <v>5209525</v>
      </c>
      <c r="Q7" s="60">
        <v>10751575</v>
      </c>
      <c r="R7" s="60">
        <v>10751575</v>
      </c>
      <c r="S7" s="60">
        <v>10751575</v>
      </c>
      <c r="T7" s="60">
        <v>19626104</v>
      </c>
      <c r="U7" s="60">
        <v>11247672</v>
      </c>
      <c r="V7" s="60">
        <v>11247672</v>
      </c>
      <c r="W7" s="60">
        <v>11247672</v>
      </c>
      <c r="X7" s="60"/>
      <c r="Y7" s="60">
        <v>11247672</v>
      </c>
      <c r="Z7" s="140"/>
      <c r="AA7" s="62"/>
    </row>
    <row r="8" spans="1:27" ht="13.5">
      <c r="A8" s="249" t="s">
        <v>145</v>
      </c>
      <c r="B8" s="182"/>
      <c r="C8" s="155">
        <v>27388801</v>
      </c>
      <c r="D8" s="155"/>
      <c r="E8" s="59">
        <v>33013974</v>
      </c>
      <c r="F8" s="60">
        <v>33013974</v>
      </c>
      <c r="G8" s="60">
        <v>42711731</v>
      </c>
      <c r="H8" s="60">
        <v>37932814</v>
      </c>
      <c r="I8" s="60">
        <v>35620475</v>
      </c>
      <c r="J8" s="60">
        <v>35620475</v>
      </c>
      <c r="K8" s="60">
        <v>26272176</v>
      </c>
      <c r="L8" s="60">
        <v>26512731</v>
      </c>
      <c r="M8" s="60">
        <v>26656632</v>
      </c>
      <c r="N8" s="60">
        <v>26656632</v>
      </c>
      <c r="O8" s="60">
        <v>26671232</v>
      </c>
      <c r="P8" s="60">
        <v>27025676</v>
      </c>
      <c r="Q8" s="60">
        <v>26145177</v>
      </c>
      <c r="R8" s="60">
        <v>26145177</v>
      </c>
      <c r="S8" s="60">
        <v>26145177</v>
      </c>
      <c r="T8" s="60">
        <v>26594512</v>
      </c>
      <c r="U8" s="60">
        <v>27130749</v>
      </c>
      <c r="V8" s="60">
        <v>27130749</v>
      </c>
      <c r="W8" s="60">
        <v>27130749</v>
      </c>
      <c r="X8" s="60">
        <v>33013974</v>
      </c>
      <c r="Y8" s="60">
        <v>-5883225</v>
      </c>
      <c r="Z8" s="140">
        <v>-17.82</v>
      </c>
      <c r="AA8" s="62">
        <v>33013974</v>
      </c>
    </row>
    <row r="9" spans="1:27" ht="13.5">
      <c r="A9" s="249" t="s">
        <v>146</v>
      </c>
      <c r="B9" s="182"/>
      <c r="C9" s="155">
        <v>9104999</v>
      </c>
      <c r="D9" s="155"/>
      <c r="E9" s="59"/>
      <c r="F9" s="60"/>
      <c r="G9" s="60">
        <v>11591381</v>
      </c>
      <c r="H9" s="60">
        <v>10813655</v>
      </c>
      <c r="I9" s="60">
        <v>10548894</v>
      </c>
      <c r="J9" s="60">
        <v>10548894</v>
      </c>
      <c r="K9" s="60">
        <v>11954516</v>
      </c>
      <c r="L9" s="60">
        <v>12302676</v>
      </c>
      <c r="M9" s="60">
        <v>12840014</v>
      </c>
      <c r="N9" s="60">
        <v>12840014</v>
      </c>
      <c r="O9" s="60">
        <v>15277550</v>
      </c>
      <c r="P9" s="60">
        <v>15336342</v>
      </c>
      <c r="Q9" s="60">
        <v>16763548</v>
      </c>
      <c r="R9" s="60">
        <v>16763548</v>
      </c>
      <c r="S9" s="60">
        <v>16763548</v>
      </c>
      <c r="T9" s="60">
        <v>15289604</v>
      </c>
      <c r="U9" s="60">
        <v>14131736</v>
      </c>
      <c r="V9" s="60">
        <v>14131736</v>
      </c>
      <c r="W9" s="60">
        <v>14131736</v>
      </c>
      <c r="X9" s="60"/>
      <c r="Y9" s="60">
        <v>14131736</v>
      </c>
      <c r="Z9" s="140"/>
      <c r="AA9" s="62"/>
    </row>
    <row r="10" spans="1:27" ht="13.5">
      <c r="A10" s="249" t="s">
        <v>147</v>
      </c>
      <c r="B10" s="182"/>
      <c r="C10" s="155">
        <v>2186</v>
      </c>
      <c r="D10" s="155"/>
      <c r="E10" s="59"/>
      <c r="F10" s="60"/>
      <c r="G10" s="159">
        <v>4123</v>
      </c>
      <c r="H10" s="159">
        <v>2186</v>
      </c>
      <c r="I10" s="159">
        <v>2186</v>
      </c>
      <c r="J10" s="60">
        <v>2186</v>
      </c>
      <c r="K10" s="159">
        <v>2186</v>
      </c>
      <c r="L10" s="159">
        <v>2186</v>
      </c>
      <c r="M10" s="60">
        <v>2186</v>
      </c>
      <c r="N10" s="159">
        <v>2186</v>
      </c>
      <c r="O10" s="159">
        <v>2186</v>
      </c>
      <c r="P10" s="159">
        <v>2186</v>
      </c>
      <c r="Q10" s="60">
        <v>2186</v>
      </c>
      <c r="R10" s="159">
        <v>2186</v>
      </c>
      <c r="S10" s="159">
        <v>2186</v>
      </c>
      <c r="T10" s="60">
        <v>2186</v>
      </c>
      <c r="U10" s="159">
        <v>2186</v>
      </c>
      <c r="V10" s="159">
        <v>2186</v>
      </c>
      <c r="W10" s="159">
        <v>2186</v>
      </c>
      <c r="X10" s="60"/>
      <c r="Y10" s="159">
        <v>2186</v>
      </c>
      <c r="Z10" s="141"/>
      <c r="AA10" s="225"/>
    </row>
    <row r="11" spans="1:27" ht="13.5">
      <c r="A11" s="249" t="s">
        <v>148</v>
      </c>
      <c r="B11" s="182"/>
      <c r="C11" s="155">
        <v>1149369</v>
      </c>
      <c r="D11" s="155"/>
      <c r="E11" s="59"/>
      <c r="F11" s="60"/>
      <c r="G11" s="60">
        <v>771083</v>
      </c>
      <c r="H11" s="60">
        <v>905108</v>
      </c>
      <c r="I11" s="60">
        <v>934250</v>
      </c>
      <c r="J11" s="60">
        <v>934250</v>
      </c>
      <c r="K11" s="60">
        <v>1449711</v>
      </c>
      <c r="L11" s="60">
        <v>1279062</v>
      </c>
      <c r="M11" s="60">
        <v>1585589</v>
      </c>
      <c r="N11" s="60">
        <v>1585589</v>
      </c>
      <c r="O11" s="60">
        <v>1740806</v>
      </c>
      <c r="P11" s="60">
        <v>1644082</v>
      </c>
      <c r="Q11" s="60">
        <v>1775124</v>
      </c>
      <c r="R11" s="60">
        <v>1775124</v>
      </c>
      <c r="S11" s="60">
        <v>1775124</v>
      </c>
      <c r="T11" s="60">
        <v>1704987</v>
      </c>
      <c r="U11" s="60">
        <v>1422038</v>
      </c>
      <c r="V11" s="60">
        <v>1422038</v>
      </c>
      <c r="W11" s="60">
        <v>1422038</v>
      </c>
      <c r="X11" s="60"/>
      <c r="Y11" s="60">
        <v>1422038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39075279</v>
      </c>
      <c r="D12" s="168">
        <f>SUM(D6:D11)</f>
        <v>0</v>
      </c>
      <c r="E12" s="72">
        <f t="shared" si="0"/>
        <v>33013974</v>
      </c>
      <c r="F12" s="73">
        <f t="shared" si="0"/>
        <v>33013974</v>
      </c>
      <c r="G12" s="73">
        <f t="shared" si="0"/>
        <v>66673081</v>
      </c>
      <c r="H12" s="73">
        <f t="shared" si="0"/>
        <v>62038930</v>
      </c>
      <c r="I12" s="73">
        <f t="shared" si="0"/>
        <v>57395011</v>
      </c>
      <c r="J12" s="73">
        <f t="shared" si="0"/>
        <v>57395011</v>
      </c>
      <c r="K12" s="73">
        <f t="shared" si="0"/>
        <v>50725469</v>
      </c>
      <c r="L12" s="73">
        <f t="shared" si="0"/>
        <v>53050297</v>
      </c>
      <c r="M12" s="73">
        <f t="shared" si="0"/>
        <v>48833577</v>
      </c>
      <c r="N12" s="73">
        <f t="shared" si="0"/>
        <v>48833577</v>
      </c>
      <c r="O12" s="73">
        <f t="shared" si="0"/>
        <v>52675218</v>
      </c>
      <c r="P12" s="73">
        <f t="shared" si="0"/>
        <v>51702552</v>
      </c>
      <c r="Q12" s="73">
        <f t="shared" si="0"/>
        <v>57580170</v>
      </c>
      <c r="R12" s="73">
        <f t="shared" si="0"/>
        <v>57580170</v>
      </c>
      <c r="S12" s="73">
        <f t="shared" si="0"/>
        <v>57580170</v>
      </c>
      <c r="T12" s="73">
        <f t="shared" si="0"/>
        <v>70648241</v>
      </c>
      <c r="U12" s="73">
        <f t="shared" si="0"/>
        <v>62613655</v>
      </c>
      <c r="V12" s="73">
        <f t="shared" si="0"/>
        <v>62613655</v>
      </c>
      <c r="W12" s="73">
        <f t="shared" si="0"/>
        <v>62613655</v>
      </c>
      <c r="X12" s="73">
        <f t="shared" si="0"/>
        <v>33013974</v>
      </c>
      <c r="Y12" s="73">
        <f t="shared" si="0"/>
        <v>29599681</v>
      </c>
      <c r="Z12" s="170">
        <f>+IF(X12&lt;&gt;0,+(Y12/X12)*100,0)</f>
        <v>89.65803692702976</v>
      </c>
      <c r="AA12" s="74">
        <f>SUM(AA6:AA11)</f>
        <v>33013974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4586207</v>
      </c>
      <c r="D16" s="155"/>
      <c r="E16" s="59">
        <v>4043791</v>
      </c>
      <c r="F16" s="60">
        <v>4043791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4043791</v>
      </c>
      <c r="Y16" s="159">
        <v>-4043791</v>
      </c>
      <c r="Z16" s="141">
        <v>-100</v>
      </c>
      <c r="AA16" s="225">
        <v>4043791</v>
      </c>
    </row>
    <row r="17" spans="1:27" ht="13.5">
      <c r="A17" s="249" t="s">
        <v>152</v>
      </c>
      <c r="B17" s="182"/>
      <c r="C17" s="155">
        <v>1556523</v>
      </c>
      <c r="D17" s="155"/>
      <c r="E17" s="59">
        <v>1526285</v>
      </c>
      <c r="F17" s="60">
        <v>1526285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1526285</v>
      </c>
      <c r="Y17" s="60">
        <v>-1526285</v>
      </c>
      <c r="Z17" s="140">
        <v>-100</v>
      </c>
      <c r="AA17" s="62">
        <v>1526285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253161980</v>
      </c>
      <c r="D19" s="155"/>
      <c r="E19" s="59">
        <v>221727550</v>
      </c>
      <c r="F19" s="60">
        <v>221727550</v>
      </c>
      <c r="G19" s="60">
        <v>230672353</v>
      </c>
      <c r="H19" s="60">
        <v>251612654</v>
      </c>
      <c r="I19" s="60">
        <v>251612654</v>
      </c>
      <c r="J19" s="60">
        <v>251612654</v>
      </c>
      <c r="K19" s="60">
        <v>255633588</v>
      </c>
      <c r="L19" s="60">
        <v>267356966</v>
      </c>
      <c r="M19" s="60">
        <v>255641228</v>
      </c>
      <c r="N19" s="60">
        <v>255641228</v>
      </c>
      <c r="O19" s="60">
        <v>254919057</v>
      </c>
      <c r="P19" s="60">
        <v>254919057</v>
      </c>
      <c r="Q19" s="60">
        <v>254922254</v>
      </c>
      <c r="R19" s="60">
        <v>254922254</v>
      </c>
      <c r="S19" s="60">
        <v>254930654</v>
      </c>
      <c r="T19" s="60">
        <v>254932328</v>
      </c>
      <c r="U19" s="60">
        <v>265344933</v>
      </c>
      <c r="V19" s="60">
        <v>265344933</v>
      </c>
      <c r="W19" s="60">
        <v>265344933</v>
      </c>
      <c r="X19" s="60">
        <v>221727550</v>
      </c>
      <c r="Y19" s="60">
        <v>43617383</v>
      </c>
      <c r="Z19" s="140">
        <v>19.67</v>
      </c>
      <c r="AA19" s="62">
        <v>221727550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260797</v>
      </c>
      <c r="D22" s="155"/>
      <c r="E22" s="59"/>
      <c r="F22" s="60"/>
      <c r="G22" s="60"/>
      <c r="H22" s="60"/>
      <c r="I22" s="60"/>
      <c r="J22" s="60"/>
      <c r="K22" s="60">
        <v>23874</v>
      </c>
      <c r="L22" s="60">
        <v>80078</v>
      </c>
      <c r="M22" s="60">
        <v>80078</v>
      </c>
      <c r="N22" s="60">
        <v>80078</v>
      </c>
      <c r="O22" s="60">
        <v>81132</v>
      </c>
      <c r="P22" s="60">
        <v>120861</v>
      </c>
      <c r="Q22" s="60">
        <v>286320</v>
      </c>
      <c r="R22" s="60">
        <v>286320</v>
      </c>
      <c r="S22" s="60">
        <v>289316</v>
      </c>
      <c r="T22" s="60">
        <v>291908</v>
      </c>
      <c r="U22" s="60">
        <v>13405849</v>
      </c>
      <c r="V22" s="60">
        <v>13405849</v>
      </c>
      <c r="W22" s="60">
        <v>13405849</v>
      </c>
      <c r="X22" s="60"/>
      <c r="Y22" s="60">
        <v>13405849</v>
      </c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>
        <v>2274</v>
      </c>
      <c r="R23" s="159">
        <v>2274</v>
      </c>
      <c r="S23" s="159">
        <v>2274</v>
      </c>
      <c r="T23" s="60">
        <v>2274</v>
      </c>
      <c r="U23" s="159">
        <v>4547</v>
      </c>
      <c r="V23" s="159">
        <v>4547</v>
      </c>
      <c r="W23" s="159">
        <v>4547</v>
      </c>
      <c r="X23" s="60"/>
      <c r="Y23" s="159">
        <v>4547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259565507</v>
      </c>
      <c r="D24" s="168">
        <f>SUM(D15:D23)</f>
        <v>0</v>
      </c>
      <c r="E24" s="76">
        <f t="shared" si="1"/>
        <v>227297626</v>
      </c>
      <c r="F24" s="77">
        <f t="shared" si="1"/>
        <v>227297626</v>
      </c>
      <c r="G24" s="77">
        <f t="shared" si="1"/>
        <v>230672353</v>
      </c>
      <c r="H24" s="77">
        <f t="shared" si="1"/>
        <v>251612654</v>
      </c>
      <c r="I24" s="77">
        <f t="shared" si="1"/>
        <v>251612654</v>
      </c>
      <c r="J24" s="77">
        <f t="shared" si="1"/>
        <v>251612654</v>
      </c>
      <c r="K24" s="77">
        <f t="shared" si="1"/>
        <v>255657462</v>
      </c>
      <c r="L24" s="77">
        <f t="shared" si="1"/>
        <v>267437044</v>
      </c>
      <c r="M24" s="77">
        <f t="shared" si="1"/>
        <v>255721306</v>
      </c>
      <c r="N24" s="77">
        <f t="shared" si="1"/>
        <v>255721306</v>
      </c>
      <c r="O24" s="77">
        <f t="shared" si="1"/>
        <v>255000189</v>
      </c>
      <c r="P24" s="77">
        <f t="shared" si="1"/>
        <v>255039918</v>
      </c>
      <c r="Q24" s="77">
        <f t="shared" si="1"/>
        <v>255210848</v>
      </c>
      <c r="R24" s="77">
        <f t="shared" si="1"/>
        <v>255210848</v>
      </c>
      <c r="S24" s="77">
        <f t="shared" si="1"/>
        <v>255222244</v>
      </c>
      <c r="T24" s="77">
        <f t="shared" si="1"/>
        <v>255226510</v>
      </c>
      <c r="U24" s="77">
        <f t="shared" si="1"/>
        <v>278755329</v>
      </c>
      <c r="V24" s="77">
        <f t="shared" si="1"/>
        <v>278755329</v>
      </c>
      <c r="W24" s="77">
        <f t="shared" si="1"/>
        <v>278755329</v>
      </c>
      <c r="X24" s="77">
        <f t="shared" si="1"/>
        <v>227297626</v>
      </c>
      <c r="Y24" s="77">
        <f t="shared" si="1"/>
        <v>51457703</v>
      </c>
      <c r="Z24" s="212">
        <f>+IF(X24&lt;&gt;0,+(Y24/X24)*100,0)</f>
        <v>22.63890912789384</v>
      </c>
      <c r="AA24" s="79">
        <f>SUM(AA15:AA23)</f>
        <v>227297626</v>
      </c>
    </row>
    <row r="25" spans="1:27" ht="13.5">
      <c r="A25" s="250" t="s">
        <v>159</v>
      </c>
      <c r="B25" s="251"/>
      <c r="C25" s="168">
        <f aca="true" t="shared" si="2" ref="C25:Y25">+C12+C24</f>
        <v>298640786</v>
      </c>
      <c r="D25" s="168">
        <f>+D12+D24</f>
        <v>0</v>
      </c>
      <c r="E25" s="72">
        <f t="shared" si="2"/>
        <v>260311600</v>
      </c>
      <c r="F25" s="73">
        <f t="shared" si="2"/>
        <v>260311600</v>
      </c>
      <c r="G25" s="73">
        <f t="shared" si="2"/>
        <v>297345434</v>
      </c>
      <c r="H25" s="73">
        <f t="shared" si="2"/>
        <v>313651584</v>
      </c>
      <c r="I25" s="73">
        <f t="shared" si="2"/>
        <v>309007665</v>
      </c>
      <c r="J25" s="73">
        <f t="shared" si="2"/>
        <v>309007665</v>
      </c>
      <c r="K25" s="73">
        <f t="shared" si="2"/>
        <v>306382931</v>
      </c>
      <c r="L25" s="73">
        <f t="shared" si="2"/>
        <v>320487341</v>
      </c>
      <c r="M25" s="73">
        <f t="shared" si="2"/>
        <v>304554883</v>
      </c>
      <c r="N25" s="73">
        <f t="shared" si="2"/>
        <v>304554883</v>
      </c>
      <c r="O25" s="73">
        <f t="shared" si="2"/>
        <v>307675407</v>
      </c>
      <c r="P25" s="73">
        <f t="shared" si="2"/>
        <v>306742470</v>
      </c>
      <c r="Q25" s="73">
        <f t="shared" si="2"/>
        <v>312791018</v>
      </c>
      <c r="R25" s="73">
        <f t="shared" si="2"/>
        <v>312791018</v>
      </c>
      <c r="S25" s="73">
        <f t="shared" si="2"/>
        <v>312802414</v>
      </c>
      <c r="T25" s="73">
        <f t="shared" si="2"/>
        <v>325874751</v>
      </c>
      <c r="U25" s="73">
        <f t="shared" si="2"/>
        <v>341368984</v>
      </c>
      <c r="V25" s="73">
        <f t="shared" si="2"/>
        <v>341368984</v>
      </c>
      <c r="W25" s="73">
        <f t="shared" si="2"/>
        <v>341368984</v>
      </c>
      <c r="X25" s="73">
        <f t="shared" si="2"/>
        <v>260311600</v>
      </c>
      <c r="Y25" s="73">
        <f t="shared" si="2"/>
        <v>81057384</v>
      </c>
      <c r="Z25" s="170">
        <f>+IF(X25&lt;&gt;0,+(Y25/X25)*100,0)</f>
        <v>31.138598510400612</v>
      </c>
      <c r="AA25" s="74">
        <f>+AA12+AA24</f>
        <v>260311600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>
        <v>31943019</v>
      </c>
      <c r="F29" s="60">
        <v>31943019</v>
      </c>
      <c r="G29" s="60"/>
      <c r="H29" s="60"/>
      <c r="I29" s="60">
        <v>2142305</v>
      </c>
      <c r="J29" s="60">
        <v>2142305</v>
      </c>
      <c r="K29" s="60"/>
      <c r="L29" s="60"/>
      <c r="M29" s="60"/>
      <c r="N29" s="60"/>
      <c r="O29" s="60"/>
      <c r="P29" s="60"/>
      <c r="Q29" s="60"/>
      <c r="R29" s="60"/>
      <c r="S29" s="60">
        <v>19231068</v>
      </c>
      <c r="T29" s="60"/>
      <c r="U29" s="60">
        <v>8679274</v>
      </c>
      <c r="V29" s="60">
        <v>8679274</v>
      </c>
      <c r="W29" s="60">
        <v>8679274</v>
      </c>
      <c r="X29" s="60">
        <v>31943019</v>
      </c>
      <c r="Y29" s="60">
        <v>-23263745</v>
      </c>
      <c r="Z29" s="140">
        <v>-72.83</v>
      </c>
      <c r="AA29" s="62">
        <v>31943019</v>
      </c>
    </row>
    <row r="30" spans="1:27" ht="13.5">
      <c r="A30" s="249" t="s">
        <v>52</v>
      </c>
      <c r="B30" s="182"/>
      <c r="C30" s="155">
        <v>963893</v>
      </c>
      <c r="D30" s="155"/>
      <c r="E30" s="59">
        <v>604827</v>
      </c>
      <c r="F30" s="60">
        <v>604827</v>
      </c>
      <c r="G30" s="60"/>
      <c r="H30" s="60">
        <v>791894</v>
      </c>
      <c r="I30" s="60">
        <v>791894</v>
      </c>
      <c r="J30" s="60">
        <v>791894</v>
      </c>
      <c r="K30" s="60">
        <v>2091223</v>
      </c>
      <c r="L30" s="60">
        <v>2089037</v>
      </c>
      <c r="M30" s="60"/>
      <c r="N30" s="60"/>
      <c r="O30" s="60"/>
      <c r="P30" s="60"/>
      <c r="Q30" s="60"/>
      <c r="R30" s="60"/>
      <c r="S30" s="60"/>
      <c r="T30" s="60">
        <v>2185</v>
      </c>
      <c r="U30" s="60">
        <v>2186</v>
      </c>
      <c r="V30" s="60">
        <v>2186</v>
      </c>
      <c r="W30" s="60">
        <v>2186</v>
      </c>
      <c r="X30" s="60">
        <v>604827</v>
      </c>
      <c r="Y30" s="60">
        <v>-602641</v>
      </c>
      <c r="Z30" s="140">
        <v>-99.64</v>
      </c>
      <c r="AA30" s="62">
        <v>604827</v>
      </c>
    </row>
    <row r="31" spans="1:27" ht="13.5">
      <c r="A31" s="249" t="s">
        <v>163</v>
      </c>
      <c r="B31" s="182"/>
      <c r="C31" s="155">
        <v>629027</v>
      </c>
      <c r="D31" s="155"/>
      <c r="E31" s="59"/>
      <c r="F31" s="60"/>
      <c r="G31" s="60">
        <v>634537</v>
      </c>
      <c r="H31" s="60">
        <v>639557</v>
      </c>
      <c r="I31" s="60">
        <v>635597</v>
      </c>
      <c r="J31" s="60">
        <v>635597</v>
      </c>
      <c r="K31" s="60">
        <v>637552</v>
      </c>
      <c r="L31" s="60">
        <v>641534</v>
      </c>
      <c r="M31" s="60">
        <v>640916</v>
      </c>
      <c r="N31" s="60">
        <v>640916</v>
      </c>
      <c r="O31" s="60">
        <v>644352</v>
      </c>
      <c r="P31" s="60">
        <v>650996</v>
      </c>
      <c r="Q31" s="60">
        <v>654391</v>
      </c>
      <c r="R31" s="60">
        <v>654391</v>
      </c>
      <c r="S31" s="60">
        <v>657833</v>
      </c>
      <c r="T31" s="60">
        <v>665493</v>
      </c>
      <c r="U31" s="60">
        <v>669035</v>
      </c>
      <c r="V31" s="60">
        <v>669035</v>
      </c>
      <c r="W31" s="60">
        <v>669035</v>
      </c>
      <c r="X31" s="60"/>
      <c r="Y31" s="60">
        <v>669035</v>
      </c>
      <c r="Z31" s="140"/>
      <c r="AA31" s="62"/>
    </row>
    <row r="32" spans="1:27" ht="13.5">
      <c r="A32" s="249" t="s">
        <v>164</v>
      </c>
      <c r="B32" s="182"/>
      <c r="C32" s="155">
        <v>41842472</v>
      </c>
      <c r="D32" s="155"/>
      <c r="E32" s="59">
        <v>30732850</v>
      </c>
      <c r="F32" s="60">
        <v>30732850</v>
      </c>
      <c r="G32" s="60">
        <v>47014912</v>
      </c>
      <c r="H32" s="60">
        <v>74200964</v>
      </c>
      <c r="I32" s="60">
        <v>82146862</v>
      </c>
      <c r="J32" s="60">
        <v>82146862</v>
      </c>
      <c r="K32" s="60">
        <v>59279964</v>
      </c>
      <c r="L32" s="60">
        <v>59746607</v>
      </c>
      <c r="M32" s="60">
        <v>66500810</v>
      </c>
      <c r="N32" s="60">
        <v>66500810</v>
      </c>
      <c r="O32" s="60">
        <v>74745487</v>
      </c>
      <c r="P32" s="60">
        <v>77210674</v>
      </c>
      <c r="Q32" s="60">
        <v>110175887</v>
      </c>
      <c r="R32" s="60">
        <v>110175887</v>
      </c>
      <c r="S32" s="60">
        <v>109721546</v>
      </c>
      <c r="T32" s="60">
        <v>123578165</v>
      </c>
      <c r="U32" s="60">
        <v>119262385</v>
      </c>
      <c r="V32" s="60">
        <v>119262385</v>
      </c>
      <c r="W32" s="60">
        <v>119262385</v>
      </c>
      <c r="X32" s="60">
        <v>30732850</v>
      </c>
      <c r="Y32" s="60">
        <v>88529535</v>
      </c>
      <c r="Z32" s="140">
        <v>288.06</v>
      </c>
      <c r="AA32" s="62">
        <v>30732850</v>
      </c>
    </row>
    <row r="33" spans="1:27" ht="13.5">
      <c r="A33" s="249" t="s">
        <v>165</v>
      </c>
      <c r="B33" s="182"/>
      <c r="C33" s="155">
        <v>9368045</v>
      </c>
      <c r="D33" s="155"/>
      <c r="E33" s="59"/>
      <c r="F33" s="60"/>
      <c r="G33" s="60">
        <v>823668</v>
      </c>
      <c r="H33" s="60">
        <v>936304</v>
      </c>
      <c r="I33" s="60">
        <v>936304</v>
      </c>
      <c r="J33" s="60">
        <v>936304</v>
      </c>
      <c r="K33" s="60">
        <v>936304</v>
      </c>
      <c r="L33" s="60">
        <v>3534556</v>
      </c>
      <c r="M33" s="60">
        <v>949490</v>
      </c>
      <c r="N33" s="60">
        <v>949490</v>
      </c>
      <c r="O33" s="60">
        <v>949490</v>
      </c>
      <c r="P33" s="60">
        <v>949490</v>
      </c>
      <c r="Q33" s="60">
        <v>949490</v>
      </c>
      <c r="R33" s="60">
        <v>949490</v>
      </c>
      <c r="S33" s="60">
        <v>949490</v>
      </c>
      <c r="T33" s="60">
        <v>949490</v>
      </c>
      <c r="U33" s="60">
        <v>949490</v>
      </c>
      <c r="V33" s="60">
        <v>949490</v>
      </c>
      <c r="W33" s="60">
        <v>949490</v>
      </c>
      <c r="X33" s="60"/>
      <c r="Y33" s="60">
        <v>949490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52803437</v>
      </c>
      <c r="D34" s="168">
        <f>SUM(D29:D33)</f>
        <v>0</v>
      </c>
      <c r="E34" s="72">
        <f t="shared" si="3"/>
        <v>63280696</v>
      </c>
      <c r="F34" s="73">
        <f t="shared" si="3"/>
        <v>63280696</v>
      </c>
      <c r="G34" s="73">
        <f t="shared" si="3"/>
        <v>48473117</v>
      </c>
      <c r="H34" s="73">
        <f t="shared" si="3"/>
        <v>76568719</v>
      </c>
      <c r="I34" s="73">
        <f t="shared" si="3"/>
        <v>86652962</v>
      </c>
      <c r="J34" s="73">
        <f t="shared" si="3"/>
        <v>86652962</v>
      </c>
      <c r="K34" s="73">
        <f t="shared" si="3"/>
        <v>62945043</v>
      </c>
      <c r="L34" s="73">
        <f t="shared" si="3"/>
        <v>66011734</v>
      </c>
      <c r="M34" s="73">
        <f t="shared" si="3"/>
        <v>68091216</v>
      </c>
      <c r="N34" s="73">
        <f t="shared" si="3"/>
        <v>68091216</v>
      </c>
      <c r="O34" s="73">
        <f t="shared" si="3"/>
        <v>76339329</v>
      </c>
      <c r="P34" s="73">
        <f t="shared" si="3"/>
        <v>78811160</v>
      </c>
      <c r="Q34" s="73">
        <f t="shared" si="3"/>
        <v>111779768</v>
      </c>
      <c r="R34" s="73">
        <f t="shared" si="3"/>
        <v>111779768</v>
      </c>
      <c r="S34" s="73">
        <f t="shared" si="3"/>
        <v>130559937</v>
      </c>
      <c r="T34" s="73">
        <f t="shared" si="3"/>
        <v>125195333</v>
      </c>
      <c r="U34" s="73">
        <f t="shared" si="3"/>
        <v>129562370</v>
      </c>
      <c r="V34" s="73">
        <f t="shared" si="3"/>
        <v>129562370</v>
      </c>
      <c r="W34" s="73">
        <f t="shared" si="3"/>
        <v>129562370</v>
      </c>
      <c r="X34" s="73">
        <f t="shared" si="3"/>
        <v>63280696</v>
      </c>
      <c r="Y34" s="73">
        <f t="shared" si="3"/>
        <v>66281674</v>
      </c>
      <c r="Z34" s="170">
        <f>+IF(X34&lt;&gt;0,+(Y34/X34)*100,0)</f>
        <v>104.74232773925243</v>
      </c>
      <c r="AA34" s="74">
        <f>SUM(AA29:AA33)</f>
        <v>63280696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10074787</v>
      </c>
      <c r="D37" s="155"/>
      <c r="E37" s="59">
        <v>8538486</v>
      </c>
      <c r="F37" s="60">
        <v>8538486</v>
      </c>
      <c r="G37" s="60">
        <v>9340791</v>
      </c>
      <c r="H37" s="60">
        <v>9977514</v>
      </c>
      <c r="I37" s="60">
        <v>9977514</v>
      </c>
      <c r="J37" s="60">
        <v>9977514</v>
      </c>
      <c r="K37" s="60">
        <v>8731495</v>
      </c>
      <c r="L37" s="60">
        <v>8731495</v>
      </c>
      <c r="M37" s="60">
        <v>10811805</v>
      </c>
      <c r="N37" s="60">
        <v>10811805</v>
      </c>
      <c r="O37" s="60">
        <v>10811805</v>
      </c>
      <c r="P37" s="60">
        <v>10811805</v>
      </c>
      <c r="Q37" s="60">
        <v>10653736</v>
      </c>
      <c r="R37" s="60">
        <v>10653736</v>
      </c>
      <c r="S37" s="60">
        <v>10606293</v>
      </c>
      <c r="T37" s="60">
        <v>10501105</v>
      </c>
      <c r="U37" s="60">
        <v>10449901</v>
      </c>
      <c r="V37" s="60">
        <v>10449901</v>
      </c>
      <c r="W37" s="60">
        <v>10449901</v>
      </c>
      <c r="X37" s="60">
        <v>8538486</v>
      </c>
      <c r="Y37" s="60">
        <v>1911415</v>
      </c>
      <c r="Z37" s="140">
        <v>22.39</v>
      </c>
      <c r="AA37" s="62">
        <v>8538486</v>
      </c>
    </row>
    <row r="38" spans="1:27" ht="13.5">
      <c r="A38" s="249" t="s">
        <v>165</v>
      </c>
      <c r="B38" s="182"/>
      <c r="C38" s="155">
        <v>12697096</v>
      </c>
      <c r="D38" s="155"/>
      <c r="E38" s="59">
        <v>7600000</v>
      </c>
      <c r="F38" s="60">
        <v>7600000</v>
      </c>
      <c r="G38" s="60">
        <v>7457743</v>
      </c>
      <c r="H38" s="60">
        <v>10922379</v>
      </c>
      <c r="I38" s="60">
        <v>10922379</v>
      </c>
      <c r="J38" s="60">
        <v>10922379</v>
      </c>
      <c r="K38" s="60">
        <v>10922379</v>
      </c>
      <c r="L38" s="60">
        <v>10922379</v>
      </c>
      <c r="M38" s="60">
        <v>10922379</v>
      </c>
      <c r="N38" s="60">
        <v>10922379</v>
      </c>
      <c r="O38" s="60">
        <v>13795239</v>
      </c>
      <c r="P38" s="60">
        <v>13795239</v>
      </c>
      <c r="Q38" s="60">
        <v>13795239</v>
      </c>
      <c r="R38" s="60">
        <v>13795239</v>
      </c>
      <c r="S38" s="60">
        <v>13795239</v>
      </c>
      <c r="T38" s="60">
        <v>13795239</v>
      </c>
      <c r="U38" s="60">
        <v>13795239</v>
      </c>
      <c r="V38" s="60">
        <v>13795239</v>
      </c>
      <c r="W38" s="60">
        <v>13795239</v>
      </c>
      <c r="X38" s="60">
        <v>7600000</v>
      </c>
      <c r="Y38" s="60">
        <v>6195239</v>
      </c>
      <c r="Z38" s="140">
        <v>81.52</v>
      </c>
      <c r="AA38" s="62">
        <v>7600000</v>
      </c>
    </row>
    <row r="39" spans="1:27" ht="13.5">
      <c r="A39" s="250" t="s">
        <v>59</v>
      </c>
      <c r="B39" s="253"/>
      <c r="C39" s="168">
        <f aca="true" t="shared" si="4" ref="C39:Y39">SUM(C37:C38)</f>
        <v>22771883</v>
      </c>
      <c r="D39" s="168">
        <f>SUM(D37:D38)</f>
        <v>0</v>
      </c>
      <c r="E39" s="76">
        <f t="shared" si="4"/>
        <v>16138486</v>
      </c>
      <c r="F39" s="77">
        <f t="shared" si="4"/>
        <v>16138486</v>
      </c>
      <c r="G39" s="77">
        <f t="shared" si="4"/>
        <v>16798534</v>
      </c>
      <c r="H39" s="77">
        <f t="shared" si="4"/>
        <v>20899893</v>
      </c>
      <c r="I39" s="77">
        <f t="shared" si="4"/>
        <v>20899893</v>
      </c>
      <c r="J39" s="77">
        <f t="shared" si="4"/>
        <v>20899893</v>
      </c>
      <c r="K39" s="77">
        <f t="shared" si="4"/>
        <v>19653874</v>
      </c>
      <c r="L39" s="77">
        <f t="shared" si="4"/>
        <v>19653874</v>
      </c>
      <c r="M39" s="77">
        <f t="shared" si="4"/>
        <v>21734184</v>
      </c>
      <c r="N39" s="77">
        <f t="shared" si="4"/>
        <v>21734184</v>
      </c>
      <c r="O39" s="77">
        <f t="shared" si="4"/>
        <v>24607044</v>
      </c>
      <c r="P39" s="77">
        <f t="shared" si="4"/>
        <v>24607044</v>
      </c>
      <c r="Q39" s="77">
        <f t="shared" si="4"/>
        <v>24448975</v>
      </c>
      <c r="R39" s="77">
        <f t="shared" si="4"/>
        <v>24448975</v>
      </c>
      <c r="S39" s="77">
        <f t="shared" si="4"/>
        <v>24401532</v>
      </c>
      <c r="T39" s="77">
        <f t="shared" si="4"/>
        <v>24296344</v>
      </c>
      <c r="U39" s="77">
        <f t="shared" si="4"/>
        <v>24245140</v>
      </c>
      <c r="V39" s="77">
        <f t="shared" si="4"/>
        <v>24245140</v>
      </c>
      <c r="W39" s="77">
        <f t="shared" si="4"/>
        <v>24245140</v>
      </c>
      <c r="X39" s="77">
        <f t="shared" si="4"/>
        <v>16138486</v>
      </c>
      <c r="Y39" s="77">
        <f t="shared" si="4"/>
        <v>8106654</v>
      </c>
      <c r="Z39" s="212">
        <f>+IF(X39&lt;&gt;0,+(Y39/X39)*100,0)</f>
        <v>50.231812327376936</v>
      </c>
      <c r="AA39" s="79">
        <f>SUM(AA37:AA38)</f>
        <v>16138486</v>
      </c>
    </row>
    <row r="40" spans="1:27" ht="13.5">
      <c r="A40" s="250" t="s">
        <v>167</v>
      </c>
      <c r="B40" s="251"/>
      <c r="C40" s="168">
        <f aca="true" t="shared" si="5" ref="C40:Y40">+C34+C39</f>
        <v>75575320</v>
      </c>
      <c r="D40" s="168">
        <f>+D34+D39</f>
        <v>0</v>
      </c>
      <c r="E40" s="72">
        <f t="shared" si="5"/>
        <v>79419182</v>
      </c>
      <c r="F40" s="73">
        <f t="shared" si="5"/>
        <v>79419182</v>
      </c>
      <c r="G40" s="73">
        <f t="shared" si="5"/>
        <v>65271651</v>
      </c>
      <c r="H40" s="73">
        <f t="shared" si="5"/>
        <v>97468612</v>
      </c>
      <c r="I40" s="73">
        <f t="shared" si="5"/>
        <v>107552855</v>
      </c>
      <c r="J40" s="73">
        <f t="shared" si="5"/>
        <v>107552855</v>
      </c>
      <c r="K40" s="73">
        <f t="shared" si="5"/>
        <v>82598917</v>
      </c>
      <c r="L40" s="73">
        <f t="shared" si="5"/>
        <v>85665608</v>
      </c>
      <c r="M40" s="73">
        <f t="shared" si="5"/>
        <v>89825400</v>
      </c>
      <c r="N40" s="73">
        <f t="shared" si="5"/>
        <v>89825400</v>
      </c>
      <c r="O40" s="73">
        <f t="shared" si="5"/>
        <v>100946373</v>
      </c>
      <c r="P40" s="73">
        <f t="shared" si="5"/>
        <v>103418204</v>
      </c>
      <c r="Q40" s="73">
        <f t="shared" si="5"/>
        <v>136228743</v>
      </c>
      <c r="R40" s="73">
        <f t="shared" si="5"/>
        <v>136228743</v>
      </c>
      <c r="S40" s="73">
        <f t="shared" si="5"/>
        <v>154961469</v>
      </c>
      <c r="T40" s="73">
        <f t="shared" si="5"/>
        <v>149491677</v>
      </c>
      <c r="U40" s="73">
        <f t="shared" si="5"/>
        <v>153807510</v>
      </c>
      <c r="V40" s="73">
        <f t="shared" si="5"/>
        <v>153807510</v>
      </c>
      <c r="W40" s="73">
        <f t="shared" si="5"/>
        <v>153807510</v>
      </c>
      <c r="X40" s="73">
        <f t="shared" si="5"/>
        <v>79419182</v>
      </c>
      <c r="Y40" s="73">
        <f t="shared" si="5"/>
        <v>74388328</v>
      </c>
      <c r="Z40" s="170">
        <f>+IF(X40&lt;&gt;0,+(Y40/X40)*100,0)</f>
        <v>93.6654421849875</v>
      </c>
      <c r="AA40" s="74">
        <f>+AA34+AA39</f>
        <v>79419182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223065466</v>
      </c>
      <c r="D42" s="257">
        <f>+D25-D40</f>
        <v>0</v>
      </c>
      <c r="E42" s="258">
        <f t="shared" si="6"/>
        <v>180892418</v>
      </c>
      <c r="F42" s="259">
        <f t="shared" si="6"/>
        <v>180892418</v>
      </c>
      <c r="G42" s="259">
        <f t="shared" si="6"/>
        <v>232073783</v>
      </c>
      <c r="H42" s="259">
        <f t="shared" si="6"/>
        <v>216182972</v>
      </c>
      <c r="I42" s="259">
        <f t="shared" si="6"/>
        <v>201454810</v>
      </c>
      <c r="J42" s="259">
        <f t="shared" si="6"/>
        <v>201454810</v>
      </c>
      <c r="K42" s="259">
        <f t="shared" si="6"/>
        <v>223784014</v>
      </c>
      <c r="L42" s="259">
        <f t="shared" si="6"/>
        <v>234821733</v>
      </c>
      <c r="M42" s="259">
        <f t="shared" si="6"/>
        <v>214729483</v>
      </c>
      <c r="N42" s="259">
        <f t="shared" si="6"/>
        <v>214729483</v>
      </c>
      <c r="O42" s="259">
        <f t="shared" si="6"/>
        <v>206729034</v>
      </c>
      <c r="P42" s="259">
        <f t="shared" si="6"/>
        <v>203324266</v>
      </c>
      <c r="Q42" s="259">
        <f t="shared" si="6"/>
        <v>176562275</v>
      </c>
      <c r="R42" s="259">
        <f t="shared" si="6"/>
        <v>176562275</v>
      </c>
      <c r="S42" s="259">
        <f t="shared" si="6"/>
        <v>157840945</v>
      </c>
      <c r="T42" s="259">
        <f t="shared" si="6"/>
        <v>176383074</v>
      </c>
      <c r="U42" s="259">
        <f t="shared" si="6"/>
        <v>187561474</v>
      </c>
      <c r="V42" s="259">
        <f t="shared" si="6"/>
        <v>187561474</v>
      </c>
      <c r="W42" s="259">
        <f t="shared" si="6"/>
        <v>187561474</v>
      </c>
      <c r="X42" s="259">
        <f t="shared" si="6"/>
        <v>180892418</v>
      </c>
      <c r="Y42" s="259">
        <f t="shared" si="6"/>
        <v>6669056</v>
      </c>
      <c r="Z42" s="260">
        <f>+IF(X42&lt;&gt;0,+(Y42/X42)*100,0)</f>
        <v>3.6867526421146075</v>
      </c>
      <c r="AA42" s="261">
        <f>+AA25-AA40</f>
        <v>180892418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223065466</v>
      </c>
      <c r="D45" s="155"/>
      <c r="E45" s="59">
        <v>180892418</v>
      </c>
      <c r="F45" s="60">
        <v>180892418</v>
      </c>
      <c r="G45" s="60">
        <v>229921370</v>
      </c>
      <c r="H45" s="60">
        <v>211305790</v>
      </c>
      <c r="I45" s="60">
        <v>196577629</v>
      </c>
      <c r="J45" s="60">
        <v>196577629</v>
      </c>
      <c r="K45" s="60">
        <v>218989915</v>
      </c>
      <c r="L45" s="60">
        <v>230027632</v>
      </c>
      <c r="M45" s="60">
        <v>207337133</v>
      </c>
      <c r="N45" s="60">
        <v>207337133</v>
      </c>
      <c r="O45" s="60">
        <v>199336683</v>
      </c>
      <c r="P45" s="60">
        <v>195931914</v>
      </c>
      <c r="Q45" s="60">
        <v>169169924</v>
      </c>
      <c r="R45" s="60">
        <v>169169924</v>
      </c>
      <c r="S45" s="60">
        <v>150448594</v>
      </c>
      <c r="T45" s="60">
        <v>168990722</v>
      </c>
      <c r="U45" s="60">
        <v>180169123</v>
      </c>
      <c r="V45" s="60">
        <v>180169123</v>
      </c>
      <c r="W45" s="60">
        <v>180169123</v>
      </c>
      <c r="X45" s="60">
        <v>180892418</v>
      </c>
      <c r="Y45" s="60">
        <v>-723295</v>
      </c>
      <c r="Z45" s="139">
        <v>-0.4</v>
      </c>
      <c r="AA45" s="62">
        <v>180892418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>
        <v>2152412</v>
      </c>
      <c r="H46" s="60">
        <v>4877182</v>
      </c>
      <c r="I46" s="60">
        <v>4877182</v>
      </c>
      <c r="J46" s="60">
        <v>4877182</v>
      </c>
      <c r="K46" s="60">
        <v>4794098</v>
      </c>
      <c r="L46" s="60">
        <v>4794098</v>
      </c>
      <c r="M46" s="60">
        <v>7392350</v>
      </c>
      <c r="N46" s="60">
        <v>7392350</v>
      </c>
      <c r="O46" s="60">
        <v>7392350</v>
      </c>
      <c r="P46" s="60">
        <v>7392350</v>
      </c>
      <c r="Q46" s="60">
        <v>7392350</v>
      </c>
      <c r="R46" s="60">
        <v>7392350</v>
      </c>
      <c r="S46" s="60">
        <v>7392350</v>
      </c>
      <c r="T46" s="60">
        <v>7392350</v>
      </c>
      <c r="U46" s="60">
        <v>7392350</v>
      </c>
      <c r="V46" s="60">
        <v>7392350</v>
      </c>
      <c r="W46" s="60">
        <v>7392350</v>
      </c>
      <c r="X46" s="60"/>
      <c r="Y46" s="60">
        <v>7392350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223065466</v>
      </c>
      <c r="D48" s="217">
        <f>SUM(D45:D47)</f>
        <v>0</v>
      </c>
      <c r="E48" s="264">
        <f t="shared" si="7"/>
        <v>180892418</v>
      </c>
      <c r="F48" s="219">
        <f t="shared" si="7"/>
        <v>180892418</v>
      </c>
      <c r="G48" s="219">
        <f t="shared" si="7"/>
        <v>232073782</v>
      </c>
      <c r="H48" s="219">
        <f t="shared" si="7"/>
        <v>216182972</v>
      </c>
      <c r="I48" s="219">
        <f t="shared" si="7"/>
        <v>201454811</v>
      </c>
      <c r="J48" s="219">
        <f t="shared" si="7"/>
        <v>201454811</v>
      </c>
      <c r="K48" s="219">
        <f t="shared" si="7"/>
        <v>223784013</v>
      </c>
      <c r="L48" s="219">
        <f t="shared" si="7"/>
        <v>234821730</v>
      </c>
      <c r="M48" s="219">
        <f t="shared" si="7"/>
        <v>214729483</v>
      </c>
      <c r="N48" s="219">
        <f t="shared" si="7"/>
        <v>214729483</v>
      </c>
      <c r="O48" s="219">
        <f t="shared" si="7"/>
        <v>206729033</v>
      </c>
      <c r="P48" s="219">
        <f t="shared" si="7"/>
        <v>203324264</v>
      </c>
      <c r="Q48" s="219">
        <f t="shared" si="7"/>
        <v>176562274</v>
      </c>
      <c r="R48" s="219">
        <f t="shared" si="7"/>
        <v>176562274</v>
      </c>
      <c r="S48" s="219">
        <f t="shared" si="7"/>
        <v>157840944</v>
      </c>
      <c r="T48" s="219">
        <f t="shared" si="7"/>
        <v>176383072</v>
      </c>
      <c r="U48" s="219">
        <f t="shared" si="7"/>
        <v>187561473</v>
      </c>
      <c r="V48" s="219">
        <f t="shared" si="7"/>
        <v>187561473</v>
      </c>
      <c r="W48" s="219">
        <f t="shared" si="7"/>
        <v>187561473</v>
      </c>
      <c r="X48" s="219">
        <f t="shared" si="7"/>
        <v>180892418</v>
      </c>
      <c r="Y48" s="219">
        <f t="shared" si="7"/>
        <v>6669055</v>
      </c>
      <c r="Z48" s="265">
        <f>+IF(X48&lt;&gt;0,+(Y48/X48)*100,0)</f>
        <v>3.6867520892998398</v>
      </c>
      <c r="AA48" s="232">
        <f>SUM(AA45:AA47)</f>
        <v>180892418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5766315</v>
      </c>
      <c r="F6" s="60">
        <v>5766315</v>
      </c>
      <c r="G6" s="60">
        <v>619685</v>
      </c>
      <c r="H6" s="60">
        <v>659139</v>
      </c>
      <c r="I6" s="60">
        <v>103655</v>
      </c>
      <c r="J6" s="60">
        <v>1382479</v>
      </c>
      <c r="K6" s="60">
        <v>109141</v>
      </c>
      <c r="L6" s="60">
        <v>112308</v>
      </c>
      <c r="M6" s="60">
        <v>114645</v>
      </c>
      <c r="N6" s="60">
        <v>336094</v>
      </c>
      <c r="O6" s="60">
        <v>860558</v>
      </c>
      <c r="P6" s="60">
        <v>677845</v>
      </c>
      <c r="Q6" s="60">
        <v>87714</v>
      </c>
      <c r="R6" s="60">
        <v>1626117</v>
      </c>
      <c r="S6" s="60">
        <v>755985</v>
      </c>
      <c r="T6" s="60">
        <v>92741</v>
      </c>
      <c r="U6" s="60">
        <v>93538</v>
      </c>
      <c r="V6" s="60">
        <v>942264</v>
      </c>
      <c r="W6" s="60">
        <v>4286954</v>
      </c>
      <c r="X6" s="60">
        <v>5766315</v>
      </c>
      <c r="Y6" s="60">
        <v>-1479361</v>
      </c>
      <c r="Z6" s="140">
        <v>-25.66</v>
      </c>
      <c r="AA6" s="62">
        <v>5766315</v>
      </c>
    </row>
    <row r="7" spans="1:27" ht="13.5">
      <c r="A7" s="249" t="s">
        <v>32</v>
      </c>
      <c r="B7" s="182"/>
      <c r="C7" s="155"/>
      <c r="D7" s="155"/>
      <c r="E7" s="59">
        <v>26203765</v>
      </c>
      <c r="F7" s="60">
        <v>26203765</v>
      </c>
      <c r="G7" s="60">
        <v>3790828</v>
      </c>
      <c r="H7" s="60">
        <v>5771467</v>
      </c>
      <c r="I7" s="60">
        <v>3658047</v>
      </c>
      <c r="J7" s="60">
        <v>13220342</v>
      </c>
      <c r="K7" s="60">
        <v>5570468</v>
      </c>
      <c r="L7" s="60">
        <v>4353251</v>
      </c>
      <c r="M7" s="60">
        <v>4047263</v>
      </c>
      <c r="N7" s="60">
        <v>13970982</v>
      </c>
      <c r="O7" s="60">
        <v>4970448</v>
      </c>
      <c r="P7" s="60">
        <v>5193550</v>
      </c>
      <c r="Q7" s="60">
        <v>6170498</v>
      </c>
      <c r="R7" s="60">
        <v>16334496</v>
      </c>
      <c r="S7" s="60">
        <v>4423238</v>
      </c>
      <c r="T7" s="60">
        <v>6334192</v>
      </c>
      <c r="U7" s="60">
        <v>4249181</v>
      </c>
      <c r="V7" s="60">
        <v>15006611</v>
      </c>
      <c r="W7" s="60">
        <v>58532431</v>
      </c>
      <c r="X7" s="60">
        <v>26203765</v>
      </c>
      <c r="Y7" s="60">
        <v>32328666</v>
      </c>
      <c r="Z7" s="140">
        <v>123.37</v>
      </c>
      <c r="AA7" s="62">
        <v>26203765</v>
      </c>
    </row>
    <row r="8" spans="1:27" ht="13.5">
      <c r="A8" s="249" t="s">
        <v>178</v>
      </c>
      <c r="B8" s="182"/>
      <c r="C8" s="155"/>
      <c r="D8" s="155"/>
      <c r="E8" s="59">
        <v>7915441</v>
      </c>
      <c r="F8" s="60">
        <v>7915441</v>
      </c>
      <c r="G8" s="60">
        <v>92901</v>
      </c>
      <c r="H8" s="60">
        <v>329570</v>
      </c>
      <c r="I8" s="60">
        <v>60341</v>
      </c>
      <c r="J8" s="60">
        <v>482812</v>
      </c>
      <c r="K8" s="60">
        <v>355819</v>
      </c>
      <c r="L8" s="60">
        <v>83327</v>
      </c>
      <c r="M8" s="60">
        <v>27371</v>
      </c>
      <c r="N8" s="60">
        <v>466517</v>
      </c>
      <c r="O8" s="60">
        <v>105744</v>
      </c>
      <c r="P8" s="60">
        <v>82350</v>
      </c>
      <c r="Q8" s="60">
        <v>326813</v>
      </c>
      <c r="R8" s="60">
        <v>514907</v>
      </c>
      <c r="S8" s="60">
        <v>42903</v>
      </c>
      <c r="T8" s="60">
        <v>274298</v>
      </c>
      <c r="U8" s="60">
        <v>130369</v>
      </c>
      <c r="V8" s="60">
        <v>447570</v>
      </c>
      <c r="W8" s="60">
        <v>1911806</v>
      </c>
      <c r="X8" s="60">
        <v>7915441</v>
      </c>
      <c r="Y8" s="60">
        <v>-6003635</v>
      </c>
      <c r="Z8" s="140">
        <v>-75.85</v>
      </c>
      <c r="AA8" s="62">
        <v>7915441</v>
      </c>
    </row>
    <row r="9" spans="1:27" ht="13.5">
      <c r="A9" s="249" t="s">
        <v>179</v>
      </c>
      <c r="B9" s="182"/>
      <c r="C9" s="155"/>
      <c r="D9" s="155"/>
      <c r="E9" s="59">
        <v>37705350</v>
      </c>
      <c r="F9" s="60">
        <v>37705350</v>
      </c>
      <c r="G9" s="60">
        <v>10424334</v>
      </c>
      <c r="H9" s="60"/>
      <c r="I9" s="60"/>
      <c r="J9" s="60">
        <v>10424334</v>
      </c>
      <c r="K9" s="60"/>
      <c r="L9" s="60">
        <v>7047000</v>
      </c>
      <c r="M9" s="60">
        <v>300000</v>
      </c>
      <c r="N9" s="60">
        <v>7347000</v>
      </c>
      <c r="O9" s="60"/>
      <c r="P9" s="60">
        <v>500000</v>
      </c>
      <c r="Q9" s="60"/>
      <c r="R9" s="60">
        <v>500000</v>
      </c>
      <c r="S9" s="60"/>
      <c r="T9" s="60"/>
      <c r="U9" s="60"/>
      <c r="V9" s="60"/>
      <c r="W9" s="60">
        <v>18271334</v>
      </c>
      <c r="X9" s="60">
        <v>37705350</v>
      </c>
      <c r="Y9" s="60">
        <v>-19434016</v>
      </c>
      <c r="Z9" s="140">
        <v>-51.54</v>
      </c>
      <c r="AA9" s="62">
        <v>37705350</v>
      </c>
    </row>
    <row r="10" spans="1:27" ht="13.5">
      <c r="A10" s="249" t="s">
        <v>180</v>
      </c>
      <c r="B10" s="182"/>
      <c r="C10" s="155"/>
      <c r="D10" s="155"/>
      <c r="E10" s="59">
        <v>24626650</v>
      </c>
      <c r="F10" s="60">
        <v>24626650</v>
      </c>
      <c r="G10" s="60">
        <v>2967000</v>
      </c>
      <c r="H10" s="60"/>
      <c r="I10" s="60"/>
      <c r="J10" s="60">
        <v>2967000</v>
      </c>
      <c r="K10" s="60"/>
      <c r="L10" s="60">
        <v>5002000</v>
      </c>
      <c r="M10" s="60">
        <v>2500000</v>
      </c>
      <c r="N10" s="60">
        <v>7502000</v>
      </c>
      <c r="O10" s="60">
        <v>2500000</v>
      </c>
      <c r="P10" s="60">
        <v>5588368</v>
      </c>
      <c r="Q10" s="60">
        <v>9054047</v>
      </c>
      <c r="R10" s="60">
        <v>17142415</v>
      </c>
      <c r="S10" s="60"/>
      <c r="T10" s="60"/>
      <c r="U10" s="60"/>
      <c r="V10" s="60"/>
      <c r="W10" s="60">
        <v>27611415</v>
      </c>
      <c r="X10" s="60">
        <v>24626650</v>
      </c>
      <c r="Y10" s="60">
        <v>2984765</v>
      </c>
      <c r="Z10" s="140">
        <v>12.12</v>
      </c>
      <c r="AA10" s="62">
        <v>24626650</v>
      </c>
    </row>
    <row r="11" spans="1:27" ht="13.5">
      <c r="A11" s="249" t="s">
        <v>181</v>
      </c>
      <c r="B11" s="182"/>
      <c r="C11" s="155"/>
      <c r="D11" s="155"/>
      <c r="E11" s="59">
        <v>2040575</v>
      </c>
      <c r="F11" s="60">
        <v>2040575</v>
      </c>
      <c r="G11" s="60">
        <v>280262</v>
      </c>
      <c r="H11" s="60">
        <v>322056</v>
      </c>
      <c r="I11" s="60">
        <v>287134</v>
      </c>
      <c r="J11" s="60">
        <v>889452</v>
      </c>
      <c r="K11" s="60">
        <v>470750</v>
      </c>
      <c r="L11" s="60">
        <v>291090</v>
      </c>
      <c r="M11" s="60">
        <v>299107</v>
      </c>
      <c r="N11" s="60">
        <v>1060947</v>
      </c>
      <c r="O11" s="60">
        <v>285257</v>
      </c>
      <c r="P11" s="60">
        <v>285586</v>
      </c>
      <c r="Q11" s="60">
        <v>335705</v>
      </c>
      <c r="R11" s="60">
        <v>906548</v>
      </c>
      <c r="S11" s="60">
        <v>297282</v>
      </c>
      <c r="T11" s="60">
        <v>651423</v>
      </c>
      <c r="U11" s="60">
        <v>369675</v>
      </c>
      <c r="V11" s="60">
        <v>1318380</v>
      </c>
      <c r="W11" s="60">
        <v>4175327</v>
      </c>
      <c r="X11" s="60">
        <v>2040575</v>
      </c>
      <c r="Y11" s="60">
        <v>2134752</v>
      </c>
      <c r="Z11" s="140">
        <v>104.62</v>
      </c>
      <c r="AA11" s="62">
        <v>2040575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/>
      <c r="D14" s="155"/>
      <c r="E14" s="59">
        <v>-104484024</v>
      </c>
      <c r="F14" s="60">
        <v>-104484024</v>
      </c>
      <c r="G14" s="60">
        <v>-9366591</v>
      </c>
      <c r="H14" s="60">
        <v>-8284294</v>
      </c>
      <c r="I14" s="60">
        <v>-8856878</v>
      </c>
      <c r="J14" s="60">
        <v>-26507763</v>
      </c>
      <c r="K14" s="60">
        <v>-3883860</v>
      </c>
      <c r="L14" s="60">
        <v>-3847839</v>
      </c>
      <c r="M14" s="60">
        <v>-7373303</v>
      </c>
      <c r="N14" s="60">
        <v>-15105002</v>
      </c>
      <c r="O14" s="60">
        <v>-6602699</v>
      </c>
      <c r="P14" s="60">
        <v>-7818500</v>
      </c>
      <c r="Q14" s="60">
        <v>-11650349</v>
      </c>
      <c r="R14" s="60">
        <v>-26071548</v>
      </c>
      <c r="S14" s="60">
        <v>-7710205</v>
      </c>
      <c r="T14" s="60">
        <v>-6608326</v>
      </c>
      <c r="U14" s="60">
        <v>-6033212</v>
      </c>
      <c r="V14" s="60">
        <v>-20351743</v>
      </c>
      <c r="W14" s="60">
        <v>-88036056</v>
      </c>
      <c r="X14" s="60">
        <v>-104484024</v>
      </c>
      <c r="Y14" s="60">
        <v>16447968</v>
      </c>
      <c r="Z14" s="140">
        <v>-15.74</v>
      </c>
      <c r="AA14" s="62">
        <v>-104484024</v>
      </c>
    </row>
    <row r="15" spans="1:27" ht="13.5">
      <c r="A15" s="249" t="s">
        <v>40</v>
      </c>
      <c r="B15" s="182"/>
      <c r="C15" s="155"/>
      <c r="D15" s="155"/>
      <c r="E15" s="59">
        <v>-140232</v>
      </c>
      <c r="F15" s="60">
        <v>-140232</v>
      </c>
      <c r="G15" s="60">
        <v>-189</v>
      </c>
      <c r="H15" s="60">
        <v>-313637</v>
      </c>
      <c r="I15" s="60">
        <v>-109661</v>
      </c>
      <c r="J15" s="60">
        <v>-423487</v>
      </c>
      <c r="K15" s="60">
        <v>-290277</v>
      </c>
      <c r="L15" s="60">
        <v>-116068</v>
      </c>
      <c r="M15" s="60">
        <v>-85520</v>
      </c>
      <c r="N15" s="60">
        <v>-491865</v>
      </c>
      <c r="O15" s="60"/>
      <c r="P15" s="60"/>
      <c r="Q15" s="60">
        <v>-274152</v>
      </c>
      <c r="R15" s="60">
        <v>-274152</v>
      </c>
      <c r="S15" s="60">
        <v>-85758</v>
      </c>
      <c r="T15" s="60">
        <v>-276369</v>
      </c>
      <c r="U15" s="60">
        <v>-91795</v>
      </c>
      <c r="V15" s="60">
        <v>-453922</v>
      </c>
      <c r="W15" s="60">
        <v>-1643426</v>
      </c>
      <c r="X15" s="60">
        <v>-140232</v>
      </c>
      <c r="Y15" s="60">
        <v>-1503194</v>
      </c>
      <c r="Z15" s="140">
        <v>1071.93</v>
      </c>
      <c r="AA15" s="62">
        <v>-140232</v>
      </c>
    </row>
    <row r="16" spans="1:27" ht="13.5">
      <c r="A16" s="249" t="s">
        <v>42</v>
      </c>
      <c r="B16" s="182"/>
      <c r="C16" s="155"/>
      <c r="D16" s="155"/>
      <c r="E16" s="59"/>
      <c r="F16" s="60"/>
      <c r="G16" s="60">
        <v>-1823283</v>
      </c>
      <c r="H16" s="60"/>
      <c r="I16" s="60"/>
      <c r="J16" s="60">
        <v>-1823283</v>
      </c>
      <c r="K16" s="60"/>
      <c r="L16" s="60"/>
      <c r="M16" s="60">
        <v>-30911</v>
      </c>
      <c r="N16" s="60">
        <v>-30911</v>
      </c>
      <c r="O16" s="60">
        <v>-30911</v>
      </c>
      <c r="P16" s="60">
        <v>-31951</v>
      </c>
      <c r="Q16" s="60">
        <v>-1086175</v>
      </c>
      <c r="R16" s="60">
        <v>-1149037</v>
      </c>
      <c r="S16" s="60">
        <v>-52003</v>
      </c>
      <c r="T16" s="60">
        <v>-31866</v>
      </c>
      <c r="U16" s="60">
        <v>-30911</v>
      </c>
      <c r="V16" s="60">
        <v>-114780</v>
      </c>
      <c r="W16" s="60">
        <v>-3118011</v>
      </c>
      <c r="X16" s="60"/>
      <c r="Y16" s="60">
        <v>-3118011</v>
      </c>
      <c r="Z16" s="140"/>
      <c r="AA16" s="62"/>
    </row>
    <row r="17" spans="1:27" ht="13.5">
      <c r="A17" s="250" t="s">
        <v>185</v>
      </c>
      <c r="B17" s="251"/>
      <c r="C17" s="168">
        <f aca="true" t="shared" si="0" ref="C17:Y17">SUM(C6:C16)</f>
        <v>0</v>
      </c>
      <c r="D17" s="168">
        <f t="shared" si="0"/>
        <v>0</v>
      </c>
      <c r="E17" s="72">
        <f t="shared" si="0"/>
        <v>-366160</v>
      </c>
      <c r="F17" s="73">
        <f t="shared" si="0"/>
        <v>-366160</v>
      </c>
      <c r="G17" s="73">
        <f t="shared" si="0"/>
        <v>6984947</v>
      </c>
      <c r="H17" s="73">
        <f t="shared" si="0"/>
        <v>-1515699</v>
      </c>
      <c r="I17" s="73">
        <f t="shared" si="0"/>
        <v>-4857362</v>
      </c>
      <c r="J17" s="73">
        <f t="shared" si="0"/>
        <v>611886</v>
      </c>
      <c r="K17" s="73">
        <f t="shared" si="0"/>
        <v>2332041</v>
      </c>
      <c r="L17" s="73">
        <f t="shared" si="0"/>
        <v>12925069</v>
      </c>
      <c r="M17" s="73">
        <f t="shared" si="0"/>
        <v>-201348</v>
      </c>
      <c r="N17" s="73">
        <f t="shared" si="0"/>
        <v>15055762</v>
      </c>
      <c r="O17" s="73">
        <f t="shared" si="0"/>
        <v>2088397</v>
      </c>
      <c r="P17" s="73">
        <f t="shared" si="0"/>
        <v>4477248</v>
      </c>
      <c r="Q17" s="73">
        <f t="shared" si="0"/>
        <v>2964101</v>
      </c>
      <c r="R17" s="73">
        <f t="shared" si="0"/>
        <v>9529746</v>
      </c>
      <c r="S17" s="73">
        <f t="shared" si="0"/>
        <v>-2328558</v>
      </c>
      <c r="T17" s="73">
        <f t="shared" si="0"/>
        <v>436093</v>
      </c>
      <c r="U17" s="73">
        <f t="shared" si="0"/>
        <v>-1313155</v>
      </c>
      <c r="V17" s="73">
        <f t="shared" si="0"/>
        <v>-3205620</v>
      </c>
      <c r="W17" s="73">
        <f t="shared" si="0"/>
        <v>21991774</v>
      </c>
      <c r="X17" s="73">
        <f t="shared" si="0"/>
        <v>-366160</v>
      </c>
      <c r="Y17" s="73">
        <f t="shared" si="0"/>
        <v>22357934</v>
      </c>
      <c r="Z17" s="170">
        <f>+IF(X17&lt;&gt;0,+(Y17/X17)*100,0)</f>
        <v>-6106.055822591216</v>
      </c>
      <c r="AA17" s="74">
        <f>SUM(AA6:AA16)</f>
        <v>-366160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/>
      <c r="D21" s="155"/>
      <c r="E21" s="59">
        <v>4000000</v>
      </c>
      <c r="F21" s="60">
        <v>4000000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4000000</v>
      </c>
      <c r="Y21" s="159">
        <v>-4000000</v>
      </c>
      <c r="Z21" s="141">
        <v>-100</v>
      </c>
      <c r="AA21" s="225">
        <v>4000000</v>
      </c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/>
      <c r="D26" s="155"/>
      <c r="E26" s="59">
        <v>-25476650</v>
      </c>
      <c r="F26" s="60">
        <v>-25476650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>
        <v>-25476650</v>
      </c>
      <c r="Y26" s="60">
        <v>25476650</v>
      </c>
      <c r="Z26" s="140">
        <v>-100</v>
      </c>
      <c r="AA26" s="62">
        <v>-25476650</v>
      </c>
    </row>
    <row r="27" spans="1:27" ht="13.5">
      <c r="A27" s="250" t="s">
        <v>192</v>
      </c>
      <c r="B27" s="251"/>
      <c r="C27" s="168">
        <f aca="true" t="shared" si="1" ref="C27:Y27">SUM(C21:C26)</f>
        <v>0</v>
      </c>
      <c r="D27" s="168">
        <f>SUM(D21:D26)</f>
        <v>0</v>
      </c>
      <c r="E27" s="72">
        <f t="shared" si="1"/>
        <v>-21476650</v>
      </c>
      <c r="F27" s="73">
        <f t="shared" si="1"/>
        <v>-21476650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0</v>
      </c>
      <c r="X27" s="73">
        <f t="shared" si="1"/>
        <v>-21476650</v>
      </c>
      <c r="Y27" s="73">
        <f t="shared" si="1"/>
        <v>21476650</v>
      </c>
      <c r="Z27" s="170">
        <f>+IF(X27&lt;&gt;0,+(Y27/X27)*100,0)</f>
        <v>-100</v>
      </c>
      <c r="AA27" s="74">
        <f>SUM(AA21:AA26)</f>
        <v>-21476650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>
        <v>-7278</v>
      </c>
      <c r="H33" s="159">
        <v>5020</v>
      </c>
      <c r="I33" s="159">
        <v>-4630</v>
      </c>
      <c r="J33" s="159">
        <v>-6888</v>
      </c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>
        <v>10929</v>
      </c>
      <c r="V33" s="159">
        <v>10929</v>
      </c>
      <c r="W33" s="159">
        <v>4041</v>
      </c>
      <c r="X33" s="159"/>
      <c r="Y33" s="60">
        <v>4041</v>
      </c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/>
      <c r="D35" s="155"/>
      <c r="E35" s="59">
        <v>-533975</v>
      </c>
      <c r="F35" s="60">
        <v>-533975</v>
      </c>
      <c r="G35" s="60">
        <v>-47574</v>
      </c>
      <c r="H35" s="60">
        <v>-95645</v>
      </c>
      <c r="I35" s="60"/>
      <c r="J35" s="60">
        <v>-143219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-143219</v>
      </c>
      <c r="X35" s="60">
        <v>-533975</v>
      </c>
      <c r="Y35" s="60">
        <v>390756</v>
      </c>
      <c r="Z35" s="140">
        <v>-73.18</v>
      </c>
      <c r="AA35" s="62">
        <v>-533975</v>
      </c>
    </row>
    <row r="36" spans="1:27" ht="13.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-533975</v>
      </c>
      <c r="F36" s="73">
        <f t="shared" si="2"/>
        <v>-533975</v>
      </c>
      <c r="G36" s="73">
        <f t="shared" si="2"/>
        <v>-54852</v>
      </c>
      <c r="H36" s="73">
        <f t="shared" si="2"/>
        <v>-90625</v>
      </c>
      <c r="I36" s="73">
        <f t="shared" si="2"/>
        <v>-4630</v>
      </c>
      <c r="J36" s="73">
        <f t="shared" si="2"/>
        <v>-150107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10929</v>
      </c>
      <c r="V36" s="73">
        <f t="shared" si="2"/>
        <v>10929</v>
      </c>
      <c r="W36" s="73">
        <f t="shared" si="2"/>
        <v>-139178</v>
      </c>
      <c r="X36" s="73">
        <f t="shared" si="2"/>
        <v>-533975</v>
      </c>
      <c r="Y36" s="73">
        <f t="shared" si="2"/>
        <v>394797</v>
      </c>
      <c r="Z36" s="170">
        <f>+IF(X36&lt;&gt;0,+(Y36/X36)*100,0)</f>
        <v>-73.93548387096774</v>
      </c>
      <c r="AA36" s="74">
        <f>SUM(AA31:AA35)</f>
        <v>-533975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0</v>
      </c>
      <c r="D38" s="153">
        <f>+D17+D27+D36</f>
        <v>0</v>
      </c>
      <c r="E38" s="99">
        <f t="shared" si="3"/>
        <v>-22376785</v>
      </c>
      <c r="F38" s="100">
        <f t="shared" si="3"/>
        <v>-22376785</v>
      </c>
      <c r="G38" s="100">
        <f t="shared" si="3"/>
        <v>6930095</v>
      </c>
      <c r="H38" s="100">
        <f t="shared" si="3"/>
        <v>-1606324</v>
      </c>
      <c r="I38" s="100">
        <f t="shared" si="3"/>
        <v>-4861992</v>
      </c>
      <c r="J38" s="100">
        <f t="shared" si="3"/>
        <v>461779</v>
      </c>
      <c r="K38" s="100">
        <f t="shared" si="3"/>
        <v>2332041</v>
      </c>
      <c r="L38" s="100">
        <f t="shared" si="3"/>
        <v>12925069</v>
      </c>
      <c r="M38" s="100">
        <f t="shared" si="3"/>
        <v>-201348</v>
      </c>
      <c r="N38" s="100">
        <f t="shared" si="3"/>
        <v>15055762</v>
      </c>
      <c r="O38" s="100">
        <f t="shared" si="3"/>
        <v>2088397</v>
      </c>
      <c r="P38" s="100">
        <f t="shared" si="3"/>
        <v>4477248</v>
      </c>
      <c r="Q38" s="100">
        <f t="shared" si="3"/>
        <v>2964101</v>
      </c>
      <c r="R38" s="100">
        <f t="shared" si="3"/>
        <v>9529746</v>
      </c>
      <c r="S38" s="100">
        <f t="shared" si="3"/>
        <v>-2328558</v>
      </c>
      <c r="T38" s="100">
        <f t="shared" si="3"/>
        <v>436093</v>
      </c>
      <c r="U38" s="100">
        <f t="shared" si="3"/>
        <v>-1302226</v>
      </c>
      <c r="V38" s="100">
        <f t="shared" si="3"/>
        <v>-3194691</v>
      </c>
      <c r="W38" s="100">
        <f t="shared" si="3"/>
        <v>21852596</v>
      </c>
      <c r="X38" s="100">
        <f t="shared" si="3"/>
        <v>-22376785</v>
      </c>
      <c r="Y38" s="100">
        <f t="shared" si="3"/>
        <v>44229381</v>
      </c>
      <c r="Z38" s="137">
        <f>+IF(X38&lt;&gt;0,+(Y38/X38)*100,0)</f>
        <v>-197.65744274702556</v>
      </c>
      <c r="AA38" s="102">
        <f>+AA17+AA27+AA36</f>
        <v>-22376785</v>
      </c>
    </row>
    <row r="39" spans="1:27" ht="13.5">
      <c r="A39" s="249" t="s">
        <v>200</v>
      </c>
      <c r="B39" s="182"/>
      <c r="C39" s="153"/>
      <c r="D39" s="153"/>
      <c r="E39" s="99">
        <v>15024285</v>
      </c>
      <c r="F39" s="100">
        <v>15024285</v>
      </c>
      <c r="G39" s="100">
        <v>1164993</v>
      </c>
      <c r="H39" s="100">
        <v>8095088</v>
      </c>
      <c r="I39" s="100">
        <v>6488764</v>
      </c>
      <c r="J39" s="100">
        <v>1164993</v>
      </c>
      <c r="K39" s="100">
        <v>1626772</v>
      </c>
      <c r="L39" s="100">
        <v>3958813</v>
      </c>
      <c r="M39" s="100">
        <v>16883882</v>
      </c>
      <c r="N39" s="100">
        <v>1626772</v>
      </c>
      <c r="O39" s="100">
        <v>16682534</v>
      </c>
      <c r="P39" s="100">
        <v>18770931</v>
      </c>
      <c r="Q39" s="100">
        <v>23248179</v>
      </c>
      <c r="R39" s="100">
        <v>16682534</v>
      </c>
      <c r="S39" s="100">
        <v>26212280</v>
      </c>
      <c r="T39" s="100">
        <v>23883722</v>
      </c>
      <c r="U39" s="100">
        <v>24319815</v>
      </c>
      <c r="V39" s="100">
        <v>26212280</v>
      </c>
      <c r="W39" s="100">
        <v>1164993</v>
      </c>
      <c r="X39" s="100">
        <v>15024285</v>
      </c>
      <c r="Y39" s="100">
        <v>-13859292</v>
      </c>
      <c r="Z39" s="137">
        <v>-92.25</v>
      </c>
      <c r="AA39" s="102">
        <v>15024285</v>
      </c>
    </row>
    <row r="40" spans="1:27" ht="13.5">
      <c r="A40" s="269" t="s">
        <v>201</v>
      </c>
      <c r="B40" s="256"/>
      <c r="C40" s="257"/>
      <c r="D40" s="257"/>
      <c r="E40" s="258">
        <v>-7352500</v>
      </c>
      <c r="F40" s="259">
        <v>-7352500</v>
      </c>
      <c r="G40" s="259">
        <v>8095088</v>
      </c>
      <c r="H40" s="259">
        <v>6488764</v>
      </c>
      <c r="I40" s="259">
        <v>1626772</v>
      </c>
      <c r="J40" s="259">
        <v>1626772</v>
      </c>
      <c r="K40" s="259">
        <v>3958813</v>
      </c>
      <c r="L40" s="259">
        <v>16883882</v>
      </c>
      <c r="M40" s="259">
        <v>16682534</v>
      </c>
      <c r="N40" s="259">
        <v>16682534</v>
      </c>
      <c r="O40" s="259">
        <v>18770931</v>
      </c>
      <c r="P40" s="259">
        <v>23248179</v>
      </c>
      <c r="Q40" s="259">
        <v>26212280</v>
      </c>
      <c r="R40" s="259">
        <v>18770931</v>
      </c>
      <c r="S40" s="259">
        <v>23883722</v>
      </c>
      <c r="T40" s="259">
        <v>24319815</v>
      </c>
      <c r="U40" s="259">
        <v>23017589</v>
      </c>
      <c r="V40" s="259">
        <v>23017589</v>
      </c>
      <c r="W40" s="259">
        <v>23017589</v>
      </c>
      <c r="X40" s="259">
        <v>-7352500</v>
      </c>
      <c r="Y40" s="259">
        <v>30370089</v>
      </c>
      <c r="Z40" s="260">
        <v>-413.06</v>
      </c>
      <c r="AA40" s="261">
        <v>-7352500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28137600</v>
      </c>
      <c r="D5" s="200">
        <f t="shared" si="0"/>
        <v>0</v>
      </c>
      <c r="E5" s="106">
        <f t="shared" si="0"/>
        <v>18697397</v>
      </c>
      <c r="F5" s="106">
        <f t="shared" si="0"/>
        <v>18697397</v>
      </c>
      <c r="G5" s="106">
        <f t="shared" si="0"/>
        <v>0</v>
      </c>
      <c r="H5" s="106">
        <f t="shared" si="0"/>
        <v>0</v>
      </c>
      <c r="I5" s="106">
        <f t="shared" si="0"/>
        <v>531770</v>
      </c>
      <c r="J5" s="106">
        <f t="shared" si="0"/>
        <v>531770</v>
      </c>
      <c r="K5" s="106">
        <f t="shared" si="0"/>
        <v>1662161</v>
      </c>
      <c r="L5" s="106">
        <f t="shared" si="0"/>
        <v>3020031</v>
      </c>
      <c r="M5" s="106">
        <f t="shared" si="0"/>
        <v>961630</v>
      </c>
      <c r="N5" s="106">
        <f t="shared" si="0"/>
        <v>5643822</v>
      </c>
      <c r="O5" s="106">
        <f t="shared" si="0"/>
        <v>528435</v>
      </c>
      <c r="P5" s="106">
        <f t="shared" si="0"/>
        <v>214236</v>
      </c>
      <c r="Q5" s="106">
        <f t="shared" si="0"/>
        <v>2646149</v>
      </c>
      <c r="R5" s="106">
        <f t="shared" si="0"/>
        <v>3388820</v>
      </c>
      <c r="S5" s="106">
        <f t="shared" si="0"/>
        <v>1124325</v>
      </c>
      <c r="T5" s="106">
        <f t="shared" si="0"/>
        <v>2984890</v>
      </c>
      <c r="U5" s="106">
        <f t="shared" si="0"/>
        <v>2403188</v>
      </c>
      <c r="V5" s="106">
        <f t="shared" si="0"/>
        <v>6512403</v>
      </c>
      <c r="W5" s="106">
        <f t="shared" si="0"/>
        <v>16076815</v>
      </c>
      <c r="X5" s="106">
        <f t="shared" si="0"/>
        <v>18697397</v>
      </c>
      <c r="Y5" s="106">
        <f t="shared" si="0"/>
        <v>-2620582</v>
      </c>
      <c r="Z5" s="201">
        <f>+IF(X5&lt;&gt;0,+(Y5/X5)*100,0)</f>
        <v>-14.015758450227056</v>
      </c>
      <c r="AA5" s="199">
        <f>SUM(AA11:AA18)</f>
        <v>18697397</v>
      </c>
    </row>
    <row r="6" spans="1:27" ht="13.5">
      <c r="A6" s="291" t="s">
        <v>205</v>
      </c>
      <c r="B6" s="142"/>
      <c r="C6" s="62">
        <v>1762633</v>
      </c>
      <c r="D6" s="156"/>
      <c r="E6" s="60">
        <v>100650</v>
      </c>
      <c r="F6" s="60">
        <v>100650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>
        <v>2621</v>
      </c>
      <c r="V6" s="60">
        <v>2621</v>
      </c>
      <c r="W6" s="60">
        <v>2621</v>
      </c>
      <c r="X6" s="60">
        <v>100650</v>
      </c>
      <c r="Y6" s="60">
        <v>-98029</v>
      </c>
      <c r="Z6" s="140">
        <v>-97.4</v>
      </c>
      <c r="AA6" s="155">
        <v>100650</v>
      </c>
    </row>
    <row r="7" spans="1:27" ht="13.5">
      <c r="A7" s="291" t="s">
        <v>206</v>
      </c>
      <c r="B7" s="142"/>
      <c r="C7" s="62">
        <v>1075366</v>
      </c>
      <c r="D7" s="156"/>
      <c r="E7" s="60">
        <v>9696000</v>
      </c>
      <c r="F7" s="60">
        <v>9696000</v>
      </c>
      <c r="G7" s="60"/>
      <c r="H7" s="60"/>
      <c r="I7" s="60"/>
      <c r="J7" s="60"/>
      <c r="K7" s="60"/>
      <c r="L7" s="60">
        <v>9767</v>
      </c>
      <c r="M7" s="60"/>
      <c r="N7" s="60">
        <v>9767</v>
      </c>
      <c r="O7" s="60"/>
      <c r="P7" s="60"/>
      <c r="Q7" s="60"/>
      <c r="R7" s="60"/>
      <c r="S7" s="60"/>
      <c r="T7" s="60"/>
      <c r="U7" s="60">
        <v>624450</v>
      </c>
      <c r="V7" s="60">
        <v>624450</v>
      </c>
      <c r="W7" s="60">
        <v>634217</v>
      </c>
      <c r="X7" s="60">
        <v>9696000</v>
      </c>
      <c r="Y7" s="60">
        <v>-9061783</v>
      </c>
      <c r="Z7" s="140">
        <v>-93.46</v>
      </c>
      <c r="AA7" s="155">
        <v>9696000</v>
      </c>
    </row>
    <row r="8" spans="1:27" ht="13.5">
      <c r="A8" s="291" t="s">
        <v>207</v>
      </c>
      <c r="B8" s="142"/>
      <c r="C8" s="62">
        <v>5254934</v>
      </c>
      <c r="D8" s="156"/>
      <c r="E8" s="60">
        <v>6421571</v>
      </c>
      <c r="F8" s="60">
        <v>6421571</v>
      </c>
      <c r="G8" s="60"/>
      <c r="H8" s="60"/>
      <c r="I8" s="60">
        <v>261399</v>
      </c>
      <c r="J8" s="60">
        <v>261399</v>
      </c>
      <c r="K8" s="60">
        <v>807062</v>
      </c>
      <c r="L8" s="60">
        <v>1191053</v>
      </c>
      <c r="M8" s="60"/>
      <c r="N8" s="60">
        <v>1998115</v>
      </c>
      <c r="O8" s="60">
        <v>417618</v>
      </c>
      <c r="P8" s="60">
        <v>214236</v>
      </c>
      <c r="Q8" s="60">
        <v>2054592</v>
      </c>
      <c r="R8" s="60">
        <v>2686446</v>
      </c>
      <c r="S8" s="60">
        <v>1124325</v>
      </c>
      <c r="T8" s="60">
        <v>2984890</v>
      </c>
      <c r="U8" s="60">
        <v>1757130</v>
      </c>
      <c r="V8" s="60">
        <v>5866345</v>
      </c>
      <c r="W8" s="60">
        <v>10812305</v>
      </c>
      <c r="X8" s="60">
        <v>6421571</v>
      </c>
      <c r="Y8" s="60">
        <v>4390734</v>
      </c>
      <c r="Z8" s="140">
        <v>68.37</v>
      </c>
      <c r="AA8" s="155">
        <v>6421571</v>
      </c>
    </row>
    <row r="9" spans="1:27" ht="13.5">
      <c r="A9" s="291" t="s">
        <v>208</v>
      </c>
      <c r="B9" s="142"/>
      <c r="C9" s="62">
        <v>5612067</v>
      </c>
      <c r="D9" s="156"/>
      <c r="E9" s="60"/>
      <c r="F9" s="60"/>
      <c r="G9" s="60"/>
      <c r="H9" s="60"/>
      <c r="I9" s="60">
        <v>188083</v>
      </c>
      <c r="J9" s="60">
        <v>188083</v>
      </c>
      <c r="K9" s="60">
        <v>221172</v>
      </c>
      <c r="L9" s="60">
        <v>137080</v>
      </c>
      <c r="M9" s="60"/>
      <c r="N9" s="60">
        <v>358252</v>
      </c>
      <c r="O9" s="60">
        <v>110817</v>
      </c>
      <c r="P9" s="60"/>
      <c r="Q9" s="60"/>
      <c r="R9" s="60">
        <v>110817</v>
      </c>
      <c r="S9" s="60"/>
      <c r="T9" s="60"/>
      <c r="U9" s="60">
        <v>17306</v>
      </c>
      <c r="V9" s="60">
        <v>17306</v>
      </c>
      <c r="W9" s="60">
        <v>674458</v>
      </c>
      <c r="X9" s="60"/>
      <c r="Y9" s="60">
        <v>674458</v>
      </c>
      <c r="Z9" s="140"/>
      <c r="AA9" s="155"/>
    </row>
    <row r="10" spans="1:27" ht="13.5">
      <c r="A10" s="291" t="s">
        <v>209</v>
      </c>
      <c r="B10" s="142"/>
      <c r="C10" s="62">
        <v>11656599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210</v>
      </c>
      <c r="B11" s="142"/>
      <c r="C11" s="293">
        <f aca="true" t="shared" si="1" ref="C11:Y11">SUM(C6:C10)</f>
        <v>25361599</v>
      </c>
      <c r="D11" s="294">
        <f t="shared" si="1"/>
        <v>0</v>
      </c>
      <c r="E11" s="295">
        <f t="shared" si="1"/>
        <v>16218221</v>
      </c>
      <c r="F11" s="295">
        <f t="shared" si="1"/>
        <v>16218221</v>
      </c>
      <c r="G11" s="295">
        <f t="shared" si="1"/>
        <v>0</v>
      </c>
      <c r="H11" s="295">
        <f t="shared" si="1"/>
        <v>0</v>
      </c>
      <c r="I11" s="295">
        <f t="shared" si="1"/>
        <v>449482</v>
      </c>
      <c r="J11" s="295">
        <f t="shared" si="1"/>
        <v>449482</v>
      </c>
      <c r="K11" s="295">
        <f t="shared" si="1"/>
        <v>1028234</v>
      </c>
      <c r="L11" s="295">
        <f t="shared" si="1"/>
        <v>1337900</v>
      </c>
      <c r="M11" s="295">
        <f t="shared" si="1"/>
        <v>0</v>
      </c>
      <c r="N11" s="295">
        <f t="shared" si="1"/>
        <v>2366134</v>
      </c>
      <c r="O11" s="295">
        <f t="shared" si="1"/>
        <v>528435</v>
      </c>
      <c r="P11" s="295">
        <f t="shared" si="1"/>
        <v>214236</v>
      </c>
      <c r="Q11" s="295">
        <f t="shared" si="1"/>
        <v>2054592</v>
      </c>
      <c r="R11" s="295">
        <f t="shared" si="1"/>
        <v>2797263</v>
      </c>
      <c r="S11" s="295">
        <f t="shared" si="1"/>
        <v>1124325</v>
      </c>
      <c r="T11" s="295">
        <f t="shared" si="1"/>
        <v>2984890</v>
      </c>
      <c r="U11" s="295">
        <f t="shared" si="1"/>
        <v>2401507</v>
      </c>
      <c r="V11" s="295">
        <f t="shared" si="1"/>
        <v>6510722</v>
      </c>
      <c r="W11" s="295">
        <f t="shared" si="1"/>
        <v>12123601</v>
      </c>
      <c r="X11" s="295">
        <f t="shared" si="1"/>
        <v>16218221</v>
      </c>
      <c r="Y11" s="295">
        <f t="shared" si="1"/>
        <v>-4094620</v>
      </c>
      <c r="Z11" s="296">
        <f>+IF(X11&lt;&gt;0,+(Y11/X11)*100,0)</f>
        <v>-25.247035417756365</v>
      </c>
      <c r="AA11" s="297">
        <f>SUM(AA6:AA10)</f>
        <v>16218221</v>
      </c>
    </row>
    <row r="12" spans="1:27" ht="13.5">
      <c r="A12" s="298" t="s">
        <v>211</v>
      </c>
      <c r="B12" s="136"/>
      <c r="C12" s="62">
        <v>2483024</v>
      </c>
      <c r="D12" s="156"/>
      <c r="E12" s="60">
        <v>1929176</v>
      </c>
      <c r="F12" s="60">
        <v>1929176</v>
      </c>
      <c r="G12" s="60"/>
      <c r="H12" s="60"/>
      <c r="I12" s="60">
        <v>82288</v>
      </c>
      <c r="J12" s="60">
        <v>82288</v>
      </c>
      <c r="K12" s="60">
        <v>633927</v>
      </c>
      <c r="L12" s="60">
        <v>1682131</v>
      </c>
      <c r="M12" s="60">
        <v>961630</v>
      </c>
      <c r="N12" s="60">
        <v>3277688</v>
      </c>
      <c r="O12" s="60"/>
      <c r="P12" s="60"/>
      <c r="Q12" s="60">
        <v>591557</v>
      </c>
      <c r="R12" s="60">
        <v>591557</v>
      </c>
      <c r="S12" s="60"/>
      <c r="T12" s="60"/>
      <c r="U12" s="60"/>
      <c r="V12" s="60"/>
      <c r="W12" s="60">
        <v>3951533</v>
      </c>
      <c r="X12" s="60">
        <v>1929176</v>
      </c>
      <c r="Y12" s="60">
        <v>2022357</v>
      </c>
      <c r="Z12" s="140">
        <v>104.83</v>
      </c>
      <c r="AA12" s="155">
        <v>1929176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292977</v>
      </c>
      <c r="D15" s="156"/>
      <c r="E15" s="60">
        <v>550000</v>
      </c>
      <c r="F15" s="60">
        <v>550000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>
        <v>1681</v>
      </c>
      <c r="V15" s="60">
        <v>1681</v>
      </c>
      <c r="W15" s="60">
        <v>1681</v>
      </c>
      <c r="X15" s="60">
        <v>550000</v>
      </c>
      <c r="Y15" s="60">
        <v>-548319</v>
      </c>
      <c r="Z15" s="140">
        <v>-99.69</v>
      </c>
      <c r="AA15" s="155">
        <v>550000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6779253</v>
      </c>
      <c r="F20" s="100">
        <f t="shared" si="2"/>
        <v>6779253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6779253</v>
      </c>
      <c r="Y20" s="100">
        <f t="shared" si="2"/>
        <v>-6779253</v>
      </c>
      <c r="Z20" s="137">
        <f>+IF(X20&lt;&gt;0,+(Y20/X20)*100,0)</f>
        <v>-100</v>
      </c>
      <c r="AA20" s="153">
        <f>SUM(AA26:AA33)</f>
        <v>6779253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>
        <v>3000000</v>
      </c>
      <c r="F24" s="60">
        <v>3000000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3000000</v>
      </c>
      <c r="Y24" s="60">
        <v>-3000000</v>
      </c>
      <c r="Z24" s="140">
        <v>-100</v>
      </c>
      <c r="AA24" s="155">
        <v>3000000</v>
      </c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3000000</v>
      </c>
      <c r="F26" s="295">
        <f t="shared" si="3"/>
        <v>3000000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3000000</v>
      </c>
      <c r="Y26" s="295">
        <f t="shared" si="3"/>
        <v>-3000000</v>
      </c>
      <c r="Z26" s="296">
        <f>+IF(X26&lt;&gt;0,+(Y26/X26)*100,0)</f>
        <v>-100</v>
      </c>
      <c r="AA26" s="297">
        <f>SUM(AA21:AA25)</f>
        <v>3000000</v>
      </c>
    </row>
    <row r="27" spans="1:27" ht="13.5">
      <c r="A27" s="298" t="s">
        <v>211</v>
      </c>
      <c r="B27" s="147"/>
      <c r="C27" s="62"/>
      <c r="D27" s="156"/>
      <c r="E27" s="60">
        <v>3779253</v>
      </c>
      <c r="F27" s="60">
        <v>3779253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3779253</v>
      </c>
      <c r="Y27" s="60">
        <v>-3779253</v>
      </c>
      <c r="Z27" s="140">
        <v>-100</v>
      </c>
      <c r="AA27" s="155">
        <v>3779253</v>
      </c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1762633</v>
      </c>
      <c r="D36" s="156">
        <f t="shared" si="4"/>
        <v>0</v>
      </c>
      <c r="E36" s="60">
        <f t="shared" si="4"/>
        <v>100650</v>
      </c>
      <c r="F36" s="60">
        <f t="shared" si="4"/>
        <v>100650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2621</v>
      </c>
      <c r="V36" s="60">
        <f t="shared" si="4"/>
        <v>2621</v>
      </c>
      <c r="W36" s="60">
        <f t="shared" si="4"/>
        <v>2621</v>
      </c>
      <c r="X36" s="60">
        <f t="shared" si="4"/>
        <v>100650</v>
      </c>
      <c r="Y36" s="60">
        <f t="shared" si="4"/>
        <v>-98029</v>
      </c>
      <c r="Z36" s="140">
        <f aca="true" t="shared" si="5" ref="Z36:Z49">+IF(X36&lt;&gt;0,+(Y36/X36)*100,0)</f>
        <v>-97.3959264778937</v>
      </c>
      <c r="AA36" s="155">
        <f>AA6+AA21</f>
        <v>100650</v>
      </c>
    </row>
    <row r="37" spans="1:27" ht="13.5">
      <c r="A37" s="291" t="s">
        <v>206</v>
      </c>
      <c r="B37" s="142"/>
      <c r="C37" s="62">
        <f t="shared" si="4"/>
        <v>1075366</v>
      </c>
      <c r="D37" s="156">
        <f t="shared" si="4"/>
        <v>0</v>
      </c>
      <c r="E37" s="60">
        <f t="shared" si="4"/>
        <v>9696000</v>
      </c>
      <c r="F37" s="60">
        <f t="shared" si="4"/>
        <v>9696000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9767</v>
      </c>
      <c r="M37" s="60">
        <f t="shared" si="4"/>
        <v>0</v>
      </c>
      <c r="N37" s="60">
        <f t="shared" si="4"/>
        <v>9767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624450</v>
      </c>
      <c r="V37" s="60">
        <f t="shared" si="4"/>
        <v>624450</v>
      </c>
      <c r="W37" s="60">
        <f t="shared" si="4"/>
        <v>634217</v>
      </c>
      <c r="X37" s="60">
        <f t="shared" si="4"/>
        <v>9696000</v>
      </c>
      <c r="Y37" s="60">
        <f t="shared" si="4"/>
        <v>-9061783</v>
      </c>
      <c r="Z37" s="140">
        <f t="shared" si="5"/>
        <v>-93.45898308580858</v>
      </c>
      <c r="AA37" s="155">
        <f>AA7+AA22</f>
        <v>9696000</v>
      </c>
    </row>
    <row r="38" spans="1:27" ht="13.5">
      <c r="A38" s="291" t="s">
        <v>207</v>
      </c>
      <c r="B38" s="142"/>
      <c r="C38" s="62">
        <f t="shared" si="4"/>
        <v>5254934</v>
      </c>
      <c r="D38" s="156">
        <f t="shared" si="4"/>
        <v>0</v>
      </c>
      <c r="E38" s="60">
        <f t="shared" si="4"/>
        <v>6421571</v>
      </c>
      <c r="F38" s="60">
        <f t="shared" si="4"/>
        <v>6421571</v>
      </c>
      <c r="G38" s="60">
        <f t="shared" si="4"/>
        <v>0</v>
      </c>
      <c r="H38" s="60">
        <f t="shared" si="4"/>
        <v>0</v>
      </c>
      <c r="I38" s="60">
        <f t="shared" si="4"/>
        <v>261399</v>
      </c>
      <c r="J38" s="60">
        <f t="shared" si="4"/>
        <v>261399</v>
      </c>
      <c r="K38" s="60">
        <f t="shared" si="4"/>
        <v>807062</v>
      </c>
      <c r="L38" s="60">
        <f t="shared" si="4"/>
        <v>1191053</v>
      </c>
      <c r="M38" s="60">
        <f t="shared" si="4"/>
        <v>0</v>
      </c>
      <c r="N38" s="60">
        <f t="shared" si="4"/>
        <v>1998115</v>
      </c>
      <c r="O38" s="60">
        <f t="shared" si="4"/>
        <v>417618</v>
      </c>
      <c r="P38" s="60">
        <f t="shared" si="4"/>
        <v>214236</v>
      </c>
      <c r="Q38" s="60">
        <f t="shared" si="4"/>
        <v>2054592</v>
      </c>
      <c r="R38" s="60">
        <f t="shared" si="4"/>
        <v>2686446</v>
      </c>
      <c r="S38" s="60">
        <f t="shared" si="4"/>
        <v>1124325</v>
      </c>
      <c r="T38" s="60">
        <f t="shared" si="4"/>
        <v>2984890</v>
      </c>
      <c r="U38" s="60">
        <f t="shared" si="4"/>
        <v>1757130</v>
      </c>
      <c r="V38" s="60">
        <f t="shared" si="4"/>
        <v>5866345</v>
      </c>
      <c r="W38" s="60">
        <f t="shared" si="4"/>
        <v>10812305</v>
      </c>
      <c r="X38" s="60">
        <f t="shared" si="4"/>
        <v>6421571</v>
      </c>
      <c r="Y38" s="60">
        <f t="shared" si="4"/>
        <v>4390734</v>
      </c>
      <c r="Z38" s="140">
        <f t="shared" si="5"/>
        <v>68.37476374550714</v>
      </c>
      <c r="AA38" s="155">
        <f>AA8+AA23</f>
        <v>6421571</v>
      </c>
    </row>
    <row r="39" spans="1:27" ht="13.5">
      <c r="A39" s="291" t="s">
        <v>208</v>
      </c>
      <c r="B39" s="142"/>
      <c r="C39" s="62">
        <f t="shared" si="4"/>
        <v>5612067</v>
      </c>
      <c r="D39" s="156">
        <f t="shared" si="4"/>
        <v>0</v>
      </c>
      <c r="E39" s="60">
        <f t="shared" si="4"/>
        <v>3000000</v>
      </c>
      <c r="F39" s="60">
        <f t="shared" si="4"/>
        <v>3000000</v>
      </c>
      <c r="G39" s="60">
        <f t="shared" si="4"/>
        <v>0</v>
      </c>
      <c r="H39" s="60">
        <f t="shared" si="4"/>
        <v>0</v>
      </c>
      <c r="I39" s="60">
        <f t="shared" si="4"/>
        <v>188083</v>
      </c>
      <c r="J39" s="60">
        <f t="shared" si="4"/>
        <v>188083</v>
      </c>
      <c r="K39" s="60">
        <f t="shared" si="4"/>
        <v>221172</v>
      </c>
      <c r="L39" s="60">
        <f t="shared" si="4"/>
        <v>137080</v>
      </c>
      <c r="M39" s="60">
        <f t="shared" si="4"/>
        <v>0</v>
      </c>
      <c r="N39" s="60">
        <f t="shared" si="4"/>
        <v>358252</v>
      </c>
      <c r="O39" s="60">
        <f t="shared" si="4"/>
        <v>110817</v>
      </c>
      <c r="P39" s="60">
        <f t="shared" si="4"/>
        <v>0</v>
      </c>
      <c r="Q39" s="60">
        <f t="shared" si="4"/>
        <v>0</v>
      </c>
      <c r="R39" s="60">
        <f t="shared" si="4"/>
        <v>110817</v>
      </c>
      <c r="S39" s="60">
        <f t="shared" si="4"/>
        <v>0</v>
      </c>
      <c r="T39" s="60">
        <f t="shared" si="4"/>
        <v>0</v>
      </c>
      <c r="U39" s="60">
        <f t="shared" si="4"/>
        <v>17306</v>
      </c>
      <c r="V39" s="60">
        <f t="shared" si="4"/>
        <v>17306</v>
      </c>
      <c r="W39" s="60">
        <f t="shared" si="4"/>
        <v>674458</v>
      </c>
      <c r="X39" s="60">
        <f t="shared" si="4"/>
        <v>3000000</v>
      </c>
      <c r="Y39" s="60">
        <f t="shared" si="4"/>
        <v>-2325542</v>
      </c>
      <c r="Z39" s="140">
        <f t="shared" si="5"/>
        <v>-77.51806666666667</v>
      </c>
      <c r="AA39" s="155">
        <f>AA9+AA24</f>
        <v>3000000</v>
      </c>
    </row>
    <row r="40" spans="1:27" ht="13.5">
      <c r="A40" s="291" t="s">
        <v>209</v>
      </c>
      <c r="B40" s="142"/>
      <c r="C40" s="62">
        <f t="shared" si="4"/>
        <v>11656599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210</v>
      </c>
      <c r="B41" s="142"/>
      <c r="C41" s="293">
        <f aca="true" t="shared" si="6" ref="C41:Y41">SUM(C36:C40)</f>
        <v>25361599</v>
      </c>
      <c r="D41" s="294">
        <f t="shared" si="6"/>
        <v>0</v>
      </c>
      <c r="E41" s="295">
        <f t="shared" si="6"/>
        <v>19218221</v>
      </c>
      <c r="F41" s="295">
        <f t="shared" si="6"/>
        <v>19218221</v>
      </c>
      <c r="G41" s="295">
        <f t="shared" si="6"/>
        <v>0</v>
      </c>
      <c r="H41" s="295">
        <f t="shared" si="6"/>
        <v>0</v>
      </c>
      <c r="I41" s="295">
        <f t="shared" si="6"/>
        <v>449482</v>
      </c>
      <c r="J41" s="295">
        <f t="shared" si="6"/>
        <v>449482</v>
      </c>
      <c r="K41" s="295">
        <f t="shared" si="6"/>
        <v>1028234</v>
      </c>
      <c r="L41" s="295">
        <f t="shared" si="6"/>
        <v>1337900</v>
      </c>
      <c r="M41" s="295">
        <f t="shared" si="6"/>
        <v>0</v>
      </c>
      <c r="N41" s="295">
        <f t="shared" si="6"/>
        <v>2366134</v>
      </c>
      <c r="O41" s="295">
        <f t="shared" si="6"/>
        <v>528435</v>
      </c>
      <c r="P41" s="295">
        <f t="shared" si="6"/>
        <v>214236</v>
      </c>
      <c r="Q41" s="295">
        <f t="shared" si="6"/>
        <v>2054592</v>
      </c>
      <c r="R41" s="295">
        <f t="shared" si="6"/>
        <v>2797263</v>
      </c>
      <c r="S41" s="295">
        <f t="shared" si="6"/>
        <v>1124325</v>
      </c>
      <c r="T41" s="295">
        <f t="shared" si="6"/>
        <v>2984890</v>
      </c>
      <c r="U41" s="295">
        <f t="shared" si="6"/>
        <v>2401507</v>
      </c>
      <c r="V41" s="295">
        <f t="shared" si="6"/>
        <v>6510722</v>
      </c>
      <c r="W41" s="295">
        <f t="shared" si="6"/>
        <v>12123601</v>
      </c>
      <c r="X41" s="295">
        <f t="shared" si="6"/>
        <v>19218221</v>
      </c>
      <c r="Y41" s="295">
        <f t="shared" si="6"/>
        <v>-7094620</v>
      </c>
      <c r="Z41" s="296">
        <f t="shared" si="5"/>
        <v>-36.916112058447034</v>
      </c>
      <c r="AA41" s="297">
        <f>SUM(AA36:AA40)</f>
        <v>19218221</v>
      </c>
    </row>
    <row r="42" spans="1:27" ht="13.5">
      <c r="A42" s="298" t="s">
        <v>211</v>
      </c>
      <c r="B42" s="136"/>
      <c r="C42" s="95">
        <f aca="true" t="shared" si="7" ref="C42:Y48">C12+C27</f>
        <v>2483024</v>
      </c>
      <c r="D42" s="129">
        <f t="shared" si="7"/>
        <v>0</v>
      </c>
      <c r="E42" s="54">
        <f t="shared" si="7"/>
        <v>5708429</v>
      </c>
      <c r="F42" s="54">
        <f t="shared" si="7"/>
        <v>5708429</v>
      </c>
      <c r="G42" s="54">
        <f t="shared" si="7"/>
        <v>0</v>
      </c>
      <c r="H42" s="54">
        <f t="shared" si="7"/>
        <v>0</v>
      </c>
      <c r="I42" s="54">
        <f t="shared" si="7"/>
        <v>82288</v>
      </c>
      <c r="J42" s="54">
        <f t="shared" si="7"/>
        <v>82288</v>
      </c>
      <c r="K42" s="54">
        <f t="shared" si="7"/>
        <v>633927</v>
      </c>
      <c r="L42" s="54">
        <f t="shared" si="7"/>
        <v>1682131</v>
      </c>
      <c r="M42" s="54">
        <f t="shared" si="7"/>
        <v>961630</v>
      </c>
      <c r="N42" s="54">
        <f t="shared" si="7"/>
        <v>3277688</v>
      </c>
      <c r="O42" s="54">
        <f t="shared" si="7"/>
        <v>0</v>
      </c>
      <c r="P42" s="54">
        <f t="shared" si="7"/>
        <v>0</v>
      </c>
      <c r="Q42" s="54">
        <f t="shared" si="7"/>
        <v>591557</v>
      </c>
      <c r="R42" s="54">
        <f t="shared" si="7"/>
        <v>591557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3951533</v>
      </c>
      <c r="X42" s="54">
        <f t="shared" si="7"/>
        <v>5708429</v>
      </c>
      <c r="Y42" s="54">
        <f t="shared" si="7"/>
        <v>-1756896</v>
      </c>
      <c r="Z42" s="184">
        <f t="shared" si="5"/>
        <v>-30.777224346663505</v>
      </c>
      <c r="AA42" s="130">
        <f aca="true" t="shared" si="8" ref="AA42:AA48">AA12+AA27</f>
        <v>5708429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292977</v>
      </c>
      <c r="D45" s="129">
        <f t="shared" si="7"/>
        <v>0</v>
      </c>
      <c r="E45" s="54">
        <f t="shared" si="7"/>
        <v>550000</v>
      </c>
      <c r="F45" s="54">
        <f t="shared" si="7"/>
        <v>550000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1681</v>
      </c>
      <c r="V45" s="54">
        <f t="shared" si="7"/>
        <v>1681</v>
      </c>
      <c r="W45" s="54">
        <f t="shared" si="7"/>
        <v>1681</v>
      </c>
      <c r="X45" s="54">
        <f t="shared" si="7"/>
        <v>550000</v>
      </c>
      <c r="Y45" s="54">
        <f t="shared" si="7"/>
        <v>-548319</v>
      </c>
      <c r="Z45" s="184">
        <f t="shared" si="5"/>
        <v>-99.69436363636363</v>
      </c>
      <c r="AA45" s="130">
        <f t="shared" si="8"/>
        <v>550000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28137600</v>
      </c>
      <c r="D49" s="218">
        <f t="shared" si="9"/>
        <v>0</v>
      </c>
      <c r="E49" s="220">
        <f t="shared" si="9"/>
        <v>25476650</v>
      </c>
      <c r="F49" s="220">
        <f t="shared" si="9"/>
        <v>25476650</v>
      </c>
      <c r="G49" s="220">
        <f t="shared" si="9"/>
        <v>0</v>
      </c>
      <c r="H49" s="220">
        <f t="shared" si="9"/>
        <v>0</v>
      </c>
      <c r="I49" s="220">
        <f t="shared" si="9"/>
        <v>531770</v>
      </c>
      <c r="J49" s="220">
        <f t="shared" si="9"/>
        <v>531770</v>
      </c>
      <c r="K49" s="220">
        <f t="shared" si="9"/>
        <v>1662161</v>
      </c>
      <c r="L49" s="220">
        <f t="shared" si="9"/>
        <v>3020031</v>
      </c>
      <c r="M49" s="220">
        <f t="shared" si="9"/>
        <v>961630</v>
      </c>
      <c r="N49" s="220">
        <f t="shared" si="9"/>
        <v>5643822</v>
      </c>
      <c r="O49" s="220">
        <f t="shared" si="9"/>
        <v>528435</v>
      </c>
      <c r="P49" s="220">
        <f t="shared" si="9"/>
        <v>214236</v>
      </c>
      <c r="Q49" s="220">
        <f t="shared" si="9"/>
        <v>2646149</v>
      </c>
      <c r="R49" s="220">
        <f t="shared" si="9"/>
        <v>3388820</v>
      </c>
      <c r="S49" s="220">
        <f t="shared" si="9"/>
        <v>1124325</v>
      </c>
      <c r="T49" s="220">
        <f t="shared" si="9"/>
        <v>2984890</v>
      </c>
      <c r="U49" s="220">
        <f t="shared" si="9"/>
        <v>2403188</v>
      </c>
      <c r="V49" s="220">
        <f t="shared" si="9"/>
        <v>6512403</v>
      </c>
      <c r="W49" s="220">
        <f t="shared" si="9"/>
        <v>16076815</v>
      </c>
      <c r="X49" s="220">
        <f t="shared" si="9"/>
        <v>25476650</v>
      </c>
      <c r="Y49" s="220">
        <f t="shared" si="9"/>
        <v>-9399835</v>
      </c>
      <c r="Z49" s="221">
        <f t="shared" si="5"/>
        <v>-36.895883092949816</v>
      </c>
      <c r="AA49" s="222">
        <f>SUM(AA41:AA48)</f>
        <v>25476650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2034249</v>
      </c>
      <c r="D51" s="129">
        <f t="shared" si="10"/>
        <v>0</v>
      </c>
      <c r="E51" s="54">
        <f t="shared" si="10"/>
        <v>3371540</v>
      </c>
      <c r="F51" s="54">
        <f t="shared" si="10"/>
        <v>3371540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3371540</v>
      </c>
      <c r="Y51" s="54">
        <f t="shared" si="10"/>
        <v>-3371540</v>
      </c>
      <c r="Z51" s="184">
        <f>+IF(X51&lt;&gt;0,+(Y51/X51)*100,0)</f>
        <v>-100</v>
      </c>
      <c r="AA51" s="130">
        <f>SUM(AA57:AA61)</f>
        <v>3371540</v>
      </c>
    </row>
    <row r="52" spans="1:27" ht="13.5">
      <c r="A52" s="310" t="s">
        <v>205</v>
      </c>
      <c r="B52" s="142"/>
      <c r="C52" s="62">
        <v>201333</v>
      </c>
      <c r="D52" s="156"/>
      <c r="E52" s="60">
        <v>331300</v>
      </c>
      <c r="F52" s="60">
        <v>331300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331300</v>
      </c>
      <c r="Y52" s="60">
        <v>-331300</v>
      </c>
      <c r="Z52" s="140">
        <v>-100</v>
      </c>
      <c r="AA52" s="155">
        <v>331300</v>
      </c>
    </row>
    <row r="53" spans="1:27" ht="13.5">
      <c r="A53" s="310" t="s">
        <v>206</v>
      </c>
      <c r="B53" s="142"/>
      <c r="C53" s="62">
        <v>168649</v>
      </c>
      <c r="D53" s="156"/>
      <c r="E53" s="60">
        <v>283020</v>
      </c>
      <c r="F53" s="60">
        <v>283020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283020</v>
      </c>
      <c r="Y53" s="60">
        <v>-283020</v>
      </c>
      <c r="Z53" s="140">
        <v>-100</v>
      </c>
      <c r="AA53" s="155">
        <v>283020</v>
      </c>
    </row>
    <row r="54" spans="1:27" ht="13.5">
      <c r="A54" s="310" t="s">
        <v>207</v>
      </c>
      <c r="B54" s="142"/>
      <c r="C54" s="62">
        <v>372620</v>
      </c>
      <c r="D54" s="156"/>
      <c r="E54" s="60">
        <v>580000</v>
      </c>
      <c r="F54" s="60">
        <v>580000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580000</v>
      </c>
      <c r="Y54" s="60">
        <v>-580000</v>
      </c>
      <c r="Z54" s="140">
        <v>-100</v>
      </c>
      <c r="AA54" s="155">
        <v>580000</v>
      </c>
    </row>
    <row r="55" spans="1:27" ht="13.5">
      <c r="A55" s="310" t="s">
        <v>208</v>
      </c>
      <c r="B55" s="142"/>
      <c r="C55" s="62">
        <v>69736</v>
      </c>
      <c r="D55" s="156"/>
      <c r="E55" s="60">
        <v>270000</v>
      </c>
      <c r="F55" s="60">
        <v>270000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270000</v>
      </c>
      <c r="Y55" s="60">
        <v>-270000</v>
      </c>
      <c r="Z55" s="140">
        <v>-100</v>
      </c>
      <c r="AA55" s="155">
        <v>270000</v>
      </c>
    </row>
    <row r="56" spans="1:27" ht="13.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812338</v>
      </c>
      <c r="D57" s="294">
        <f t="shared" si="11"/>
        <v>0</v>
      </c>
      <c r="E57" s="295">
        <f t="shared" si="11"/>
        <v>1464320</v>
      </c>
      <c r="F57" s="295">
        <f t="shared" si="11"/>
        <v>1464320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1464320</v>
      </c>
      <c r="Y57" s="295">
        <f t="shared" si="11"/>
        <v>-1464320</v>
      </c>
      <c r="Z57" s="296">
        <f>+IF(X57&lt;&gt;0,+(Y57/X57)*100,0)</f>
        <v>-100</v>
      </c>
      <c r="AA57" s="297">
        <f>SUM(AA52:AA56)</f>
        <v>1464320</v>
      </c>
    </row>
    <row r="58" spans="1:27" ht="13.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>
        <v>1221911</v>
      </c>
      <c r="D61" s="156"/>
      <c r="E61" s="60">
        <v>1907220</v>
      </c>
      <c r="F61" s="60">
        <v>1907220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1907220</v>
      </c>
      <c r="Y61" s="60">
        <v>-1907220</v>
      </c>
      <c r="Z61" s="140">
        <v>-100</v>
      </c>
      <c r="AA61" s="155">
        <v>1907220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913842</v>
      </c>
      <c r="H65" s="60">
        <v>897163</v>
      </c>
      <c r="I65" s="60">
        <v>847364</v>
      </c>
      <c r="J65" s="60">
        <v>2658369</v>
      </c>
      <c r="K65" s="60"/>
      <c r="L65" s="60">
        <v>897163</v>
      </c>
      <c r="M65" s="60">
        <v>996115</v>
      </c>
      <c r="N65" s="60">
        <v>1893278</v>
      </c>
      <c r="O65" s="60">
        <v>623582</v>
      </c>
      <c r="P65" s="60">
        <v>830816</v>
      </c>
      <c r="Q65" s="60">
        <v>848173</v>
      </c>
      <c r="R65" s="60">
        <v>2302571</v>
      </c>
      <c r="S65" s="60">
        <v>869260</v>
      </c>
      <c r="T65" s="60">
        <v>771776</v>
      </c>
      <c r="U65" s="60">
        <v>792861</v>
      </c>
      <c r="V65" s="60">
        <v>2433897</v>
      </c>
      <c r="W65" s="60">
        <v>9288115</v>
      </c>
      <c r="X65" s="60"/>
      <c r="Y65" s="60">
        <v>9288115</v>
      </c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>
        <v>22442</v>
      </c>
      <c r="Q67" s="60"/>
      <c r="R67" s="60">
        <v>22442</v>
      </c>
      <c r="S67" s="60"/>
      <c r="T67" s="60"/>
      <c r="U67" s="60">
        <v>1027</v>
      </c>
      <c r="V67" s="60">
        <v>1027</v>
      </c>
      <c r="W67" s="60">
        <v>23469</v>
      </c>
      <c r="X67" s="60"/>
      <c r="Y67" s="60">
        <v>23469</v>
      </c>
      <c r="Z67" s="140"/>
      <c r="AA67" s="155"/>
    </row>
    <row r="68" spans="1:27" ht="13.5">
      <c r="A68" s="311" t="s">
        <v>43</v>
      </c>
      <c r="B68" s="316"/>
      <c r="C68" s="62">
        <v>95945</v>
      </c>
      <c r="D68" s="156">
        <v>3347340</v>
      </c>
      <c r="E68" s="60">
        <v>3371540</v>
      </c>
      <c r="F68" s="60">
        <v>3347340</v>
      </c>
      <c r="G68" s="60">
        <v>109430</v>
      </c>
      <c r="H68" s="60">
        <v>63447</v>
      </c>
      <c r="I68" s="60">
        <v>11153</v>
      </c>
      <c r="J68" s="60">
        <v>184030</v>
      </c>
      <c r="K68" s="60">
        <v>33160</v>
      </c>
      <c r="L68" s="60">
        <v>33160</v>
      </c>
      <c r="M68" s="60">
        <v>65858</v>
      </c>
      <c r="N68" s="60">
        <v>132178</v>
      </c>
      <c r="O68" s="60">
        <v>117707</v>
      </c>
      <c r="P68" s="60">
        <v>583050</v>
      </c>
      <c r="Q68" s="60">
        <v>449322</v>
      </c>
      <c r="R68" s="60">
        <v>1150079</v>
      </c>
      <c r="S68" s="60">
        <v>144450</v>
      </c>
      <c r="T68" s="60">
        <v>371830</v>
      </c>
      <c r="U68" s="60">
        <v>339212</v>
      </c>
      <c r="V68" s="60">
        <v>855492</v>
      </c>
      <c r="W68" s="60">
        <v>2321779</v>
      </c>
      <c r="X68" s="60">
        <v>3347340</v>
      </c>
      <c r="Y68" s="60">
        <v>-1025561</v>
      </c>
      <c r="Z68" s="140">
        <v>-30.64</v>
      </c>
      <c r="AA68" s="155"/>
    </row>
    <row r="69" spans="1:27" ht="13.5">
      <c r="A69" s="238" t="s">
        <v>226</v>
      </c>
      <c r="B69" s="149"/>
      <c r="C69" s="239">
        <f aca="true" t="shared" si="12" ref="C69:Y69">SUM(C65:C68)</f>
        <v>95945</v>
      </c>
      <c r="D69" s="218">
        <f t="shared" si="12"/>
        <v>3347340</v>
      </c>
      <c r="E69" s="220">
        <f t="shared" si="12"/>
        <v>3371540</v>
      </c>
      <c r="F69" s="220">
        <f t="shared" si="12"/>
        <v>3347340</v>
      </c>
      <c r="G69" s="220">
        <f t="shared" si="12"/>
        <v>1023272</v>
      </c>
      <c r="H69" s="220">
        <f t="shared" si="12"/>
        <v>960610</v>
      </c>
      <c r="I69" s="220">
        <f t="shared" si="12"/>
        <v>858517</v>
      </c>
      <c r="J69" s="220">
        <f t="shared" si="12"/>
        <v>2842399</v>
      </c>
      <c r="K69" s="220">
        <f t="shared" si="12"/>
        <v>33160</v>
      </c>
      <c r="L69" s="220">
        <f t="shared" si="12"/>
        <v>930323</v>
      </c>
      <c r="M69" s="220">
        <f t="shared" si="12"/>
        <v>1061973</v>
      </c>
      <c r="N69" s="220">
        <f t="shared" si="12"/>
        <v>2025456</v>
      </c>
      <c r="O69" s="220">
        <f t="shared" si="12"/>
        <v>741289</v>
      </c>
      <c r="P69" s="220">
        <f t="shared" si="12"/>
        <v>1436308</v>
      </c>
      <c r="Q69" s="220">
        <f t="shared" si="12"/>
        <v>1297495</v>
      </c>
      <c r="R69" s="220">
        <f t="shared" si="12"/>
        <v>3475092</v>
      </c>
      <c r="S69" s="220">
        <f t="shared" si="12"/>
        <v>1013710</v>
      </c>
      <c r="T69" s="220">
        <f t="shared" si="12"/>
        <v>1143606</v>
      </c>
      <c r="U69" s="220">
        <f t="shared" si="12"/>
        <v>1133100</v>
      </c>
      <c r="V69" s="220">
        <f t="shared" si="12"/>
        <v>3290416</v>
      </c>
      <c r="W69" s="220">
        <f t="shared" si="12"/>
        <v>11633363</v>
      </c>
      <c r="X69" s="220">
        <f t="shared" si="12"/>
        <v>3347340</v>
      </c>
      <c r="Y69" s="220">
        <f t="shared" si="12"/>
        <v>8286023</v>
      </c>
      <c r="Z69" s="221">
        <f>+IF(X69&lt;&gt;0,+(Y69/X69)*100,0)</f>
        <v>247.54052471514694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25361599</v>
      </c>
      <c r="D5" s="344">
        <f t="shared" si="0"/>
        <v>0</v>
      </c>
      <c r="E5" s="343">
        <f t="shared" si="0"/>
        <v>16218221</v>
      </c>
      <c r="F5" s="345">
        <f t="shared" si="0"/>
        <v>16218221</v>
      </c>
      <c r="G5" s="345">
        <f t="shared" si="0"/>
        <v>0</v>
      </c>
      <c r="H5" s="343">
        <f t="shared" si="0"/>
        <v>0</v>
      </c>
      <c r="I5" s="343">
        <f t="shared" si="0"/>
        <v>449482</v>
      </c>
      <c r="J5" s="345">
        <f t="shared" si="0"/>
        <v>449482</v>
      </c>
      <c r="K5" s="345">
        <f t="shared" si="0"/>
        <v>1028234</v>
      </c>
      <c r="L5" s="343">
        <f t="shared" si="0"/>
        <v>1337900</v>
      </c>
      <c r="M5" s="343">
        <f t="shared" si="0"/>
        <v>0</v>
      </c>
      <c r="N5" s="345">
        <f t="shared" si="0"/>
        <v>2366134</v>
      </c>
      <c r="O5" s="345">
        <f t="shared" si="0"/>
        <v>528435</v>
      </c>
      <c r="P5" s="343">
        <f t="shared" si="0"/>
        <v>214236</v>
      </c>
      <c r="Q5" s="343">
        <f t="shared" si="0"/>
        <v>2054592</v>
      </c>
      <c r="R5" s="345">
        <f t="shared" si="0"/>
        <v>2797263</v>
      </c>
      <c r="S5" s="345">
        <f t="shared" si="0"/>
        <v>1124325</v>
      </c>
      <c r="T5" s="343">
        <f t="shared" si="0"/>
        <v>2984890</v>
      </c>
      <c r="U5" s="343">
        <f t="shared" si="0"/>
        <v>2401507</v>
      </c>
      <c r="V5" s="345">
        <f t="shared" si="0"/>
        <v>6510722</v>
      </c>
      <c r="W5" s="345">
        <f t="shared" si="0"/>
        <v>12123601</v>
      </c>
      <c r="X5" s="343">
        <f t="shared" si="0"/>
        <v>16218221</v>
      </c>
      <c r="Y5" s="345">
        <f t="shared" si="0"/>
        <v>-4094620</v>
      </c>
      <c r="Z5" s="346">
        <f>+IF(X5&lt;&gt;0,+(Y5/X5)*100,0)</f>
        <v>-25.247035417756365</v>
      </c>
      <c r="AA5" s="347">
        <f>+AA6+AA8+AA11+AA13+AA15</f>
        <v>16218221</v>
      </c>
    </row>
    <row r="6" spans="1:27" ht="13.5">
      <c r="A6" s="348" t="s">
        <v>205</v>
      </c>
      <c r="B6" s="142"/>
      <c r="C6" s="60">
        <f>+C7</f>
        <v>1762633</v>
      </c>
      <c r="D6" s="327">
        <f aca="true" t="shared" si="1" ref="D6:AA6">+D7</f>
        <v>0</v>
      </c>
      <c r="E6" s="60">
        <f t="shared" si="1"/>
        <v>100650</v>
      </c>
      <c r="F6" s="59">
        <f t="shared" si="1"/>
        <v>100650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2621</v>
      </c>
      <c r="V6" s="59">
        <f t="shared" si="1"/>
        <v>2621</v>
      </c>
      <c r="W6" s="59">
        <f t="shared" si="1"/>
        <v>2621</v>
      </c>
      <c r="X6" s="60">
        <f t="shared" si="1"/>
        <v>100650</v>
      </c>
      <c r="Y6" s="59">
        <f t="shared" si="1"/>
        <v>-98029</v>
      </c>
      <c r="Z6" s="61">
        <f>+IF(X6&lt;&gt;0,+(Y6/X6)*100,0)</f>
        <v>-97.3959264778937</v>
      </c>
      <c r="AA6" s="62">
        <f t="shared" si="1"/>
        <v>100650</v>
      </c>
    </row>
    <row r="7" spans="1:27" ht="13.5">
      <c r="A7" s="291" t="s">
        <v>229</v>
      </c>
      <c r="B7" s="142"/>
      <c r="C7" s="60">
        <v>1762633</v>
      </c>
      <c r="D7" s="327"/>
      <c r="E7" s="60">
        <v>100650</v>
      </c>
      <c r="F7" s="59">
        <v>100650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>
        <v>2621</v>
      </c>
      <c r="V7" s="59">
        <v>2621</v>
      </c>
      <c r="W7" s="59">
        <v>2621</v>
      </c>
      <c r="X7" s="60">
        <v>100650</v>
      </c>
      <c r="Y7" s="59">
        <v>-98029</v>
      </c>
      <c r="Z7" s="61">
        <v>-97.4</v>
      </c>
      <c r="AA7" s="62">
        <v>100650</v>
      </c>
    </row>
    <row r="8" spans="1:27" ht="13.5">
      <c r="A8" s="348" t="s">
        <v>206</v>
      </c>
      <c r="B8" s="142"/>
      <c r="C8" s="60">
        <f aca="true" t="shared" si="2" ref="C8:Y8">SUM(C9:C10)</f>
        <v>1075366</v>
      </c>
      <c r="D8" s="327">
        <f t="shared" si="2"/>
        <v>0</v>
      </c>
      <c r="E8" s="60">
        <f t="shared" si="2"/>
        <v>9696000</v>
      </c>
      <c r="F8" s="59">
        <f t="shared" si="2"/>
        <v>9696000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9767</v>
      </c>
      <c r="M8" s="60">
        <f t="shared" si="2"/>
        <v>0</v>
      </c>
      <c r="N8" s="59">
        <f t="shared" si="2"/>
        <v>9767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624450</v>
      </c>
      <c r="V8" s="59">
        <f t="shared" si="2"/>
        <v>624450</v>
      </c>
      <c r="W8" s="59">
        <f t="shared" si="2"/>
        <v>634217</v>
      </c>
      <c r="X8" s="60">
        <f t="shared" si="2"/>
        <v>9696000</v>
      </c>
      <c r="Y8" s="59">
        <f t="shared" si="2"/>
        <v>-9061783</v>
      </c>
      <c r="Z8" s="61">
        <f>+IF(X8&lt;&gt;0,+(Y8/X8)*100,0)</f>
        <v>-93.45898308580858</v>
      </c>
      <c r="AA8" s="62">
        <f>SUM(AA9:AA10)</f>
        <v>9696000</v>
      </c>
    </row>
    <row r="9" spans="1:27" ht="13.5">
      <c r="A9" s="291" t="s">
        <v>230</v>
      </c>
      <c r="B9" s="142"/>
      <c r="C9" s="60">
        <v>1075366</v>
      </c>
      <c r="D9" s="327"/>
      <c r="E9" s="60">
        <v>9696000</v>
      </c>
      <c r="F9" s="59">
        <v>9696000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>
        <v>618315</v>
      </c>
      <c r="V9" s="59">
        <v>618315</v>
      </c>
      <c r="W9" s="59">
        <v>618315</v>
      </c>
      <c r="X9" s="60">
        <v>9696000</v>
      </c>
      <c r="Y9" s="59">
        <v>-9077685</v>
      </c>
      <c r="Z9" s="61">
        <v>-93.62</v>
      </c>
      <c r="AA9" s="62">
        <v>9696000</v>
      </c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>
        <v>9767</v>
      </c>
      <c r="M10" s="60"/>
      <c r="N10" s="59">
        <v>9767</v>
      </c>
      <c r="O10" s="59"/>
      <c r="P10" s="60"/>
      <c r="Q10" s="60"/>
      <c r="R10" s="59"/>
      <c r="S10" s="59"/>
      <c r="T10" s="60"/>
      <c r="U10" s="60">
        <v>6135</v>
      </c>
      <c r="V10" s="59">
        <v>6135</v>
      </c>
      <c r="W10" s="59">
        <v>15902</v>
      </c>
      <c r="X10" s="60"/>
      <c r="Y10" s="59">
        <v>15902</v>
      </c>
      <c r="Z10" s="61"/>
      <c r="AA10" s="62"/>
    </row>
    <row r="11" spans="1:27" ht="13.5">
      <c r="A11" s="348" t="s">
        <v>207</v>
      </c>
      <c r="B11" s="142"/>
      <c r="C11" s="349">
        <f>+C12</f>
        <v>5254934</v>
      </c>
      <c r="D11" s="350">
        <f aca="true" t="shared" si="3" ref="D11:AA11">+D12</f>
        <v>0</v>
      </c>
      <c r="E11" s="349">
        <f t="shared" si="3"/>
        <v>6421571</v>
      </c>
      <c r="F11" s="351">
        <f t="shared" si="3"/>
        <v>6421571</v>
      </c>
      <c r="G11" s="351">
        <f t="shared" si="3"/>
        <v>0</v>
      </c>
      <c r="H11" s="349">
        <f t="shared" si="3"/>
        <v>0</v>
      </c>
      <c r="I11" s="349">
        <f t="shared" si="3"/>
        <v>261399</v>
      </c>
      <c r="J11" s="351">
        <f t="shared" si="3"/>
        <v>261399</v>
      </c>
      <c r="K11" s="351">
        <f t="shared" si="3"/>
        <v>807062</v>
      </c>
      <c r="L11" s="349">
        <f t="shared" si="3"/>
        <v>1191053</v>
      </c>
      <c r="M11" s="349">
        <f t="shared" si="3"/>
        <v>0</v>
      </c>
      <c r="N11" s="351">
        <f t="shared" si="3"/>
        <v>1998115</v>
      </c>
      <c r="O11" s="351">
        <f t="shared" si="3"/>
        <v>417618</v>
      </c>
      <c r="P11" s="349">
        <f t="shared" si="3"/>
        <v>214236</v>
      </c>
      <c r="Q11" s="349">
        <f t="shared" si="3"/>
        <v>2054592</v>
      </c>
      <c r="R11" s="351">
        <f t="shared" si="3"/>
        <v>2686446</v>
      </c>
      <c r="S11" s="351">
        <f t="shared" si="3"/>
        <v>1124325</v>
      </c>
      <c r="T11" s="349">
        <f t="shared" si="3"/>
        <v>2984890</v>
      </c>
      <c r="U11" s="349">
        <f t="shared" si="3"/>
        <v>1757130</v>
      </c>
      <c r="V11" s="351">
        <f t="shared" si="3"/>
        <v>5866345</v>
      </c>
      <c r="W11" s="351">
        <f t="shared" si="3"/>
        <v>10812305</v>
      </c>
      <c r="X11" s="349">
        <f t="shared" si="3"/>
        <v>6421571</v>
      </c>
      <c r="Y11" s="351">
        <f t="shared" si="3"/>
        <v>4390734</v>
      </c>
      <c r="Z11" s="352">
        <f>+IF(X11&lt;&gt;0,+(Y11/X11)*100,0)</f>
        <v>68.37476374550714</v>
      </c>
      <c r="AA11" s="353">
        <f t="shared" si="3"/>
        <v>6421571</v>
      </c>
    </row>
    <row r="12" spans="1:27" ht="13.5">
      <c r="A12" s="291" t="s">
        <v>232</v>
      </c>
      <c r="B12" s="136"/>
      <c r="C12" s="60">
        <v>5254934</v>
      </c>
      <c r="D12" s="327"/>
      <c r="E12" s="60">
        <v>6421571</v>
      </c>
      <c r="F12" s="59">
        <v>6421571</v>
      </c>
      <c r="G12" s="59"/>
      <c r="H12" s="60"/>
      <c r="I12" s="60">
        <v>261399</v>
      </c>
      <c r="J12" s="59">
        <v>261399</v>
      </c>
      <c r="K12" s="59">
        <v>807062</v>
      </c>
      <c r="L12" s="60">
        <v>1191053</v>
      </c>
      <c r="M12" s="60"/>
      <c r="N12" s="59">
        <v>1998115</v>
      </c>
      <c r="O12" s="59">
        <v>417618</v>
      </c>
      <c r="P12" s="60">
        <v>214236</v>
      </c>
      <c r="Q12" s="60">
        <v>2054592</v>
      </c>
      <c r="R12" s="59">
        <v>2686446</v>
      </c>
      <c r="S12" s="59">
        <v>1124325</v>
      </c>
      <c r="T12" s="60">
        <v>2984890</v>
      </c>
      <c r="U12" s="60">
        <v>1757130</v>
      </c>
      <c r="V12" s="59">
        <v>5866345</v>
      </c>
      <c r="W12" s="59">
        <v>10812305</v>
      </c>
      <c r="X12" s="60">
        <v>6421571</v>
      </c>
      <c r="Y12" s="59">
        <v>4390734</v>
      </c>
      <c r="Z12" s="61">
        <v>68.37</v>
      </c>
      <c r="AA12" s="62">
        <v>6421571</v>
      </c>
    </row>
    <row r="13" spans="1:27" ht="13.5">
      <c r="A13" s="348" t="s">
        <v>208</v>
      </c>
      <c r="B13" s="136"/>
      <c r="C13" s="275">
        <f>+C14</f>
        <v>5612067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188083</v>
      </c>
      <c r="J13" s="329">
        <f t="shared" si="4"/>
        <v>188083</v>
      </c>
      <c r="K13" s="329">
        <f t="shared" si="4"/>
        <v>221172</v>
      </c>
      <c r="L13" s="275">
        <f t="shared" si="4"/>
        <v>137080</v>
      </c>
      <c r="M13" s="275">
        <f t="shared" si="4"/>
        <v>0</v>
      </c>
      <c r="N13" s="329">
        <f t="shared" si="4"/>
        <v>358252</v>
      </c>
      <c r="O13" s="329">
        <f t="shared" si="4"/>
        <v>110817</v>
      </c>
      <c r="P13" s="275">
        <f t="shared" si="4"/>
        <v>0</v>
      </c>
      <c r="Q13" s="275">
        <f t="shared" si="4"/>
        <v>0</v>
      </c>
      <c r="R13" s="329">
        <f t="shared" si="4"/>
        <v>110817</v>
      </c>
      <c r="S13" s="329">
        <f t="shared" si="4"/>
        <v>0</v>
      </c>
      <c r="T13" s="275">
        <f t="shared" si="4"/>
        <v>0</v>
      </c>
      <c r="U13" s="275">
        <f t="shared" si="4"/>
        <v>17306</v>
      </c>
      <c r="V13" s="329">
        <f t="shared" si="4"/>
        <v>17306</v>
      </c>
      <c r="W13" s="329">
        <f t="shared" si="4"/>
        <v>674458</v>
      </c>
      <c r="X13" s="275">
        <f t="shared" si="4"/>
        <v>0</v>
      </c>
      <c r="Y13" s="329">
        <f t="shared" si="4"/>
        <v>674458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>
        <v>5612067</v>
      </c>
      <c r="D14" s="327"/>
      <c r="E14" s="60"/>
      <c r="F14" s="59"/>
      <c r="G14" s="59"/>
      <c r="H14" s="60"/>
      <c r="I14" s="60">
        <v>188083</v>
      </c>
      <c r="J14" s="59">
        <v>188083</v>
      </c>
      <c r="K14" s="59">
        <v>221172</v>
      </c>
      <c r="L14" s="60">
        <v>137080</v>
      </c>
      <c r="M14" s="60"/>
      <c r="N14" s="59">
        <v>358252</v>
      </c>
      <c r="O14" s="59">
        <v>110817</v>
      </c>
      <c r="P14" s="60"/>
      <c r="Q14" s="60"/>
      <c r="R14" s="59">
        <v>110817</v>
      </c>
      <c r="S14" s="59"/>
      <c r="T14" s="60"/>
      <c r="U14" s="60">
        <v>17306</v>
      </c>
      <c r="V14" s="59">
        <v>17306</v>
      </c>
      <c r="W14" s="59">
        <v>674458</v>
      </c>
      <c r="X14" s="60"/>
      <c r="Y14" s="59">
        <v>674458</v>
      </c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11656599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>
        <v>398583</v>
      </c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>
        <v>11258016</v>
      </c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2483024</v>
      </c>
      <c r="D22" s="331">
        <f t="shared" si="6"/>
        <v>0</v>
      </c>
      <c r="E22" s="330">
        <f t="shared" si="6"/>
        <v>1929176</v>
      </c>
      <c r="F22" s="332">
        <f t="shared" si="6"/>
        <v>1929176</v>
      </c>
      <c r="G22" s="332">
        <f t="shared" si="6"/>
        <v>0</v>
      </c>
      <c r="H22" s="330">
        <f t="shared" si="6"/>
        <v>0</v>
      </c>
      <c r="I22" s="330">
        <f t="shared" si="6"/>
        <v>82288</v>
      </c>
      <c r="J22" s="332">
        <f t="shared" si="6"/>
        <v>82288</v>
      </c>
      <c r="K22" s="332">
        <f t="shared" si="6"/>
        <v>633927</v>
      </c>
      <c r="L22" s="330">
        <f t="shared" si="6"/>
        <v>1682131</v>
      </c>
      <c r="M22" s="330">
        <f t="shared" si="6"/>
        <v>961630</v>
      </c>
      <c r="N22" s="332">
        <f t="shared" si="6"/>
        <v>3277688</v>
      </c>
      <c r="O22" s="332">
        <f t="shared" si="6"/>
        <v>0</v>
      </c>
      <c r="P22" s="330">
        <f t="shared" si="6"/>
        <v>0</v>
      </c>
      <c r="Q22" s="330">
        <f t="shared" si="6"/>
        <v>591557</v>
      </c>
      <c r="R22" s="332">
        <f t="shared" si="6"/>
        <v>591557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3951533</v>
      </c>
      <c r="X22" s="330">
        <f t="shared" si="6"/>
        <v>1929176</v>
      </c>
      <c r="Y22" s="332">
        <f t="shared" si="6"/>
        <v>2022357</v>
      </c>
      <c r="Z22" s="323">
        <f>+IF(X22&lt;&gt;0,+(Y22/X22)*100,0)</f>
        <v>104.83009326261575</v>
      </c>
      <c r="AA22" s="337">
        <f>SUM(AA23:AA32)</f>
        <v>1929176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>
        <v>302255</v>
      </c>
      <c r="D24" s="327"/>
      <c r="E24" s="60"/>
      <c r="F24" s="59"/>
      <c r="G24" s="59"/>
      <c r="H24" s="60"/>
      <c r="I24" s="60">
        <v>30286</v>
      </c>
      <c r="J24" s="59">
        <v>30286</v>
      </c>
      <c r="K24" s="59"/>
      <c r="L24" s="60">
        <v>21839</v>
      </c>
      <c r="M24" s="60"/>
      <c r="N24" s="59">
        <v>21839</v>
      </c>
      <c r="O24" s="59"/>
      <c r="P24" s="60"/>
      <c r="Q24" s="60"/>
      <c r="R24" s="59"/>
      <c r="S24" s="59"/>
      <c r="T24" s="60"/>
      <c r="U24" s="60"/>
      <c r="V24" s="59"/>
      <c r="W24" s="59">
        <v>52125</v>
      </c>
      <c r="X24" s="60"/>
      <c r="Y24" s="59">
        <v>52125</v>
      </c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>
        <v>633927</v>
      </c>
      <c r="L25" s="60">
        <v>1660292</v>
      </c>
      <c r="M25" s="60">
        <v>961630</v>
      </c>
      <c r="N25" s="59">
        <v>3255849</v>
      </c>
      <c r="O25" s="59"/>
      <c r="P25" s="60"/>
      <c r="Q25" s="60">
        <v>591557</v>
      </c>
      <c r="R25" s="59">
        <v>591557</v>
      </c>
      <c r="S25" s="59"/>
      <c r="T25" s="60"/>
      <c r="U25" s="60"/>
      <c r="V25" s="59"/>
      <c r="W25" s="59">
        <v>3847406</v>
      </c>
      <c r="X25" s="60"/>
      <c r="Y25" s="59">
        <v>3847406</v>
      </c>
      <c r="Z25" s="61"/>
      <c r="AA25" s="62"/>
    </row>
    <row r="26" spans="1:27" ht="13.5">
      <c r="A26" s="348" t="s">
        <v>240</v>
      </c>
      <c r="B26" s="302"/>
      <c r="C26" s="349"/>
      <c r="D26" s="350"/>
      <c r="E26" s="349">
        <v>300000</v>
      </c>
      <c r="F26" s="351">
        <v>300000</v>
      </c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>
        <v>300000</v>
      </c>
      <c r="Y26" s="351">
        <v>-300000</v>
      </c>
      <c r="Z26" s="352">
        <v>-100</v>
      </c>
      <c r="AA26" s="353">
        <v>300000</v>
      </c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2180769</v>
      </c>
      <c r="D32" s="327"/>
      <c r="E32" s="60">
        <v>1629176</v>
      </c>
      <c r="F32" s="59">
        <v>1629176</v>
      </c>
      <c r="G32" s="59"/>
      <c r="H32" s="60"/>
      <c r="I32" s="60">
        <v>52002</v>
      </c>
      <c r="J32" s="59">
        <v>52002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52002</v>
      </c>
      <c r="X32" s="60">
        <v>1629176</v>
      </c>
      <c r="Y32" s="59">
        <v>-1577174</v>
      </c>
      <c r="Z32" s="61">
        <v>-96.81</v>
      </c>
      <c r="AA32" s="62">
        <v>1629176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292977</v>
      </c>
      <c r="D40" s="331">
        <f t="shared" si="9"/>
        <v>0</v>
      </c>
      <c r="E40" s="330">
        <f t="shared" si="9"/>
        <v>550000</v>
      </c>
      <c r="F40" s="332">
        <f t="shared" si="9"/>
        <v>550000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1681</v>
      </c>
      <c r="V40" s="332">
        <f t="shared" si="9"/>
        <v>1681</v>
      </c>
      <c r="W40" s="332">
        <f t="shared" si="9"/>
        <v>1681</v>
      </c>
      <c r="X40" s="330">
        <f t="shared" si="9"/>
        <v>550000</v>
      </c>
      <c r="Y40" s="332">
        <f t="shared" si="9"/>
        <v>-548319</v>
      </c>
      <c r="Z40" s="323">
        <f>+IF(X40&lt;&gt;0,+(Y40/X40)*100,0)</f>
        <v>-99.69436363636363</v>
      </c>
      <c r="AA40" s="337">
        <f>SUM(AA41:AA49)</f>
        <v>550000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>
        <v>28000</v>
      </c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>
        <v>264977</v>
      </c>
      <c r="D44" s="355"/>
      <c r="E44" s="54">
        <v>550000</v>
      </c>
      <c r="F44" s="53">
        <v>550000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>
        <v>1681</v>
      </c>
      <c r="V44" s="53">
        <v>1681</v>
      </c>
      <c r="W44" s="53">
        <v>1681</v>
      </c>
      <c r="X44" s="54">
        <v>550000</v>
      </c>
      <c r="Y44" s="53">
        <v>-548319</v>
      </c>
      <c r="Z44" s="94">
        <v>-99.69</v>
      </c>
      <c r="AA44" s="95">
        <v>550000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28137600</v>
      </c>
      <c r="D60" s="333">
        <f t="shared" si="14"/>
        <v>0</v>
      </c>
      <c r="E60" s="219">
        <f t="shared" si="14"/>
        <v>18697397</v>
      </c>
      <c r="F60" s="264">
        <f t="shared" si="14"/>
        <v>18697397</v>
      </c>
      <c r="G60" s="264">
        <f t="shared" si="14"/>
        <v>0</v>
      </c>
      <c r="H60" s="219">
        <f t="shared" si="14"/>
        <v>0</v>
      </c>
      <c r="I60" s="219">
        <f t="shared" si="14"/>
        <v>531770</v>
      </c>
      <c r="J60" s="264">
        <f t="shared" si="14"/>
        <v>531770</v>
      </c>
      <c r="K60" s="264">
        <f t="shared" si="14"/>
        <v>1662161</v>
      </c>
      <c r="L60" s="219">
        <f t="shared" si="14"/>
        <v>3020031</v>
      </c>
      <c r="M60" s="219">
        <f t="shared" si="14"/>
        <v>961630</v>
      </c>
      <c r="N60" s="264">
        <f t="shared" si="14"/>
        <v>5643822</v>
      </c>
      <c r="O60" s="264">
        <f t="shared" si="14"/>
        <v>528435</v>
      </c>
      <c r="P60" s="219">
        <f t="shared" si="14"/>
        <v>214236</v>
      </c>
      <c r="Q60" s="219">
        <f t="shared" si="14"/>
        <v>2646149</v>
      </c>
      <c r="R60" s="264">
        <f t="shared" si="14"/>
        <v>3388820</v>
      </c>
      <c r="S60" s="264">
        <f t="shared" si="14"/>
        <v>1124325</v>
      </c>
      <c r="T60" s="219">
        <f t="shared" si="14"/>
        <v>2984890</v>
      </c>
      <c r="U60" s="219">
        <f t="shared" si="14"/>
        <v>2403188</v>
      </c>
      <c r="V60" s="264">
        <f t="shared" si="14"/>
        <v>6512403</v>
      </c>
      <c r="W60" s="264">
        <f t="shared" si="14"/>
        <v>16076815</v>
      </c>
      <c r="X60" s="219">
        <f t="shared" si="14"/>
        <v>18697397</v>
      </c>
      <c r="Y60" s="264">
        <f t="shared" si="14"/>
        <v>-2620582</v>
      </c>
      <c r="Z60" s="324">
        <f>+IF(X60&lt;&gt;0,+(Y60/X60)*100,0)</f>
        <v>-14.015758450227056</v>
      </c>
      <c r="AA60" s="232">
        <f>+AA57+AA54+AA51+AA40+AA37+AA34+AA22+AA5</f>
        <v>18697397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3000000</v>
      </c>
      <c r="F5" s="345">
        <f t="shared" si="0"/>
        <v>3000000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3000000</v>
      </c>
      <c r="Y5" s="345">
        <f t="shared" si="0"/>
        <v>-3000000</v>
      </c>
      <c r="Z5" s="346">
        <f>+IF(X5&lt;&gt;0,+(Y5/X5)*100,0)</f>
        <v>-100</v>
      </c>
      <c r="AA5" s="347">
        <f>+AA6+AA8+AA11+AA13+AA15</f>
        <v>3000000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3000000</v>
      </c>
      <c r="F13" s="329">
        <f t="shared" si="4"/>
        <v>3000000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3000000</v>
      </c>
      <c r="Y13" s="329">
        <f t="shared" si="4"/>
        <v>-3000000</v>
      </c>
      <c r="Z13" s="322">
        <f>+IF(X13&lt;&gt;0,+(Y13/X13)*100,0)</f>
        <v>-100</v>
      </c>
      <c r="AA13" s="273">
        <f t="shared" si="4"/>
        <v>3000000</v>
      </c>
    </row>
    <row r="14" spans="1:27" ht="13.5">
      <c r="A14" s="291" t="s">
        <v>233</v>
      </c>
      <c r="B14" s="136"/>
      <c r="C14" s="60"/>
      <c r="D14" s="327"/>
      <c r="E14" s="60">
        <v>3000000</v>
      </c>
      <c r="F14" s="59">
        <v>3000000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3000000</v>
      </c>
      <c r="Y14" s="59">
        <v>-3000000</v>
      </c>
      <c r="Z14" s="61">
        <v>-100</v>
      </c>
      <c r="AA14" s="62">
        <v>3000000</v>
      </c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3779253</v>
      </c>
      <c r="F22" s="332">
        <f t="shared" si="6"/>
        <v>3779253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3779253</v>
      </c>
      <c r="Y22" s="332">
        <f t="shared" si="6"/>
        <v>-3779253</v>
      </c>
      <c r="Z22" s="323">
        <f>+IF(X22&lt;&gt;0,+(Y22/X22)*100,0)</f>
        <v>-100</v>
      </c>
      <c r="AA22" s="337">
        <f>SUM(AA23:AA32)</f>
        <v>3779253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>
        <v>3779253</v>
      </c>
      <c r="F24" s="59">
        <v>3779253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3779253</v>
      </c>
      <c r="Y24" s="59">
        <v>-3779253</v>
      </c>
      <c r="Z24" s="61">
        <v>-100</v>
      </c>
      <c r="AA24" s="62">
        <v>3779253</v>
      </c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6779253</v>
      </c>
      <c r="F60" s="264">
        <f t="shared" si="14"/>
        <v>6779253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6779253</v>
      </c>
      <c r="Y60" s="264">
        <f t="shared" si="14"/>
        <v>-6779253</v>
      </c>
      <c r="Z60" s="324">
        <f>+IF(X60&lt;&gt;0,+(Y60/X60)*100,0)</f>
        <v>-100</v>
      </c>
      <c r="AA60" s="232">
        <f>+AA57+AA54+AA51+AA40+AA37+AA34+AA22+AA5</f>
        <v>6779253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2015-08-05T10:25:24Z</dcterms:created>
  <dcterms:modified xsi:type="dcterms:W3CDTF">2015-08-05T10:29:25Z</dcterms:modified>
  <cp:category/>
  <cp:version/>
  <cp:contentType/>
  <cp:contentStatus/>
</cp:coreProperties>
</file>