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<sst xmlns="http://schemas.openxmlformats.org/spreadsheetml/2006/main" count="857" uniqueCount="303">
  <si>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Knysna(WC048)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</si>
  <si>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</si>
  <si>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</si>
  <si>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</si>
  <si>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</si>
  <si>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</si>
  <si>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</si>
  <si>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</si>
  <si>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</si>
  <si>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</si>
  <si>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</si>
  <si>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</si>
  <si>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</si>
  <si>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</si>
  <si>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</si>
  <si>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</si>
  <si>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</si>
  <si>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</si>
  <si>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</si>
  <si>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</si>
  <si>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</si>
  <si>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</si>
  <si>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</si>
  <si>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</si>
  <si>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</si>
  <si>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</si>
  <si>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</si>
  <si>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</si>
  <si>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</si>
  <si>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</si>
  <si>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</si>
  <si>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</si>
  <si>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</si>
  <si>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</si>
  <si>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</si>
  <si>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</si>
  <si>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</si>
  <si>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</si>
  <si>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</si>
  <si>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</si>
  <si>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</si>
  <si>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</si>
  <si>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</si>
  <si>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</si>
  <si>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</si>
  <si>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</si>
  <si>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</si>
  <si>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</si>
  <si>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</si>
  <si>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</si>
  <si>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</si>
  <si>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</si>
  <si>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</si>
  <si>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</si>
  <si>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</si>
  <si>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</si>
  <si>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</si>
  <si>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</si>
  <si>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</si>
  <si>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</si>
  <si>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</si>
  <si>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</si>
  <si>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</si>
  <si>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</si>
  <si>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</si>
  <si>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</si>
  <si>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</si>
  <si>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</si>
  <si>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</si>
  <si>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</si>
  <si>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Knysna(WC048)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</si>
  <si>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</si>
  <si>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</si>
  <si>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</si>
  <si>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</si>
  <si>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</si>
  <si>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</si>
  <si>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</si>
  <si>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</si>
  <si>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</si>
  <si>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</si>
  <si>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</si>
  <si>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</si>
  <si>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</si>
  <si>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</si>
  <si>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</si>
  <si>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</si>
  <si>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</si>
  <si>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</si>
  <si>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</si>
  <si>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</si>
  <si>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</si>
  <si>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</si>
  <si>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</si>
  <si>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</si>
  <si>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</si>
  <si>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</si>
  <si>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</si>
  <si>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</si>
  <si>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</si>
  <si>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Knysna(WC048)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</si>
  <si>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</si>
  <si>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</si>
  <si>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</si>
  <si>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</si>
  <si>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</si>
  <si>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</si>
  <si>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</si>
  <si>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</si>
  <si>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</si>
  <si>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</si>
  <si>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</si>
  <si>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</si>
  <si>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</si>
  <si>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</si>
  <si>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</si>
  <si>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</si>
  <si>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</si>
  <si>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</si>
  <si>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</si>
  <si>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</si>
  <si>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</si>
  <si>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</si>
  <si>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</si>
  <si>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</si>
  <si>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</si>
  <si>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</si>
  <si>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</si>
  <si>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</si>
  <si>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Knysna(WC048)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</si>
  <si>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</si>
  <si>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</si>
  <si>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</si>
  <si>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</si>
  <si>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</si>
  <si>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</si>
  <si>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</si>
  <si>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</si>
  <si>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</si>
  <si>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</si>
  <si>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Knysna(WC048)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</si>
  <si>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</si>
  <si>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</si>
  <si>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</si>
  <si>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</si>
  <si>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</si>
  <si>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</si>
  <si>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</si>
  <si>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</si>
  <si>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</si>
  <si>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</si>
  <si>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</si>
  <si>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</si>
  <si>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</si>
  <si>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</si>
  <si>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</si>
  <si>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</si>
  <si>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</si>
  <si>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</si>
  <si>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</si>
  <si>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</si>
  <si>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</si>
  <si>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</si>
  <si>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</si>
  <si>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</si>
  <si>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</si>
  <si>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</si>
  <si>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</si>
  <si>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</si>
  <si>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</si>
  <si>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</si>
  <si>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</si>
  <si>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</si>
  <si>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</si>
  <si>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Knysna(WC048)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</si>
  <si>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</si>
  <si>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</si>
  <si>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</si>
  <si>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</si>
  <si>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</si>
  <si>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</si>
  <si>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</si>
  <si>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</si>
  <si>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</si>
  <si>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</si>
  <si>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</si>
  <si>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</si>
  <si>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</si>
  <si>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</si>
  <si>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</si>
  <si>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</si>
  <si>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</si>
  <si>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</si>
  <si>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</si>
  <si>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</si>
  <si>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</si>
  <si>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</si>
  <si>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</si>
  <si>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</si>
  <si>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</si>
  <si>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</si>
  <si>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</si>
  <si>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Knysna(WC048)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</si>
  <si>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</si>
  <si>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</si>
  <si>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</si>
  <si>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</si>
  <si>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</si>
  <si>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</si>
  <si>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</si>
  <si>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</si>
  <si>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</si>
  <si>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</si>
  <si>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</si>
  <si>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</si>
  <si>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</si>
  <si>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</si>
  <si>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</si>
  <si>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</si>
  <si>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</si>
  <si>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</si>
  <si>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</si>
  <si>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</si>
  <si>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</si>
  <si>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</si>
  <si>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</si>
  <si>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</si>
  <si>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Knysna(WC048)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</si>
  <si>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</si>
  <si>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</si>
  <si>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</si>
  <si>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</si>
  <si>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</si>
  <si>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</si>
  <si>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</si>
  <si>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</si>
  <si>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</si>
  <si>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</si>
  <si>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</si>
  <si>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</si>
  <si>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</si>
  <si>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</si>
  <si>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</si>
  <si>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</si>
  <si>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</si>
  <si>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</si>
  <si>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</si>
  <si>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</si>
  <si>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</si>
  <si>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</si>
  <si>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</si>
  <si>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</si>
  <si>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</si>
  <si>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</si>
  <si>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</si>
  <si>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</si>
  <si>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</si>
  <si>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</si>
  <si>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</si>
  <si>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</si>
  <si>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</si>
  <si>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</si>
  <si>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</si>
  <si>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Knysna(WC048)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</si>
  <si>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</si>
  <si>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</si>
  <si>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Western Cape: Knysna(WC048)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</si>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</sst>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147030396</v>
      </c>
      <c r="C5" s="19">
        <v>0</v>
      </c>
      <c r="D5" s="59">
        <v>162260750</v>
      </c>
      <c r="E5" s="60">
        <v>162260750</v>
      </c>
      <c r="F5" s="60">
        <v>160557818</v>
      </c>
      <c r="G5" s="60">
        <v>-573243</v>
      </c>
      <c r="H5" s="60">
        <v>-467597</v>
      </c>
      <c r="I5" s="60">
        <v>159516978</v>
      </c>
      <c r="J5" s="60">
        <v>-170919</v>
      </c>
      <c r="K5" s="60">
        <v>76734</v>
      </c>
      <c r="L5" s="60">
        <v>296291</v>
      </c>
      <c r="M5" s="60">
        <v>202106</v>
      </c>
      <c r="N5" s="60">
        <v>100591</v>
      </c>
      <c r="O5" s="60">
        <v>183508</v>
      </c>
      <c r="P5" s="60">
        <v>482361</v>
      </c>
      <c r="Q5" s="60">
        <v>766460</v>
      </c>
      <c r="R5" s="60">
        <v>215361</v>
      </c>
      <c r="S5" s="60">
        <v>210301</v>
      </c>
      <c r="T5" s="60">
        <v>835299</v>
      </c>
      <c r="U5" s="60">
        <v>1260961</v>
      </c>
      <c r="V5" s="60">
        <v>161746505</v>
      </c>
      <c r="W5" s="60">
        <v>162260750</v>
      </c>
      <c r="X5" s="60">
        <v>-514245</v>
      </c>
      <c r="Y5" s="61">
        <v>-0.32</v>
      </c>
      <c r="Z5" s="62">
        <v>162260750</v>
      </c>
    </row>
    <row r="6" spans="1:26" ht="13.5">
      <c r="A6" s="58" t="s">
        <v>32</v>
      </c>
      <c r="B6" s="19">
        <v>252537827</v>
      </c>
      <c r="C6" s="19">
        <v>0</v>
      </c>
      <c r="D6" s="59">
        <v>272586110</v>
      </c>
      <c r="E6" s="60">
        <v>266135090</v>
      </c>
      <c r="F6" s="60">
        <v>64402531</v>
      </c>
      <c r="G6" s="60">
        <v>15526875</v>
      </c>
      <c r="H6" s="60">
        <v>17114461</v>
      </c>
      <c r="I6" s="60">
        <v>97043867</v>
      </c>
      <c r="J6" s="60">
        <v>18796344</v>
      </c>
      <c r="K6" s="60">
        <v>19682230</v>
      </c>
      <c r="L6" s="60">
        <v>9822590</v>
      </c>
      <c r="M6" s="60">
        <v>48301164</v>
      </c>
      <c r="N6" s="60">
        <v>27542587</v>
      </c>
      <c r="O6" s="60">
        <v>17660695</v>
      </c>
      <c r="P6" s="60">
        <v>18395463</v>
      </c>
      <c r="Q6" s="60">
        <v>63598745</v>
      </c>
      <c r="R6" s="60">
        <v>18609344</v>
      </c>
      <c r="S6" s="60">
        <v>18497020</v>
      </c>
      <c r="T6" s="60">
        <v>19683392</v>
      </c>
      <c r="U6" s="60">
        <v>56789756</v>
      </c>
      <c r="V6" s="60">
        <v>265733532</v>
      </c>
      <c r="W6" s="60">
        <v>272586110</v>
      </c>
      <c r="X6" s="60">
        <v>-6852578</v>
      </c>
      <c r="Y6" s="61">
        <v>-2.51</v>
      </c>
      <c r="Z6" s="62">
        <v>266135090</v>
      </c>
    </row>
    <row r="7" spans="1:26" ht="13.5">
      <c r="A7" s="58" t="s">
        <v>33</v>
      </c>
      <c r="B7" s="19">
        <v>5944216</v>
      </c>
      <c r="C7" s="19">
        <v>0</v>
      </c>
      <c r="D7" s="59">
        <v>2346030</v>
      </c>
      <c r="E7" s="60">
        <v>2346030</v>
      </c>
      <c r="F7" s="60">
        <v>208500</v>
      </c>
      <c r="G7" s="60">
        <v>193301</v>
      </c>
      <c r="H7" s="60">
        <v>422005</v>
      </c>
      <c r="I7" s="60">
        <v>823806</v>
      </c>
      <c r="J7" s="60">
        <v>484938</v>
      </c>
      <c r="K7" s="60">
        <v>163928</v>
      </c>
      <c r="L7" s="60">
        <v>378463</v>
      </c>
      <c r="M7" s="60">
        <v>1027329</v>
      </c>
      <c r="N7" s="60">
        <v>649088</v>
      </c>
      <c r="O7" s="60">
        <v>397733</v>
      </c>
      <c r="P7" s="60">
        <v>545845</v>
      </c>
      <c r="Q7" s="60">
        <v>1592666</v>
      </c>
      <c r="R7" s="60">
        <v>607700</v>
      </c>
      <c r="S7" s="60">
        <v>433317</v>
      </c>
      <c r="T7" s="60">
        <v>427620</v>
      </c>
      <c r="U7" s="60">
        <v>1468637</v>
      </c>
      <c r="V7" s="60">
        <v>4912438</v>
      </c>
      <c r="W7" s="60">
        <v>2346030</v>
      </c>
      <c r="X7" s="60">
        <v>2566408</v>
      </c>
      <c r="Y7" s="61">
        <v>109.39</v>
      </c>
      <c r="Z7" s="62">
        <v>2346030</v>
      </c>
    </row>
    <row r="8" spans="1:26" ht="13.5">
      <c r="A8" s="58" t="s">
        <v>34</v>
      </c>
      <c r="B8" s="19">
        <v>88557952</v>
      </c>
      <c r="C8" s="19">
        <v>0</v>
      </c>
      <c r="D8" s="59">
        <v>68844000</v>
      </c>
      <c r="E8" s="60">
        <v>91990000</v>
      </c>
      <c r="F8" s="60">
        <v>18316105</v>
      </c>
      <c r="G8" s="60">
        <v>5484876</v>
      </c>
      <c r="H8" s="60">
        <v>2471403</v>
      </c>
      <c r="I8" s="60">
        <v>26272384</v>
      </c>
      <c r="J8" s="60">
        <v>1335708</v>
      </c>
      <c r="K8" s="60">
        <v>2225617</v>
      </c>
      <c r="L8" s="60">
        <v>15838528</v>
      </c>
      <c r="M8" s="60">
        <v>19399853</v>
      </c>
      <c r="N8" s="60">
        <v>477099</v>
      </c>
      <c r="O8" s="60">
        <v>2399755</v>
      </c>
      <c r="P8" s="60">
        <v>17681440</v>
      </c>
      <c r="Q8" s="60">
        <v>20558294</v>
      </c>
      <c r="R8" s="60">
        <v>3289944</v>
      </c>
      <c r="S8" s="60">
        <v>5545551</v>
      </c>
      <c r="T8" s="60">
        <v>9920950</v>
      </c>
      <c r="U8" s="60">
        <v>18756445</v>
      </c>
      <c r="V8" s="60">
        <v>84986976</v>
      </c>
      <c r="W8" s="60">
        <v>68844000</v>
      </c>
      <c r="X8" s="60">
        <v>16142976</v>
      </c>
      <c r="Y8" s="61">
        <v>23.45</v>
      </c>
      <c r="Z8" s="62">
        <v>91990000</v>
      </c>
    </row>
    <row r="9" spans="1:26" ht="13.5">
      <c r="A9" s="58" t="s">
        <v>35</v>
      </c>
      <c r="B9" s="19">
        <v>64844570</v>
      </c>
      <c r="C9" s="19">
        <v>0</v>
      </c>
      <c r="D9" s="59">
        <v>30729550</v>
      </c>
      <c r="E9" s="60">
        <v>93780690</v>
      </c>
      <c r="F9" s="60">
        <v>2335788</v>
      </c>
      <c r="G9" s="60">
        <v>5181814</v>
      </c>
      <c r="H9" s="60">
        <v>2703807</v>
      </c>
      <c r="I9" s="60">
        <v>10221409</v>
      </c>
      <c r="J9" s="60">
        <v>3233024</v>
      </c>
      <c r="K9" s="60">
        <v>3948482</v>
      </c>
      <c r="L9" s="60">
        <v>2893339</v>
      </c>
      <c r="M9" s="60">
        <v>10074845</v>
      </c>
      <c r="N9" s="60">
        <v>4370103</v>
      </c>
      <c r="O9" s="60">
        <v>3567720</v>
      </c>
      <c r="P9" s="60">
        <v>3429192</v>
      </c>
      <c r="Q9" s="60">
        <v>11367015</v>
      </c>
      <c r="R9" s="60">
        <v>2796219</v>
      </c>
      <c r="S9" s="60">
        <v>3078307</v>
      </c>
      <c r="T9" s="60">
        <v>4102678</v>
      </c>
      <c r="U9" s="60">
        <v>9977204</v>
      </c>
      <c r="V9" s="60">
        <v>41640473</v>
      </c>
      <c r="W9" s="60">
        <v>30729550</v>
      </c>
      <c r="X9" s="60">
        <v>10910923</v>
      </c>
      <c r="Y9" s="61">
        <v>35.51</v>
      </c>
      <c r="Z9" s="62">
        <v>93780690</v>
      </c>
    </row>
    <row r="10" spans="1:26" ht="25.5">
      <c r="A10" s="63" t="s">
        <v>278</v>
      </c>
      <c r="B10" s="64">
        <f>SUM(B5:B9)</f>
        <v>558914961</v>
      </c>
      <c r="C10" s="64">
        <f>SUM(C5:C9)</f>
        <v>0</v>
      </c>
      <c r="D10" s="65">
        <f aca="true" t="shared" si="0" ref="D10:Z10">SUM(D5:D9)</f>
        <v>536766440</v>
      </c>
      <c r="E10" s="66">
        <f t="shared" si="0"/>
        <v>616512560</v>
      </c>
      <c r="F10" s="66">
        <f t="shared" si="0"/>
        <v>245820742</v>
      </c>
      <c r="G10" s="66">
        <f t="shared" si="0"/>
        <v>25813623</v>
      </c>
      <c r="H10" s="66">
        <f t="shared" si="0"/>
        <v>22244079</v>
      </c>
      <c r="I10" s="66">
        <f t="shared" si="0"/>
        <v>293878444</v>
      </c>
      <c r="J10" s="66">
        <f t="shared" si="0"/>
        <v>23679095</v>
      </c>
      <c r="K10" s="66">
        <f t="shared" si="0"/>
        <v>26096991</v>
      </c>
      <c r="L10" s="66">
        <f t="shared" si="0"/>
        <v>29229211</v>
      </c>
      <c r="M10" s="66">
        <f t="shared" si="0"/>
        <v>79005297</v>
      </c>
      <c r="N10" s="66">
        <f t="shared" si="0"/>
        <v>33139468</v>
      </c>
      <c r="O10" s="66">
        <f t="shared" si="0"/>
        <v>24209411</v>
      </c>
      <c r="P10" s="66">
        <f t="shared" si="0"/>
        <v>40534301</v>
      </c>
      <c r="Q10" s="66">
        <f t="shared" si="0"/>
        <v>97883180</v>
      </c>
      <c r="R10" s="66">
        <f t="shared" si="0"/>
        <v>25518568</v>
      </c>
      <c r="S10" s="66">
        <f t="shared" si="0"/>
        <v>27764496</v>
      </c>
      <c r="T10" s="66">
        <f t="shared" si="0"/>
        <v>34969939</v>
      </c>
      <c r="U10" s="66">
        <f t="shared" si="0"/>
        <v>88253003</v>
      </c>
      <c r="V10" s="66">
        <f t="shared" si="0"/>
        <v>559019924</v>
      </c>
      <c r="W10" s="66">
        <f t="shared" si="0"/>
        <v>536766440</v>
      </c>
      <c r="X10" s="66">
        <f t="shared" si="0"/>
        <v>22253484</v>
      </c>
      <c r="Y10" s="67">
        <f>+IF(W10&lt;&gt;0,(X10/W10)*100,0)</f>
        <v>4.1458411595180955</v>
      </c>
      <c r="Z10" s="68">
        <f t="shared" si="0"/>
        <v>616512560</v>
      </c>
    </row>
    <row r="11" spans="1:26" ht="13.5">
      <c r="A11" s="58" t="s">
        <v>37</v>
      </c>
      <c r="B11" s="19">
        <v>156407125</v>
      </c>
      <c r="C11" s="19">
        <v>0</v>
      </c>
      <c r="D11" s="59">
        <v>173706054</v>
      </c>
      <c r="E11" s="60">
        <v>172338199</v>
      </c>
      <c r="F11" s="60">
        <v>13130370</v>
      </c>
      <c r="G11" s="60">
        <v>13174630</v>
      </c>
      <c r="H11" s="60">
        <v>13244067</v>
      </c>
      <c r="I11" s="60">
        <v>39549067</v>
      </c>
      <c r="J11" s="60">
        <v>13242643</v>
      </c>
      <c r="K11" s="60">
        <v>20942876</v>
      </c>
      <c r="L11" s="60">
        <v>13305366</v>
      </c>
      <c r="M11" s="60">
        <v>47490885</v>
      </c>
      <c r="N11" s="60">
        <v>14776165</v>
      </c>
      <c r="O11" s="60">
        <v>13375917</v>
      </c>
      <c r="P11" s="60">
        <v>13115766</v>
      </c>
      <c r="Q11" s="60">
        <v>41267848</v>
      </c>
      <c r="R11" s="60">
        <v>14623569</v>
      </c>
      <c r="S11" s="60">
        <v>13628889</v>
      </c>
      <c r="T11" s="60">
        <v>12533785</v>
      </c>
      <c r="U11" s="60">
        <v>40786243</v>
      </c>
      <c r="V11" s="60">
        <v>169094043</v>
      </c>
      <c r="W11" s="60">
        <v>173706054</v>
      </c>
      <c r="X11" s="60">
        <v>-4612011</v>
      </c>
      <c r="Y11" s="61">
        <v>-2.66</v>
      </c>
      <c r="Z11" s="62">
        <v>172338199</v>
      </c>
    </row>
    <row r="12" spans="1:26" ht="13.5">
      <c r="A12" s="58" t="s">
        <v>38</v>
      </c>
      <c r="B12" s="19">
        <v>6239932</v>
      </c>
      <c r="C12" s="19">
        <v>0</v>
      </c>
      <c r="D12" s="59">
        <v>6665000</v>
      </c>
      <c r="E12" s="60">
        <v>6665000</v>
      </c>
      <c r="F12" s="60">
        <v>525549</v>
      </c>
      <c r="G12" s="60">
        <v>528302</v>
      </c>
      <c r="H12" s="60">
        <v>526277</v>
      </c>
      <c r="I12" s="60">
        <v>1580128</v>
      </c>
      <c r="J12" s="60">
        <v>527161</v>
      </c>
      <c r="K12" s="60">
        <v>526277</v>
      </c>
      <c r="L12" s="60">
        <v>526277</v>
      </c>
      <c r="M12" s="60">
        <v>1579715</v>
      </c>
      <c r="N12" s="60">
        <v>526216</v>
      </c>
      <c r="O12" s="60">
        <v>527290</v>
      </c>
      <c r="P12" s="60">
        <v>527290</v>
      </c>
      <c r="Q12" s="60">
        <v>1580796</v>
      </c>
      <c r="R12" s="60">
        <v>527290</v>
      </c>
      <c r="S12" s="60">
        <v>529315</v>
      </c>
      <c r="T12" s="60">
        <v>679784</v>
      </c>
      <c r="U12" s="60">
        <v>1736389</v>
      </c>
      <c r="V12" s="60">
        <v>6477028</v>
      </c>
      <c r="W12" s="60">
        <v>6665000</v>
      </c>
      <c r="X12" s="60">
        <v>-187972</v>
      </c>
      <c r="Y12" s="61">
        <v>-2.82</v>
      </c>
      <c r="Z12" s="62">
        <v>6665000</v>
      </c>
    </row>
    <row r="13" spans="1:26" ht="13.5">
      <c r="A13" s="58" t="s">
        <v>279</v>
      </c>
      <c r="B13" s="19">
        <v>22233910</v>
      </c>
      <c r="C13" s="19">
        <v>0</v>
      </c>
      <c r="D13" s="59">
        <v>28198600</v>
      </c>
      <c r="E13" s="60">
        <v>28198600</v>
      </c>
      <c r="F13" s="60">
        <v>2351026</v>
      </c>
      <c r="G13" s="60">
        <v>2350123</v>
      </c>
      <c r="H13" s="60">
        <v>2350123</v>
      </c>
      <c r="I13" s="60">
        <v>7051272</v>
      </c>
      <c r="J13" s="60">
        <v>2350072</v>
      </c>
      <c r="K13" s="60">
        <v>2349812</v>
      </c>
      <c r="L13" s="60">
        <v>2349839</v>
      </c>
      <c r="M13" s="60">
        <v>7049723</v>
      </c>
      <c r="N13" s="60">
        <v>2349817</v>
      </c>
      <c r="O13" s="60">
        <v>2349714</v>
      </c>
      <c r="P13" s="60">
        <v>2349321</v>
      </c>
      <c r="Q13" s="60">
        <v>7048852</v>
      </c>
      <c r="R13" s="60">
        <v>2349220</v>
      </c>
      <c r="S13" s="60">
        <v>2349220</v>
      </c>
      <c r="T13" s="60">
        <v>2350313</v>
      </c>
      <c r="U13" s="60">
        <v>7048753</v>
      </c>
      <c r="V13" s="60">
        <v>28198600</v>
      </c>
      <c r="W13" s="60">
        <v>28198600</v>
      </c>
      <c r="X13" s="60">
        <v>0</v>
      </c>
      <c r="Y13" s="61">
        <v>0</v>
      </c>
      <c r="Z13" s="62">
        <v>28198600</v>
      </c>
    </row>
    <row r="14" spans="1:26" ht="13.5">
      <c r="A14" s="58" t="s">
        <v>40</v>
      </c>
      <c r="B14" s="19">
        <v>14487940</v>
      </c>
      <c r="C14" s="19">
        <v>0</v>
      </c>
      <c r="D14" s="59">
        <v>18500000</v>
      </c>
      <c r="E14" s="60">
        <v>14500000</v>
      </c>
      <c r="F14" s="60">
        <v>0</v>
      </c>
      <c r="G14" s="60">
        <v>0</v>
      </c>
      <c r="H14" s="60">
        <v>0</v>
      </c>
      <c r="I14" s="60">
        <v>0</v>
      </c>
      <c r="J14" s="60">
        <v>1815255</v>
      </c>
      <c r="K14" s="60">
        <v>0</v>
      </c>
      <c r="L14" s="60">
        <v>4486718</v>
      </c>
      <c r="M14" s="60">
        <v>6301973</v>
      </c>
      <c r="N14" s="60">
        <v>0</v>
      </c>
      <c r="O14" s="60">
        <v>-2182383</v>
      </c>
      <c r="P14" s="60">
        <v>2522740</v>
      </c>
      <c r="Q14" s="60">
        <v>340357</v>
      </c>
      <c r="R14" s="60">
        <v>0</v>
      </c>
      <c r="S14" s="60">
        <v>0</v>
      </c>
      <c r="T14" s="60">
        <v>4173737</v>
      </c>
      <c r="U14" s="60">
        <v>4173737</v>
      </c>
      <c r="V14" s="60">
        <v>10816067</v>
      </c>
      <c r="W14" s="60">
        <v>18500000</v>
      </c>
      <c r="X14" s="60">
        <v>-7683933</v>
      </c>
      <c r="Y14" s="61">
        <v>-41.53</v>
      </c>
      <c r="Z14" s="62">
        <v>14500000</v>
      </c>
    </row>
    <row r="15" spans="1:26" ht="13.5">
      <c r="A15" s="58" t="s">
        <v>41</v>
      </c>
      <c r="B15" s="19">
        <v>144020602</v>
      </c>
      <c r="C15" s="19">
        <v>0</v>
      </c>
      <c r="D15" s="59">
        <v>154078650</v>
      </c>
      <c r="E15" s="60">
        <v>150584355</v>
      </c>
      <c r="F15" s="60">
        <v>447155</v>
      </c>
      <c r="G15" s="60">
        <v>18815993</v>
      </c>
      <c r="H15" s="60">
        <v>15163738</v>
      </c>
      <c r="I15" s="60">
        <v>34426886</v>
      </c>
      <c r="J15" s="60">
        <v>10304808</v>
      </c>
      <c r="K15" s="60">
        <v>9684301</v>
      </c>
      <c r="L15" s="60">
        <v>9880281</v>
      </c>
      <c r="M15" s="60">
        <v>29869390</v>
      </c>
      <c r="N15" s="60">
        <v>11435661</v>
      </c>
      <c r="O15" s="60">
        <v>11333332</v>
      </c>
      <c r="P15" s="60">
        <v>10922114</v>
      </c>
      <c r="Q15" s="60">
        <v>33691107</v>
      </c>
      <c r="R15" s="60">
        <v>10363840</v>
      </c>
      <c r="S15" s="60">
        <v>10395245</v>
      </c>
      <c r="T15" s="60">
        <v>29155309</v>
      </c>
      <c r="U15" s="60">
        <v>49914394</v>
      </c>
      <c r="V15" s="60">
        <v>147901777</v>
      </c>
      <c r="W15" s="60">
        <v>154078650</v>
      </c>
      <c r="X15" s="60">
        <v>-6176873</v>
      </c>
      <c r="Y15" s="61">
        <v>-4.01</v>
      </c>
      <c r="Z15" s="62">
        <v>150584355</v>
      </c>
    </row>
    <row r="16" spans="1:26" ht="13.5">
      <c r="A16" s="69" t="s">
        <v>42</v>
      </c>
      <c r="B16" s="19">
        <v>5000692</v>
      </c>
      <c r="C16" s="19">
        <v>0</v>
      </c>
      <c r="D16" s="59">
        <v>5514000</v>
      </c>
      <c r="E16" s="60">
        <v>5464000</v>
      </c>
      <c r="F16" s="60">
        <v>665282</v>
      </c>
      <c r="G16" s="60">
        <v>448373</v>
      </c>
      <c r="H16" s="60">
        <v>374745</v>
      </c>
      <c r="I16" s="60">
        <v>1488400</v>
      </c>
      <c r="J16" s="60">
        <v>369333</v>
      </c>
      <c r="K16" s="60">
        <v>380918</v>
      </c>
      <c r="L16" s="60">
        <v>415644</v>
      </c>
      <c r="M16" s="60">
        <v>1165895</v>
      </c>
      <c r="N16" s="60">
        <v>574952</v>
      </c>
      <c r="O16" s="60">
        <v>367333</v>
      </c>
      <c r="P16" s="60">
        <v>800333</v>
      </c>
      <c r="Q16" s="60">
        <v>1742618</v>
      </c>
      <c r="R16" s="60">
        <v>394333</v>
      </c>
      <c r="S16" s="60">
        <v>580032</v>
      </c>
      <c r="T16" s="60">
        <v>2000</v>
      </c>
      <c r="U16" s="60">
        <v>976365</v>
      </c>
      <c r="V16" s="60">
        <v>5373278</v>
      </c>
      <c r="W16" s="60">
        <v>5514000</v>
      </c>
      <c r="X16" s="60">
        <v>-140722</v>
      </c>
      <c r="Y16" s="61">
        <v>-2.55</v>
      </c>
      <c r="Z16" s="62">
        <v>5464000</v>
      </c>
    </row>
    <row r="17" spans="1:26" ht="13.5">
      <c r="A17" s="58" t="s">
        <v>43</v>
      </c>
      <c r="B17" s="19">
        <v>215637653</v>
      </c>
      <c r="C17" s="19">
        <v>0</v>
      </c>
      <c r="D17" s="59">
        <v>154085330</v>
      </c>
      <c r="E17" s="60">
        <v>235601500</v>
      </c>
      <c r="F17" s="60">
        <v>9740749</v>
      </c>
      <c r="G17" s="60">
        <v>13477194</v>
      </c>
      <c r="H17" s="60">
        <v>21182377</v>
      </c>
      <c r="I17" s="60">
        <v>44400320</v>
      </c>
      <c r="J17" s="60">
        <v>10354270</v>
      </c>
      <c r="K17" s="60">
        <v>11113408</v>
      </c>
      <c r="L17" s="60">
        <v>12076639</v>
      </c>
      <c r="M17" s="60">
        <v>33544317</v>
      </c>
      <c r="N17" s="60">
        <v>9826926</v>
      </c>
      <c r="O17" s="60">
        <v>13718223</v>
      </c>
      <c r="P17" s="60">
        <v>14670970</v>
      </c>
      <c r="Q17" s="60">
        <v>38216119</v>
      </c>
      <c r="R17" s="60">
        <v>12895660</v>
      </c>
      <c r="S17" s="60">
        <v>15529685</v>
      </c>
      <c r="T17" s="60">
        <v>30595977</v>
      </c>
      <c r="U17" s="60">
        <v>59021322</v>
      </c>
      <c r="V17" s="60">
        <v>175182078</v>
      </c>
      <c r="W17" s="60">
        <v>154085330</v>
      </c>
      <c r="X17" s="60">
        <v>21096748</v>
      </c>
      <c r="Y17" s="61">
        <v>13.69</v>
      </c>
      <c r="Z17" s="62">
        <v>235601500</v>
      </c>
    </row>
    <row r="18" spans="1:26" ht="13.5">
      <c r="A18" s="70" t="s">
        <v>44</v>
      </c>
      <c r="B18" s="71">
        <f>SUM(B11:B17)</f>
        <v>564027854</v>
      </c>
      <c r="C18" s="71">
        <f>SUM(C11:C17)</f>
        <v>0</v>
      </c>
      <c r="D18" s="72">
        <f aca="true" t="shared" si="1" ref="D18:Z18">SUM(D11:D17)</f>
        <v>540747634</v>
      </c>
      <c r="E18" s="73">
        <f t="shared" si="1"/>
        <v>613351654</v>
      </c>
      <c r="F18" s="73">
        <f t="shared" si="1"/>
        <v>26860131</v>
      </c>
      <c r="G18" s="73">
        <f t="shared" si="1"/>
        <v>48794615</v>
      </c>
      <c r="H18" s="73">
        <f t="shared" si="1"/>
        <v>52841327</v>
      </c>
      <c r="I18" s="73">
        <f t="shared" si="1"/>
        <v>128496073</v>
      </c>
      <c r="J18" s="73">
        <f t="shared" si="1"/>
        <v>38963542</v>
      </c>
      <c r="K18" s="73">
        <f t="shared" si="1"/>
        <v>44997592</v>
      </c>
      <c r="L18" s="73">
        <f t="shared" si="1"/>
        <v>43040764</v>
      </c>
      <c r="M18" s="73">
        <f t="shared" si="1"/>
        <v>127001898</v>
      </c>
      <c r="N18" s="73">
        <f t="shared" si="1"/>
        <v>39489737</v>
      </c>
      <c r="O18" s="73">
        <f t="shared" si="1"/>
        <v>39489426</v>
      </c>
      <c r="P18" s="73">
        <f t="shared" si="1"/>
        <v>44908534</v>
      </c>
      <c r="Q18" s="73">
        <f t="shared" si="1"/>
        <v>123887697</v>
      </c>
      <c r="R18" s="73">
        <f t="shared" si="1"/>
        <v>41153912</v>
      </c>
      <c r="S18" s="73">
        <f t="shared" si="1"/>
        <v>43012386</v>
      </c>
      <c r="T18" s="73">
        <f t="shared" si="1"/>
        <v>79490905</v>
      </c>
      <c r="U18" s="73">
        <f t="shared" si="1"/>
        <v>163657203</v>
      </c>
      <c r="V18" s="73">
        <f t="shared" si="1"/>
        <v>543042871</v>
      </c>
      <c r="W18" s="73">
        <f t="shared" si="1"/>
        <v>540747634</v>
      </c>
      <c r="X18" s="73">
        <f t="shared" si="1"/>
        <v>2295237</v>
      </c>
      <c r="Y18" s="67">
        <f>+IF(W18&lt;&gt;0,(X18/W18)*100,0)</f>
        <v>0.4244562260997336</v>
      </c>
      <c r="Z18" s="74">
        <f t="shared" si="1"/>
        <v>613351654</v>
      </c>
    </row>
    <row r="19" spans="1:26" ht="13.5">
      <c r="A19" s="70" t="s">
        <v>45</v>
      </c>
      <c r="B19" s="75">
        <f>+B10-B18</f>
        <v>-5112893</v>
      </c>
      <c r="C19" s="75">
        <f>+C10-C18</f>
        <v>0</v>
      </c>
      <c r="D19" s="76">
        <f aca="true" t="shared" si="2" ref="D19:Z19">+D10-D18</f>
        <v>-3981194</v>
      </c>
      <c r="E19" s="77">
        <f t="shared" si="2"/>
        <v>3160906</v>
      </c>
      <c r="F19" s="77">
        <f t="shared" si="2"/>
        <v>218960611</v>
      </c>
      <c r="G19" s="77">
        <f t="shared" si="2"/>
        <v>-22980992</v>
      </c>
      <c r="H19" s="77">
        <f t="shared" si="2"/>
        <v>-30597248</v>
      </c>
      <c r="I19" s="77">
        <f t="shared" si="2"/>
        <v>165382371</v>
      </c>
      <c r="J19" s="77">
        <f t="shared" si="2"/>
        <v>-15284447</v>
      </c>
      <c r="K19" s="77">
        <f t="shared" si="2"/>
        <v>-18900601</v>
      </c>
      <c r="L19" s="77">
        <f t="shared" si="2"/>
        <v>-13811553</v>
      </c>
      <c r="M19" s="77">
        <f t="shared" si="2"/>
        <v>-47996601</v>
      </c>
      <c r="N19" s="77">
        <f t="shared" si="2"/>
        <v>-6350269</v>
      </c>
      <c r="O19" s="77">
        <f t="shared" si="2"/>
        <v>-15280015</v>
      </c>
      <c r="P19" s="77">
        <f t="shared" si="2"/>
        <v>-4374233</v>
      </c>
      <c r="Q19" s="77">
        <f t="shared" si="2"/>
        <v>-26004517</v>
      </c>
      <c r="R19" s="77">
        <f t="shared" si="2"/>
        <v>-15635344</v>
      </c>
      <c r="S19" s="77">
        <f t="shared" si="2"/>
        <v>-15247890</v>
      </c>
      <c r="T19" s="77">
        <f t="shared" si="2"/>
        <v>-44520966</v>
      </c>
      <c r="U19" s="77">
        <f t="shared" si="2"/>
        <v>-75404200</v>
      </c>
      <c r="V19" s="77">
        <f t="shared" si="2"/>
        <v>15977053</v>
      </c>
      <c r="W19" s="77">
        <f>IF(E10=E18,0,W10-W18)</f>
        <v>-3981194</v>
      </c>
      <c r="X19" s="77">
        <f t="shared" si="2"/>
        <v>19958247</v>
      </c>
      <c r="Y19" s="78">
        <f>+IF(W19&lt;&gt;0,(X19/W19)*100,0)</f>
        <v>-501.3130985327518</v>
      </c>
      <c r="Z19" s="79">
        <f t="shared" si="2"/>
        <v>3160906</v>
      </c>
    </row>
    <row r="20" spans="1:26" ht="13.5">
      <c r="A20" s="58" t="s">
        <v>46</v>
      </c>
      <c r="B20" s="19">
        <v>39272470</v>
      </c>
      <c r="C20" s="19">
        <v>0</v>
      </c>
      <c r="D20" s="59">
        <v>39484000</v>
      </c>
      <c r="E20" s="60">
        <v>50790300</v>
      </c>
      <c r="F20" s="60">
        <v>2251332</v>
      </c>
      <c r="G20" s="60">
        <v>2671625</v>
      </c>
      <c r="H20" s="60">
        <v>5649965</v>
      </c>
      <c r="I20" s="60">
        <v>10572922</v>
      </c>
      <c r="J20" s="60">
        <v>4673583</v>
      </c>
      <c r="K20" s="60">
        <v>-1787001</v>
      </c>
      <c r="L20" s="60">
        <v>2337900</v>
      </c>
      <c r="M20" s="60">
        <v>5224482</v>
      </c>
      <c r="N20" s="60">
        <v>1449303</v>
      </c>
      <c r="O20" s="60">
        <v>935305</v>
      </c>
      <c r="P20" s="60">
        <v>4188012</v>
      </c>
      <c r="Q20" s="60">
        <v>6572620</v>
      </c>
      <c r="R20" s="60">
        <v>3183177</v>
      </c>
      <c r="S20" s="60">
        <v>6088823</v>
      </c>
      <c r="T20" s="60">
        <v>5446257</v>
      </c>
      <c r="U20" s="60">
        <v>14718257</v>
      </c>
      <c r="V20" s="60">
        <v>37088281</v>
      </c>
      <c r="W20" s="60">
        <v>39484000</v>
      </c>
      <c r="X20" s="60">
        <v>-2395719</v>
      </c>
      <c r="Y20" s="61">
        <v>-6.07</v>
      </c>
      <c r="Z20" s="62">
        <v>50790300</v>
      </c>
    </row>
    <row r="21" spans="1:26" ht="13.5">
      <c r="A21" s="58" t="s">
        <v>280</v>
      </c>
      <c r="B21" s="80">
        <v>-4589070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-30000</v>
      </c>
      <c r="Q21" s="82">
        <v>-30000</v>
      </c>
      <c r="R21" s="82">
        <v>0</v>
      </c>
      <c r="S21" s="82">
        <v>0</v>
      </c>
      <c r="T21" s="82">
        <v>0</v>
      </c>
      <c r="U21" s="82">
        <v>0</v>
      </c>
      <c r="V21" s="82">
        <v>-30000</v>
      </c>
      <c r="W21" s="82"/>
      <c r="X21" s="82">
        <v>-30000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29570507</v>
      </c>
      <c r="C22" s="86">
        <f>SUM(C19:C21)</f>
        <v>0</v>
      </c>
      <c r="D22" s="87">
        <f aca="true" t="shared" si="3" ref="D22:Z22">SUM(D19:D21)</f>
        <v>35502806</v>
      </c>
      <c r="E22" s="88">
        <f t="shared" si="3"/>
        <v>53951206</v>
      </c>
      <c r="F22" s="88">
        <f t="shared" si="3"/>
        <v>221211943</v>
      </c>
      <c r="G22" s="88">
        <f t="shared" si="3"/>
        <v>-20309367</v>
      </c>
      <c r="H22" s="88">
        <f t="shared" si="3"/>
        <v>-24947283</v>
      </c>
      <c r="I22" s="88">
        <f t="shared" si="3"/>
        <v>175955293</v>
      </c>
      <c r="J22" s="88">
        <f t="shared" si="3"/>
        <v>-10610864</v>
      </c>
      <c r="K22" s="88">
        <f t="shared" si="3"/>
        <v>-20687602</v>
      </c>
      <c r="L22" s="88">
        <f t="shared" si="3"/>
        <v>-11473653</v>
      </c>
      <c r="M22" s="88">
        <f t="shared" si="3"/>
        <v>-42772119</v>
      </c>
      <c r="N22" s="88">
        <f t="shared" si="3"/>
        <v>-4900966</v>
      </c>
      <c r="O22" s="88">
        <f t="shared" si="3"/>
        <v>-14344710</v>
      </c>
      <c r="P22" s="88">
        <f t="shared" si="3"/>
        <v>-216221</v>
      </c>
      <c r="Q22" s="88">
        <f t="shared" si="3"/>
        <v>-19461897</v>
      </c>
      <c r="R22" s="88">
        <f t="shared" si="3"/>
        <v>-12452167</v>
      </c>
      <c r="S22" s="88">
        <f t="shared" si="3"/>
        <v>-9159067</v>
      </c>
      <c r="T22" s="88">
        <f t="shared" si="3"/>
        <v>-39074709</v>
      </c>
      <c r="U22" s="88">
        <f t="shared" si="3"/>
        <v>-60685943</v>
      </c>
      <c r="V22" s="88">
        <f t="shared" si="3"/>
        <v>53035334</v>
      </c>
      <c r="W22" s="88">
        <f t="shared" si="3"/>
        <v>35502806</v>
      </c>
      <c r="X22" s="88">
        <f t="shared" si="3"/>
        <v>17532528</v>
      </c>
      <c r="Y22" s="89">
        <f>+IF(W22&lt;&gt;0,(X22/W22)*100,0)</f>
        <v>49.3834994338194</v>
      </c>
      <c r="Z22" s="90">
        <f t="shared" si="3"/>
        <v>53951206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29570507</v>
      </c>
      <c r="C24" s="75">
        <f>SUM(C22:C23)</f>
        <v>0</v>
      </c>
      <c r="D24" s="76">
        <f aca="true" t="shared" si="4" ref="D24:Z24">SUM(D22:D23)</f>
        <v>35502806</v>
      </c>
      <c r="E24" s="77">
        <f t="shared" si="4"/>
        <v>53951206</v>
      </c>
      <c r="F24" s="77">
        <f t="shared" si="4"/>
        <v>221211943</v>
      </c>
      <c r="G24" s="77">
        <f t="shared" si="4"/>
        <v>-20309367</v>
      </c>
      <c r="H24" s="77">
        <f t="shared" si="4"/>
        <v>-24947283</v>
      </c>
      <c r="I24" s="77">
        <f t="shared" si="4"/>
        <v>175955293</v>
      </c>
      <c r="J24" s="77">
        <f t="shared" si="4"/>
        <v>-10610864</v>
      </c>
      <c r="K24" s="77">
        <f t="shared" si="4"/>
        <v>-20687602</v>
      </c>
      <c r="L24" s="77">
        <f t="shared" si="4"/>
        <v>-11473653</v>
      </c>
      <c r="M24" s="77">
        <f t="shared" si="4"/>
        <v>-42772119</v>
      </c>
      <c r="N24" s="77">
        <f t="shared" si="4"/>
        <v>-4900966</v>
      </c>
      <c r="O24" s="77">
        <f t="shared" si="4"/>
        <v>-14344710</v>
      </c>
      <c r="P24" s="77">
        <f t="shared" si="4"/>
        <v>-216221</v>
      </c>
      <c r="Q24" s="77">
        <f t="shared" si="4"/>
        <v>-19461897</v>
      </c>
      <c r="R24" s="77">
        <f t="shared" si="4"/>
        <v>-12452167</v>
      </c>
      <c r="S24" s="77">
        <f t="shared" si="4"/>
        <v>-9159067</v>
      </c>
      <c r="T24" s="77">
        <f t="shared" si="4"/>
        <v>-39074709</v>
      </c>
      <c r="U24" s="77">
        <f t="shared" si="4"/>
        <v>-60685943</v>
      </c>
      <c r="V24" s="77">
        <f t="shared" si="4"/>
        <v>53035334</v>
      </c>
      <c r="W24" s="77">
        <f t="shared" si="4"/>
        <v>35502806</v>
      </c>
      <c r="X24" s="77">
        <f t="shared" si="4"/>
        <v>17532528</v>
      </c>
      <c r="Y24" s="78">
        <f>+IF(W24&lt;&gt;0,(X24/W24)*100,0)</f>
        <v>49.3834994338194</v>
      </c>
      <c r="Z24" s="79">
        <f t="shared" si="4"/>
        <v>53951206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77263160</v>
      </c>
      <c r="C27" s="22">
        <v>0</v>
      </c>
      <c r="D27" s="99">
        <v>70173500</v>
      </c>
      <c r="E27" s="100">
        <v>89134300</v>
      </c>
      <c r="F27" s="100">
        <v>4188907</v>
      </c>
      <c r="G27" s="100">
        <v>2495264</v>
      </c>
      <c r="H27" s="100">
        <v>6002551</v>
      </c>
      <c r="I27" s="100">
        <v>12686722</v>
      </c>
      <c r="J27" s="100">
        <v>6150303</v>
      </c>
      <c r="K27" s="100">
        <v>1175751</v>
      </c>
      <c r="L27" s="100">
        <v>5734755</v>
      </c>
      <c r="M27" s="100">
        <v>13060809</v>
      </c>
      <c r="N27" s="100">
        <v>1346945</v>
      </c>
      <c r="O27" s="100">
        <v>2514115</v>
      </c>
      <c r="P27" s="100">
        <v>6039514</v>
      </c>
      <c r="Q27" s="100">
        <v>9900574</v>
      </c>
      <c r="R27" s="100">
        <v>8727687</v>
      </c>
      <c r="S27" s="100">
        <v>7875403</v>
      </c>
      <c r="T27" s="100">
        <v>18653709</v>
      </c>
      <c r="U27" s="100">
        <v>35256799</v>
      </c>
      <c r="V27" s="100">
        <v>70904904</v>
      </c>
      <c r="W27" s="100">
        <v>89134300</v>
      </c>
      <c r="X27" s="100">
        <v>-18229396</v>
      </c>
      <c r="Y27" s="101">
        <v>-20.45</v>
      </c>
      <c r="Z27" s="102">
        <v>89134300</v>
      </c>
    </row>
    <row r="28" spans="1:26" ht="13.5">
      <c r="A28" s="103" t="s">
        <v>46</v>
      </c>
      <c r="B28" s="19">
        <v>40061817</v>
      </c>
      <c r="C28" s="19">
        <v>0</v>
      </c>
      <c r="D28" s="59">
        <v>39484000</v>
      </c>
      <c r="E28" s="60">
        <v>52615300</v>
      </c>
      <c r="F28" s="60">
        <v>4139416</v>
      </c>
      <c r="G28" s="60">
        <v>1237119</v>
      </c>
      <c r="H28" s="60">
        <v>5196388</v>
      </c>
      <c r="I28" s="60">
        <v>10572923</v>
      </c>
      <c r="J28" s="60">
        <v>4770055</v>
      </c>
      <c r="K28" s="60">
        <v>1787001</v>
      </c>
      <c r="L28" s="60">
        <v>3273301</v>
      </c>
      <c r="M28" s="60">
        <v>9830357</v>
      </c>
      <c r="N28" s="60">
        <v>503313</v>
      </c>
      <c r="O28" s="60">
        <v>1108889</v>
      </c>
      <c r="P28" s="60">
        <v>4217088</v>
      </c>
      <c r="Q28" s="60">
        <v>5829290</v>
      </c>
      <c r="R28" s="60">
        <v>5253446</v>
      </c>
      <c r="S28" s="60">
        <v>3659713</v>
      </c>
      <c r="T28" s="60">
        <v>5304777</v>
      </c>
      <c r="U28" s="60">
        <v>14217936</v>
      </c>
      <c r="V28" s="60">
        <v>40450506</v>
      </c>
      <c r="W28" s="60">
        <v>52615300</v>
      </c>
      <c r="X28" s="60">
        <v>-12164794</v>
      </c>
      <c r="Y28" s="61">
        <v>-23.12</v>
      </c>
      <c r="Z28" s="62">
        <v>52615300</v>
      </c>
    </row>
    <row r="29" spans="1:26" ht="13.5">
      <c r="A29" s="58" t="s">
        <v>283</v>
      </c>
      <c r="B29" s="19">
        <v>3907670</v>
      </c>
      <c r="C29" s="19">
        <v>0</v>
      </c>
      <c r="D29" s="59">
        <v>0</v>
      </c>
      <c r="E29" s="60">
        <v>3751000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30000</v>
      </c>
      <c r="Q29" s="60">
        <v>30000</v>
      </c>
      <c r="R29" s="60">
        <v>0</v>
      </c>
      <c r="S29" s="60">
        <v>0</v>
      </c>
      <c r="T29" s="60">
        <v>298660</v>
      </c>
      <c r="U29" s="60">
        <v>298660</v>
      </c>
      <c r="V29" s="60">
        <v>328660</v>
      </c>
      <c r="W29" s="60">
        <v>3751000</v>
      </c>
      <c r="X29" s="60">
        <v>-3422340</v>
      </c>
      <c r="Y29" s="61">
        <v>-91.24</v>
      </c>
      <c r="Z29" s="62">
        <v>3751000</v>
      </c>
    </row>
    <row r="30" spans="1:26" ht="13.5">
      <c r="A30" s="58" t="s">
        <v>52</v>
      </c>
      <c r="B30" s="19">
        <v>14317928</v>
      </c>
      <c r="C30" s="19">
        <v>0</v>
      </c>
      <c r="D30" s="59">
        <v>16494500</v>
      </c>
      <c r="E30" s="60">
        <v>17389500</v>
      </c>
      <c r="F30" s="60">
        <v>14124</v>
      </c>
      <c r="G30" s="60">
        <v>676111</v>
      </c>
      <c r="H30" s="60">
        <v>535104</v>
      </c>
      <c r="I30" s="60">
        <v>1225339</v>
      </c>
      <c r="J30" s="60">
        <v>941809</v>
      </c>
      <c r="K30" s="60">
        <v>-20644</v>
      </c>
      <c r="L30" s="60">
        <v>1659948</v>
      </c>
      <c r="M30" s="60">
        <v>2581113</v>
      </c>
      <c r="N30" s="60">
        <v>567478</v>
      </c>
      <c r="O30" s="60">
        <v>479603</v>
      </c>
      <c r="P30" s="60">
        <v>689600</v>
      </c>
      <c r="Q30" s="60">
        <v>1736681</v>
      </c>
      <c r="R30" s="60">
        <v>1910019</v>
      </c>
      <c r="S30" s="60">
        <v>135024</v>
      </c>
      <c r="T30" s="60">
        <v>5503988</v>
      </c>
      <c r="U30" s="60">
        <v>7549031</v>
      </c>
      <c r="V30" s="60">
        <v>13092164</v>
      </c>
      <c r="W30" s="60">
        <v>17389500</v>
      </c>
      <c r="X30" s="60">
        <v>-4297336</v>
      </c>
      <c r="Y30" s="61">
        <v>-24.71</v>
      </c>
      <c r="Z30" s="62">
        <v>17389500</v>
      </c>
    </row>
    <row r="31" spans="1:26" ht="13.5">
      <c r="A31" s="58" t="s">
        <v>53</v>
      </c>
      <c r="B31" s="19">
        <v>18975745</v>
      </c>
      <c r="C31" s="19">
        <v>0</v>
      </c>
      <c r="D31" s="59">
        <v>14195000</v>
      </c>
      <c r="E31" s="60">
        <v>15378500</v>
      </c>
      <c r="F31" s="60">
        <v>35367</v>
      </c>
      <c r="G31" s="60">
        <v>582034</v>
      </c>
      <c r="H31" s="60">
        <v>271059</v>
      </c>
      <c r="I31" s="60">
        <v>888460</v>
      </c>
      <c r="J31" s="60">
        <v>438439</v>
      </c>
      <c r="K31" s="60">
        <v>-590606</v>
      </c>
      <c r="L31" s="60">
        <v>801506</v>
      </c>
      <c r="M31" s="60">
        <v>649339</v>
      </c>
      <c r="N31" s="60">
        <v>276154</v>
      </c>
      <c r="O31" s="60">
        <v>925623</v>
      </c>
      <c r="P31" s="60">
        <v>1102826</v>
      </c>
      <c r="Q31" s="60">
        <v>2304603</v>
      </c>
      <c r="R31" s="60">
        <v>1564222</v>
      </c>
      <c r="S31" s="60">
        <v>4080666</v>
      </c>
      <c r="T31" s="60">
        <v>7546284</v>
      </c>
      <c r="U31" s="60">
        <v>13191172</v>
      </c>
      <c r="V31" s="60">
        <v>17033574</v>
      </c>
      <c r="W31" s="60">
        <v>15378500</v>
      </c>
      <c r="X31" s="60">
        <v>1655074</v>
      </c>
      <c r="Y31" s="61">
        <v>10.76</v>
      </c>
      <c r="Z31" s="62">
        <v>15378500</v>
      </c>
    </row>
    <row r="32" spans="1:26" ht="13.5">
      <c r="A32" s="70" t="s">
        <v>54</v>
      </c>
      <c r="B32" s="22">
        <f>SUM(B28:B31)</f>
        <v>77263160</v>
      </c>
      <c r="C32" s="22">
        <f>SUM(C28:C31)</f>
        <v>0</v>
      </c>
      <c r="D32" s="99">
        <f aca="true" t="shared" si="5" ref="D32:Z32">SUM(D28:D31)</f>
        <v>70173500</v>
      </c>
      <c r="E32" s="100">
        <f t="shared" si="5"/>
        <v>89134300</v>
      </c>
      <c r="F32" s="100">
        <f t="shared" si="5"/>
        <v>4188907</v>
      </c>
      <c r="G32" s="100">
        <f t="shared" si="5"/>
        <v>2495264</v>
      </c>
      <c r="H32" s="100">
        <f t="shared" si="5"/>
        <v>6002551</v>
      </c>
      <c r="I32" s="100">
        <f t="shared" si="5"/>
        <v>12686722</v>
      </c>
      <c r="J32" s="100">
        <f t="shared" si="5"/>
        <v>6150303</v>
      </c>
      <c r="K32" s="100">
        <f t="shared" si="5"/>
        <v>1175751</v>
      </c>
      <c r="L32" s="100">
        <f t="shared" si="5"/>
        <v>5734755</v>
      </c>
      <c r="M32" s="100">
        <f t="shared" si="5"/>
        <v>13060809</v>
      </c>
      <c r="N32" s="100">
        <f t="shared" si="5"/>
        <v>1346945</v>
      </c>
      <c r="O32" s="100">
        <f t="shared" si="5"/>
        <v>2514115</v>
      </c>
      <c r="P32" s="100">
        <f t="shared" si="5"/>
        <v>6039514</v>
      </c>
      <c r="Q32" s="100">
        <f t="shared" si="5"/>
        <v>9900574</v>
      </c>
      <c r="R32" s="100">
        <f t="shared" si="5"/>
        <v>8727687</v>
      </c>
      <c r="S32" s="100">
        <f t="shared" si="5"/>
        <v>7875403</v>
      </c>
      <c r="T32" s="100">
        <f t="shared" si="5"/>
        <v>18653709</v>
      </c>
      <c r="U32" s="100">
        <f t="shared" si="5"/>
        <v>35256799</v>
      </c>
      <c r="V32" s="100">
        <f t="shared" si="5"/>
        <v>70904904</v>
      </c>
      <c r="W32" s="100">
        <f t="shared" si="5"/>
        <v>89134300</v>
      </c>
      <c r="X32" s="100">
        <f t="shared" si="5"/>
        <v>-18229396</v>
      </c>
      <c r="Y32" s="101">
        <f>+IF(W32&lt;&gt;0,(X32/W32)*100,0)</f>
        <v>-20.4516061718104</v>
      </c>
      <c r="Z32" s="102">
        <f t="shared" si="5"/>
        <v>89134300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107905387</v>
      </c>
      <c r="C35" s="19">
        <v>0</v>
      </c>
      <c r="D35" s="59">
        <v>124787193</v>
      </c>
      <c r="E35" s="60">
        <v>103850419</v>
      </c>
      <c r="F35" s="60">
        <v>228574925</v>
      </c>
      <c r="G35" s="60">
        <v>-28573683</v>
      </c>
      <c r="H35" s="60">
        <v>-20690045</v>
      </c>
      <c r="I35" s="60">
        <v>-20690045</v>
      </c>
      <c r="J35" s="60">
        <v>-16865073</v>
      </c>
      <c r="K35" s="60">
        <v>-21390501</v>
      </c>
      <c r="L35" s="60">
        <v>-781926</v>
      </c>
      <c r="M35" s="60">
        <v>-781926</v>
      </c>
      <c r="N35" s="60">
        <v>-12320674</v>
      </c>
      <c r="O35" s="60">
        <v>-16735978</v>
      </c>
      <c r="P35" s="60">
        <v>10492109</v>
      </c>
      <c r="Q35" s="60">
        <v>10492109</v>
      </c>
      <c r="R35" s="60">
        <v>-27830115</v>
      </c>
      <c r="S35" s="60">
        <v>-16950110</v>
      </c>
      <c r="T35" s="60">
        <v>-42335144</v>
      </c>
      <c r="U35" s="60">
        <v>-42335144</v>
      </c>
      <c r="V35" s="60">
        <v>-42335144</v>
      </c>
      <c r="W35" s="60">
        <v>103850419</v>
      </c>
      <c r="X35" s="60">
        <v>-146185563</v>
      </c>
      <c r="Y35" s="61">
        <v>-140.77</v>
      </c>
      <c r="Z35" s="62">
        <v>103850419</v>
      </c>
    </row>
    <row r="36" spans="1:26" ht="13.5">
      <c r="A36" s="58" t="s">
        <v>57</v>
      </c>
      <c r="B36" s="19">
        <v>956742182</v>
      </c>
      <c r="C36" s="19">
        <v>0</v>
      </c>
      <c r="D36" s="59">
        <v>1018636635</v>
      </c>
      <c r="E36" s="60">
        <v>1018838971</v>
      </c>
      <c r="F36" s="60">
        <v>1837630</v>
      </c>
      <c r="G36" s="60">
        <v>146269</v>
      </c>
      <c r="H36" s="60">
        <v>3634163</v>
      </c>
      <c r="I36" s="60">
        <v>3634163</v>
      </c>
      <c r="J36" s="60">
        <v>3798218</v>
      </c>
      <c r="K36" s="60">
        <v>-3558778</v>
      </c>
      <c r="L36" s="60">
        <v>3384750</v>
      </c>
      <c r="M36" s="60">
        <v>3384750</v>
      </c>
      <c r="N36" s="60">
        <v>-1003040</v>
      </c>
      <c r="O36" s="60">
        <v>54642</v>
      </c>
      <c r="P36" s="60">
        <v>3410483</v>
      </c>
      <c r="Q36" s="60">
        <v>3410483</v>
      </c>
      <c r="R36" s="60">
        <v>6326264</v>
      </c>
      <c r="S36" s="60">
        <v>5191105</v>
      </c>
      <c r="T36" s="60">
        <v>14460197</v>
      </c>
      <c r="U36" s="60">
        <v>14460197</v>
      </c>
      <c r="V36" s="60">
        <v>14460197</v>
      </c>
      <c r="W36" s="60">
        <v>1018838971</v>
      </c>
      <c r="X36" s="60">
        <v>-1004378774</v>
      </c>
      <c r="Y36" s="61">
        <v>-98.58</v>
      </c>
      <c r="Z36" s="62">
        <v>1018838971</v>
      </c>
    </row>
    <row r="37" spans="1:26" ht="13.5">
      <c r="A37" s="58" t="s">
        <v>58</v>
      </c>
      <c r="B37" s="19">
        <v>112180925</v>
      </c>
      <c r="C37" s="19">
        <v>0</v>
      </c>
      <c r="D37" s="59">
        <v>117274455</v>
      </c>
      <c r="E37" s="60">
        <v>108025973</v>
      </c>
      <c r="F37" s="60">
        <v>9032704</v>
      </c>
      <c r="G37" s="60">
        <v>-6302352</v>
      </c>
      <c r="H37" s="60">
        <v>-14306539</v>
      </c>
      <c r="I37" s="60">
        <v>-14306539</v>
      </c>
      <c r="J37" s="60">
        <v>-4132393</v>
      </c>
      <c r="K37" s="60">
        <v>-3827667</v>
      </c>
      <c r="L37" s="60">
        <v>22838831</v>
      </c>
      <c r="M37" s="60">
        <v>22838831</v>
      </c>
      <c r="N37" s="60">
        <v>-8111635</v>
      </c>
      <c r="O37" s="60">
        <v>-267409</v>
      </c>
      <c r="P37" s="60">
        <v>11278144</v>
      </c>
      <c r="Q37" s="60">
        <v>11278144</v>
      </c>
      <c r="R37" s="60">
        <v>-8863311</v>
      </c>
      <c r="S37" s="60">
        <v>-2477655</v>
      </c>
      <c r="T37" s="60">
        <v>19929875</v>
      </c>
      <c r="U37" s="60">
        <v>19929875</v>
      </c>
      <c r="V37" s="60">
        <v>19929875</v>
      </c>
      <c r="W37" s="60">
        <v>108025973</v>
      </c>
      <c r="X37" s="60">
        <v>-88096098</v>
      </c>
      <c r="Y37" s="61">
        <v>-81.55</v>
      </c>
      <c r="Z37" s="62">
        <v>108025973</v>
      </c>
    </row>
    <row r="38" spans="1:26" ht="13.5">
      <c r="A38" s="58" t="s">
        <v>59</v>
      </c>
      <c r="B38" s="19">
        <v>210901069</v>
      </c>
      <c r="C38" s="19">
        <v>0</v>
      </c>
      <c r="D38" s="59">
        <v>228039014</v>
      </c>
      <c r="E38" s="60">
        <v>217819758</v>
      </c>
      <c r="F38" s="60">
        <v>-207106</v>
      </c>
      <c r="G38" s="60">
        <v>-590621</v>
      </c>
      <c r="H38" s="60">
        <v>22511780</v>
      </c>
      <c r="I38" s="60">
        <v>22511780</v>
      </c>
      <c r="J38" s="60">
        <v>-1425573</v>
      </c>
      <c r="K38" s="60">
        <v>9228565</v>
      </c>
      <c r="L38" s="60">
        <v>-6412474</v>
      </c>
      <c r="M38" s="60">
        <v>-6412474</v>
      </c>
      <c r="N38" s="60">
        <v>-277409</v>
      </c>
      <c r="O38" s="60">
        <v>-782356</v>
      </c>
      <c r="P38" s="60">
        <v>-1195889</v>
      </c>
      <c r="Q38" s="60">
        <v>-1195889</v>
      </c>
      <c r="R38" s="60">
        <v>-204201</v>
      </c>
      <c r="S38" s="60">
        <v>-231983</v>
      </c>
      <c r="T38" s="60">
        <v>-6721857</v>
      </c>
      <c r="U38" s="60">
        <v>-6721857</v>
      </c>
      <c r="V38" s="60">
        <v>-6721857</v>
      </c>
      <c r="W38" s="60">
        <v>217819758</v>
      </c>
      <c r="X38" s="60">
        <v>-224541615</v>
      </c>
      <c r="Y38" s="61">
        <v>-103.09</v>
      </c>
      <c r="Z38" s="62">
        <v>217819758</v>
      </c>
    </row>
    <row r="39" spans="1:26" ht="13.5">
      <c r="A39" s="58" t="s">
        <v>60</v>
      </c>
      <c r="B39" s="19">
        <v>741565575</v>
      </c>
      <c r="C39" s="19">
        <v>0</v>
      </c>
      <c r="D39" s="59">
        <v>798110356</v>
      </c>
      <c r="E39" s="60">
        <v>796843661</v>
      </c>
      <c r="F39" s="60">
        <v>221586957</v>
      </c>
      <c r="G39" s="60">
        <v>-21534441</v>
      </c>
      <c r="H39" s="60">
        <v>-25261123</v>
      </c>
      <c r="I39" s="60">
        <v>-25261123</v>
      </c>
      <c r="J39" s="60">
        <v>-7508889</v>
      </c>
      <c r="K39" s="60">
        <v>-30350177</v>
      </c>
      <c r="L39" s="60">
        <v>-13823533</v>
      </c>
      <c r="M39" s="60">
        <v>-13823533</v>
      </c>
      <c r="N39" s="60">
        <v>-4934670</v>
      </c>
      <c r="O39" s="60">
        <v>-15631571</v>
      </c>
      <c r="P39" s="60">
        <v>3820337</v>
      </c>
      <c r="Q39" s="60">
        <v>3820337</v>
      </c>
      <c r="R39" s="60">
        <v>-12436339</v>
      </c>
      <c r="S39" s="60">
        <v>-9049367</v>
      </c>
      <c r="T39" s="60">
        <v>-41082965</v>
      </c>
      <c r="U39" s="60">
        <v>-41082965</v>
      </c>
      <c r="V39" s="60">
        <v>-41082965</v>
      </c>
      <c r="W39" s="60">
        <v>796843661</v>
      </c>
      <c r="X39" s="60">
        <v>-837926626</v>
      </c>
      <c r="Y39" s="61">
        <v>-105.16</v>
      </c>
      <c r="Z39" s="62">
        <v>796843661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73048073</v>
      </c>
      <c r="C42" s="19">
        <v>0</v>
      </c>
      <c r="D42" s="59">
        <v>67848999</v>
      </c>
      <c r="E42" s="60">
        <v>87006045</v>
      </c>
      <c r="F42" s="60">
        <v>32327596</v>
      </c>
      <c r="G42" s="60">
        <v>-7879947</v>
      </c>
      <c r="H42" s="60">
        <v>9537162</v>
      </c>
      <c r="I42" s="60">
        <v>33984811</v>
      </c>
      <c r="J42" s="60">
        <v>10476944</v>
      </c>
      <c r="K42" s="60">
        <v>-4512193</v>
      </c>
      <c r="L42" s="60">
        <v>25145641</v>
      </c>
      <c r="M42" s="60">
        <v>31110392</v>
      </c>
      <c r="N42" s="60">
        <v>-521395</v>
      </c>
      <c r="O42" s="60">
        <v>7261811</v>
      </c>
      <c r="P42" s="60">
        <v>26447989</v>
      </c>
      <c r="Q42" s="60">
        <v>33188405</v>
      </c>
      <c r="R42" s="60">
        <v>-9487911</v>
      </c>
      <c r="S42" s="60">
        <v>3041633</v>
      </c>
      <c r="T42" s="60">
        <v>-10550012</v>
      </c>
      <c r="U42" s="60">
        <v>-16996290</v>
      </c>
      <c r="V42" s="60">
        <v>81287318</v>
      </c>
      <c r="W42" s="60">
        <v>87006045</v>
      </c>
      <c r="X42" s="60">
        <v>-5718727</v>
      </c>
      <c r="Y42" s="61">
        <v>-6.57</v>
      </c>
      <c r="Z42" s="62">
        <v>87006045</v>
      </c>
    </row>
    <row r="43" spans="1:26" ht="13.5">
      <c r="A43" s="58" t="s">
        <v>63</v>
      </c>
      <c r="B43" s="19">
        <v>-74711290</v>
      </c>
      <c r="C43" s="19">
        <v>0</v>
      </c>
      <c r="D43" s="59">
        <v>-71623922</v>
      </c>
      <c r="E43" s="60">
        <v>-90045391</v>
      </c>
      <c r="F43" s="60">
        <v>-4103319</v>
      </c>
      <c r="G43" s="60">
        <v>-2691968</v>
      </c>
      <c r="H43" s="60">
        <v>-5875320</v>
      </c>
      <c r="I43" s="60">
        <v>-12670607</v>
      </c>
      <c r="J43" s="60">
        <v>-5781015</v>
      </c>
      <c r="K43" s="60">
        <v>1279780</v>
      </c>
      <c r="L43" s="60">
        <v>-5546733</v>
      </c>
      <c r="M43" s="60">
        <v>-10047968</v>
      </c>
      <c r="N43" s="60">
        <v>-974730</v>
      </c>
      <c r="O43" s="60">
        <v>-2480222</v>
      </c>
      <c r="P43" s="60">
        <v>-5383334</v>
      </c>
      <c r="Q43" s="60">
        <v>-8838286</v>
      </c>
      <c r="R43" s="60">
        <v>-8481835</v>
      </c>
      <c r="S43" s="60">
        <v>-6792112</v>
      </c>
      <c r="T43" s="60">
        <v>-16338578</v>
      </c>
      <c r="U43" s="60">
        <v>-31612525</v>
      </c>
      <c r="V43" s="60">
        <v>-63169386</v>
      </c>
      <c r="W43" s="60">
        <v>-90045391</v>
      </c>
      <c r="X43" s="60">
        <v>26876005</v>
      </c>
      <c r="Y43" s="61">
        <v>-29.85</v>
      </c>
      <c r="Z43" s="62">
        <v>-90045391</v>
      </c>
    </row>
    <row r="44" spans="1:26" ht="13.5">
      <c r="A44" s="58" t="s">
        <v>64</v>
      </c>
      <c r="B44" s="19">
        <v>-27194381</v>
      </c>
      <c r="C44" s="19">
        <v>0</v>
      </c>
      <c r="D44" s="59">
        <v>759456</v>
      </c>
      <c r="E44" s="60">
        <v>-290180</v>
      </c>
      <c r="F44" s="60">
        <v>14256584</v>
      </c>
      <c r="G44" s="60">
        <v>6993629</v>
      </c>
      <c r="H44" s="60">
        <v>13352219</v>
      </c>
      <c r="I44" s="60">
        <v>34602432</v>
      </c>
      <c r="J44" s="60">
        <v>44070</v>
      </c>
      <c r="K44" s="60">
        <v>51582</v>
      </c>
      <c r="L44" s="60">
        <v>-1619161</v>
      </c>
      <c r="M44" s="60">
        <v>-1523509</v>
      </c>
      <c r="N44" s="60">
        <v>38358</v>
      </c>
      <c r="O44" s="60">
        <v>-277456</v>
      </c>
      <c r="P44" s="60">
        <v>-582311</v>
      </c>
      <c r="Q44" s="60">
        <v>-821409</v>
      </c>
      <c r="R44" s="60">
        <v>60308</v>
      </c>
      <c r="S44" s="60">
        <v>5308</v>
      </c>
      <c r="T44" s="60">
        <v>-6868594</v>
      </c>
      <c r="U44" s="60">
        <v>-6802978</v>
      </c>
      <c r="V44" s="60">
        <v>25454536</v>
      </c>
      <c r="W44" s="60">
        <v>-290180</v>
      </c>
      <c r="X44" s="60">
        <v>25744716</v>
      </c>
      <c r="Y44" s="61">
        <v>-8871.98</v>
      </c>
      <c r="Z44" s="62">
        <v>-290180</v>
      </c>
    </row>
    <row r="45" spans="1:26" ht="13.5">
      <c r="A45" s="70" t="s">
        <v>65</v>
      </c>
      <c r="B45" s="22">
        <v>17303086</v>
      </c>
      <c r="C45" s="22">
        <v>0</v>
      </c>
      <c r="D45" s="99">
        <v>27550913</v>
      </c>
      <c r="E45" s="100">
        <v>13973560</v>
      </c>
      <c r="F45" s="100">
        <v>59783947</v>
      </c>
      <c r="G45" s="100">
        <v>56205661</v>
      </c>
      <c r="H45" s="100">
        <v>73219722</v>
      </c>
      <c r="I45" s="100">
        <v>73219722</v>
      </c>
      <c r="J45" s="100">
        <v>77959721</v>
      </c>
      <c r="K45" s="100">
        <v>74778890</v>
      </c>
      <c r="L45" s="100">
        <v>92758637</v>
      </c>
      <c r="M45" s="100">
        <v>92758637</v>
      </c>
      <c r="N45" s="100">
        <v>91300870</v>
      </c>
      <c r="O45" s="100">
        <v>95805003</v>
      </c>
      <c r="P45" s="100">
        <v>116287347</v>
      </c>
      <c r="Q45" s="100">
        <v>91300870</v>
      </c>
      <c r="R45" s="100">
        <v>98377909</v>
      </c>
      <c r="S45" s="100">
        <v>94632738</v>
      </c>
      <c r="T45" s="100">
        <v>60875554</v>
      </c>
      <c r="U45" s="100">
        <v>60875554</v>
      </c>
      <c r="V45" s="100">
        <v>60875554</v>
      </c>
      <c r="W45" s="100">
        <v>13973560</v>
      </c>
      <c r="X45" s="100">
        <v>46901994</v>
      </c>
      <c r="Y45" s="101">
        <v>335.65</v>
      </c>
      <c r="Z45" s="102">
        <v>13973560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21668949</v>
      </c>
      <c r="C49" s="52">
        <v>0</v>
      </c>
      <c r="D49" s="129">
        <v>8043640</v>
      </c>
      <c r="E49" s="54">
        <v>4640044</v>
      </c>
      <c r="F49" s="54">
        <v>0</v>
      </c>
      <c r="G49" s="54">
        <v>0</v>
      </c>
      <c r="H49" s="54">
        <v>0</v>
      </c>
      <c r="I49" s="54">
        <v>2952648</v>
      </c>
      <c r="J49" s="54">
        <v>0</v>
      </c>
      <c r="K49" s="54">
        <v>0</v>
      </c>
      <c r="L49" s="54">
        <v>0</v>
      </c>
      <c r="M49" s="54">
        <v>2695018</v>
      </c>
      <c r="N49" s="54">
        <v>0</v>
      </c>
      <c r="O49" s="54">
        <v>0</v>
      </c>
      <c r="P49" s="54">
        <v>0</v>
      </c>
      <c r="Q49" s="54">
        <v>3963113</v>
      </c>
      <c r="R49" s="54">
        <v>0</v>
      </c>
      <c r="S49" s="54">
        <v>0</v>
      </c>
      <c r="T49" s="54">
        <v>0</v>
      </c>
      <c r="U49" s="54">
        <v>6365156</v>
      </c>
      <c r="V49" s="54">
        <v>60063413</v>
      </c>
      <c r="W49" s="54">
        <v>110391981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36221068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36221068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89.3553083426874</v>
      </c>
      <c r="C58" s="5">
        <f>IF(C67=0,0,+(C76/C67)*100)</f>
        <v>0</v>
      </c>
      <c r="D58" s="6">
        <f aca="true" t="shared" si="6" ref="D58:Z58">IF(D67=0,0,+(D76/D67)*100)</f>
        <v>92.09031955502351</v>
      </c>
      <c r="E58" s="7">
        <f t="shared" si="6"/>
        <v>94.75953048358663</v>
      </c>
      <c r="F58" s="7">
        <f t="shared" si="6"/>
        <v>11.669512978338144</v>
      </c>
      <c r="G58" s="7">
        <f t="shared" si="6"/>
        <v>237.6809975476204</v>
      </c>
      <c r="H58" s="7">
        <f t="shared" si="6"/>
        <v>325.8751807275943</v>
      </c>
      <c r="I58" s="7">
        <f t="shared" si="6"/>
        <v>45.36499943956116</v>
      </c>
      <c r="J58" s="7">
        <f t="shared" si="6"/>
        <v>196.71373697846462</v>
      </c>
      <c r="K58" s="7">
        <f t="shared" si="6"/>
        <v>135.47300776337835</v>
      </c>
      <c r="L58" s="7">
        <f t="shared" si="6"/>
        <v>317.54836548448156</v>
      </c>
      <c r="M58" s="7">
        <f t="shared" si="6"/>
        <v>196.93303944399634</v>
      </c>
      <c r="N58" s="7">
        <f t="shared" si="6"/>
        <v>97.81724211290434</v>
      </c>
      <c r="O58" s="7">
        <f t="shared" si="6"/>
        <v>174.8425810155028</v>
      </c>
      <c r="P58" s="7">
        <f t="shared" si="6"/>
        <v>138.83336550338498</v>
      </c>
      <c r="Q58" s="7">
        <f t="shared" si="6"/>
        <v>131.26666858175062</v>
      </c>
      <c r="R58" s="7">
        <f t="shared" si="6"/>
        <v>119.61854694701492</v>
      </c>
      <c r="S58" s="7">
        <f t="shared" si="6"/>
        <v>142.338427604093</v>
      </c>
      <c r="T58" s="7">
        <f t="shared" si="6"/>
        <v>137.42464372014135</v>
      </c>
      <c r="U58" s="7">
        <f t="shared" si="6"/>
        <v>133.23498163808594</v>
      </c>
      <c r="V58" s="7">
        <f t="shared" si="6"/>
        <v>87.57804979926586</v>
      </c>
      <c r="W58" s="7">
        <f t="shared" si="6"/>
        <v>93.35519944250899</v>
      </c>
      <c r="X58" s="7">
        <f t="shared" si="6"/>
        <v>0</v>
      </c>
      <c r="Y58" s="7">
        <f t="shared" si="6"/>
        <v>0</v>
      </c>
      <c r="Z58" s="8">
        <f t="shared" si="6"/>
        <v>94.75953048358663</v>
      </c>
    </row>
    <row r="59" spans="1:26" ht="13.5">
      <c r="A59" s="37" t="s">
        <v>31</v>
      </c>
      <c r="B59" s="9">
        <f aca="true" t="shared" si="7" ref="B59:Z66">IF(B68=0,0,+(B77/B68)*100)</f>
        <v>95.5586654472467</v>
      </c>
      <c r="C59" s="9">
        <f t="shared" si="7"/>
        <v>0</v>
      </c>
      <c r="D59" s="2">
        <f t="shared" si="7"/>
        <v>92.02945245426667</v>
      </c>
      <c r="E59" s="10">
        <f t="shared" si="7"/>
        <v>94.36313238051638</v>
      </c>
      <c r="F59" s="10">
        <f t="shared" si="7"/>
        <v>5.16373568593981</v>
      </c>
      <c r="G59" s="10">
        <f t="shared" si="7"/>
        <v>-1866.907261673302</v>
      </c>
      <c r="H59" s="10">
        <f t="shared" si="7"/>
        <v>-4417.931900820796</v>
      </c>
      <c r="I59" s="10">
        <f t="shared" si="7"/>
        <v>34.268717752485564</v>
      </c>
      <c r="J59" s="10">
        <f t="shared" si="7"/>
        <v>-2629.561527090519</v>
      </c>
      <c r="K59" s="10">
        <f t="shared" si="7"/>
        <v>-6049.658578904654</v>
      </c>
      <c r="L59" s="10">
        <f t="shared" si="7"/>
        <v>-49959.93066589629</v>
      </c>
      <c r="M59" s="10">
        <f t="shared" si="7"/>
        <v>-5038.588036220127</v>
      </c>
      <c r="N59" s="10">
        <f t="shared" si="7"/>
        <v>-4950.359854136426</v>
      </c>
      <c r="O59" s="10">
        <f t="shared" si="7"/>
        <v>-10868.289824432391</v>
      </c>
      <c r="P59" s="10">
        <f t="shared" si="7"/>
        <v>4047.8402096082405</v>
      </c>
      <c r="Q59" s="10">
        <f t="shared" si="7"/>
        <v>-45699.0963319808</v>
      </c>
      <c r="R59" s="10">
        <f t="shared" si="7"/>
        <v>-12690.375345713157</v>
      </c>
      <c r="S59" s="10">
        <f t="shared" si="7"/>
        <v>-35523.74353051884</v>
      </c>
      <c r="T59" s="10">
        <f t="shared" si="7"/>
        <v>1919.4539062370443</v>
      </c>
      <c r="U59" s="10">
        <f t="shared" si="7"/>
        <v>4559.543334822566</v>
      </c>
      <c r="V59" s="10">
        <f t="shared" si="7"/>
        <v>91.47561004639931</v>
      </c>
      <c r="W59" s="10">
        <f t="shared" si="7"/>
        <v>94.36313238051638</v>
      </c>
      <c r="X59" s="10">
        <f t="shared" si="7"/>
        <v>0</v>
      </c>
      <c r="Y59" s="10">
        <f t="shared" si="7"/>
        <v>0</v>
      </c>
      <c r="Z59" s="11">
        <f t="shared" si="7"/>
        <v>94.36313238051638</v>
      </c>
    </row>
    <row r="60" spans="1:26" ht="13.5">
      <c r="A60" s="38" t="s">
        <v>32</v>
      </c>
      <c r="B60" s="12">
        <f t="shared" si="7"/>
        <v>87.09886539096576</v>
      </c>
      <c r="C60" s="12">
        <f t="shared" si="7"/>
        <v>0</v>
      </c>
      <c r="D60" s="3">
        <f t="shared" si="7"/>
        <v>92.12550632165375</v>
      </c>
      <c r="E60" s="13">
        <f t="shared" si="7"/>
        <v>95.2517324942006</v>
      </c>
      <c r="F60" s="13">
        <f t="shared" si="7"/>
        <v>27.916548807685835</v>
      </c>
      <c r="G60" s="13">
        <f t="shared" si="7"/>
        <v>133.12162943283823</v>
      </c>
      <c r="H60" s="13">
        <f t="shared" si="7"/>
        <v>136.81352278637345</v>
      </c>
      <c r="I60" s="13">
        <f t="shared" si="7"/>
        <v>63.954056983322815</v>
      </c>
      <c r="J60" s="13">
        <f t="shared" si="7"/>
        <v>114.44549535803345</v>
      </c>
      <c r="K60" s="13">
        <f t="shared" si="7"/>
        <v>93.35394922221721</v>
      </c>
      <c r="L60" s="13">
        <f t="shared" si="7"/>
        <v>188.81440638365237</v>
      </c>
      <c r="M60" s="13">
        <f t="shared" si="7"/>
        <v>120.9746684365619</v>
      </c>
      <c r="N60" s="13">
        <f t="shared" si="7"/>
        <v>63.00691725145499</v>
      </c>
      <c r="O60" s="13">
        <f t="shared" si="7"/>
        <v>124.56465048515928</v>
      </c>
      <c r="P60" s="13">
        <f t="shared" si="7"/>
        <v>94.68631477228924</v>
      </c>
      <c r="Q60" s="13">
        <f t="shared" si="7"/>
        <v>89.26387462519897</v>
      </c>
      <c r="R60" s="13">
        <f t="shared" si="7"/>
        <v>96.18117113639255</v>
      </c>
      <c r="S60" s="13">
        <f t="shared" si="7"/>
        <v>100.37104355188025</v>
      </c>
      <c r="T60" s="13">
        <f t="shared" si="7"/>
        <v>85.72940070491916</v>
      </c>
      <c r="U60" s="13">
        <f t="shared" si="7"/>
        <v>93.92326144172904</v>
      </c>
      <c r="V60" s="13">
        <f t="shared" si="7"/>
        <v>86.7806017044172</v>
      </c>
      <c r="W60" s="13">
        <f t="shared" si="7"/>
        <v>92.99750599911346</v>
      </c>
      <c r="X60" s="13">
        <f t="shared" si="7"/>
        <v>0</v>
      </c>
      <c r="Y60" s="13">
        <f t="shared" si="7"/>
        <v>0</v>
      </c>
      <c r="Z60" s="14">
        <f t="shared" si="7"/>
        <v>95.2517324942006</v>
      </c>
    </row>
    <row r="61" spans="1:26" ht="13.5">
      <c r="A61" s="39" t="s">
        <v>103</v>
      </c>
      <c r="B61" s="12">
        <f t="shared" si="7"/>
        <v>80.82728913674165</v>
      </c>
      <c r="C61" s="12">
        <f t="shared" si="7"/>
        <v>0</v>
      </c>
      <c r="D61" s="3">
        <f t="shared" si="7"/>
        <v>91.70096116644403</v>
      </c>
      <c r="E61" s="13">
        <f t="shared" si="7"/>
        <v>96.94377136073352</v>
      </c>
      <c r="F61" s="13">
        <f t="shared" si="7"/>
        <v>60.916203048630024</v>
      </c>
      <c r="G61" s="13">
        <f t="shared" si="7"/>
        <v>100.90257383783899</v>
      </c>
      <c r="H61" s="13">
        <f t="shared" si="7"/>
        <v>93.47879616807327</v>
      </c>
      <c r="I61" s="13">
        <f t="shared" si="7"/>
        <v>81.26455094585927</v>
      </c>
      <c r="J61" s="13">
        <f t="shared" si="7"/>
        <v>91.16916227126191</v>
      </c>
      <c r="K61" s="13">
        <f t="shared" si="7"/>
        <v>77.76642896049269</v>
      </c>
      <c r="L61" s="13">
        <f t="shared" si="7"/>
        <v>128.18405073495137</v>
      </c>
      <c r="M61" s="13">
        <f t="shared" si="7"/>
        <v>94.66110331181589</v>
      </c>
      <c r="N61" s="13">
        <f t="shared" si="7"/>
        <v>52.27219447682455</v>
      </c>
      <c r="O61" s="13">
        <f t="shared" si="7"/>
        <v>104.7786080811741</v>
      </c>
      <c r="P61" s="13">
        <f t="shared" si="7"/>
        <v>73.16684299486309</v>
      </c>
      <c r="Q61" s="13">
        <f t="shared" si="7"/>
        <v>72.87642553259033</v>
      </c>
      <c r="R61" s="13">
        <f t="shared" si="7"/>
        <v>80.23891335240468</v>
      </c>
      <c r="S61" s="13">
        <f t="shared" si="7"/>
        <v>85.28157743259463</v>
      </c>
      <c r="T61" s="13">
        <f t="shared" si="7"/>
        <v>67.88854046812158</v>
      </c>
      <c r="U61" s="13">
        <f t="shared" si="7"/>
        <v>77.45517736349493</v>
      </c>
      <c r="V61" s="13">
        <f t="shared" si="7"/>
        <v>80.96902769795385</v>
      </c>
      <c r="W61" s="13">
        <f t="shared" si="7"/>
        <v>94.43502336975715</v>
      </c>
      <c r="X61" s="13">
        <f t="shared" si="7"/>
        <v>0</v>
      </c>
      <c r="Y61" s="13">
        <f t="shared" si="7"/>
        <v>0</v>
      </c>
      <c r="Z61" s="14">
        <f t="shared" si="7"/>
        <v>96.94377136073352</v>
      </c>
    </row>
    <row r="62" spans="1:26" ht="13.5">
      <c r="A62" s="39" t="s">
        <v>104</v>
      </c>
      <c r="B62" s="12">
        <f t="shared" si="7"/>
        <v>102.80217477951881</v>
      </c>
      <c r="C62" s="12">
        <f t="shared" si="7"/>
        <v>0</v>
      </c>
      <c r="D62" s="3">
        <f t="shared" si="7"/>
        <v>91.51978033273488</v>
      </c>
      <c r="E62" s="13">
        <f t="shared" si="7"/>
        <v>91.17709174063731</v>
      </c>
      <c r="F62" s="13">
        <f t="shared" si="7"/>
        <v>20.438975354563475</v>
      </c>
      <c r="G62" s="13">
        <f t="shared" si="7"/>
        <v>142.20967146707872</v>
      </c>
      <c r="H62" s="13">
        <f t="shared" si="7"/>
        <v>189.0255995375166</v>
      </c>
      <c r="I62" s="13">
        <f t="shared" si="7"/>
        <v>56.159446008272575</v>
      </c>
      <c r="J62" s="13">
        <f t="shared" si="7"/>
        <v>147.56888416204103</v>
      </c>
      <c r="K62" s="13">
        <f t="shared" si="7"/>
        <v>112.50729419330057</v>
      </c>
      <c r="L62" s="13">
        <f t="shared" si="7"/>
        <v>139.5231694071342</v>
      </c>
      <c r="M62" s="13">
        <f t="shared" si="7"/>
        <v>132.42236732185276</v>
      </c>
      <c r="N62" s="13">
        <f t="shared" si="7"/>
        <v>73.25866492440821</v>
      </c>
      <c r="O62" s="13">
        <f t="shared" si="7"/>
        <v>155.543606193476</v>
      </c>
      <c r="P62" s="13">
        <f t="shared" si="7"/>
        <v>137.28297167530795</v>
      </c>
      <c r="Q62" s="13">
        <f t="shared" si="7"/>
        <v>114.46884271144431</v>
      </c>
      <c r="R62" s="13">
        <f t="shared" si="7"/>
        <v>122.76217141377477</v>
      </c>
      <c r="S62" s="13">
        <f t="shared" si="7"/>
        <v>122.0602118988985</v>
      </c>
      <c r="T62" s="13">
        <f t="shared" si="7"/>
        <v>131.40319176765553</v>
      </c>
      <c r="U62" s="13">
        <f t="shared" si="7"/>
        <v>125.11649023818809</v>
      </c>
      <c r="V62" s="13">
        <f t="shared" si="7"/>
        <v>95.38411295701628</v>
      </c>
      <c r="W62" s="13">
        <f t="shared" si="7"/>
        <v>91.17690529779969</v>
      </c>
      <c r="X62" s="13">
        <f t="shared" si="7"/>
        <v>0</v>
      </c>
      <c r="Y62" s="13">
        <f t="shared" si="7"/>
        <v>0</v>
      </c>
      <c r="Z62" s="14">
        <f t="shared" si="7"/>
        <v>91.17709174063731</v>
      </c>
    </row>
    <row r="63" spans="1:26" ht="13.5">
      <c r="A63" s="39" t="s">
        <v>105</v>
      </c>
      <c r="B63" s="12">
        <f t="shared" si="7"/>
        <v>82.68243758067399</v>
      </c>
      <c r="C63" s="12">
        <f t="shared" si="7"/>
        <v>0</v>
      </c>
      <c r="D63" s="3">
        <f t="shared" si="7"/>
        <v>92.16259924321326</v>
      </c>
      <c r="E63" s="13">
        <f t="shared" si="7"/>
        <v>87.09064925349058</v>
      </c>
      <c r="F63" s="13">
        <f t="shared" si="7"/>
        <v>4.386450698805296</v>
      </c>
      <c r="G63" s="13">
        <f t="shared" si="7"/>
        <v>-2794.841601784527</v>
      </c>
      <c r="H63" s="13">
        <f t="shared" si="7"/>
        <v>-1071.5197204762537</v>
      </c>
      <c r="I63" s="13">
        <f t="shared" si="7"/>
        <v>31.145565745858516</v>
      </c>
      <c r="J63" s="13">
        <f t="shared" si="7"/>
        <v>-14552.256169212691</v>
      </c>
      <c r="K63" s="13">
        <f t="shared" si="7"/>
        <v>2013.6712981102505</v>
      </c>
      <c r="L63" s="13">
        <f t="shared" si="7"/>
        <v>989.1261659302896</v>
      </c>
      <c r="M63" s="13">
        <f t="shared" si="7"/>
        <v>2839.376537233036</v>
      </c>
      <c r="N63" s="13">
        <f t="shared" si="7"/>
        <v>-4249.539728682171</v>
      </c>
      <c r="O63" s="13">
        <f t="shared" si="7"/>
        <v>564.7817673618576</v>
      </c>
      <c r="P63" s="13">
        <f t="shared" si="7"/>
        <v>1230.2031241475877</v>
      </c>
      <c r="Q63" s="13">
        <f t="shared" si="7"/>
        <v>1389.252207015575</v>
      </c>
      <c r="R63" s="13">
        <f t="shared" si="7"/>
        <v>388.1866203183042</v>
      </c>
      <c r="S63" s="13">
        <f t="shared" si="7"/>
        <v>482.4750357222502</v>
      </c>
      <c r="T63" s="13">
        <f t="shared" si="7"/>
        <v>652.4399412035323</v>
      </c>
      <c r="U63" s="13">
        <f t="shared" si="7"/>
        <v>486.15641522068654</v>
      </c>
      <c r="V63" s="13">
        <f t="shared" si="7"/>
        <v>82.42428950684186</v>
      </c>
      <c r="W63" s="13">
        <f t="shared" si="7"/>
        <v>87.08943426858967</v>
      </c>
      <c r="X63" s="13">
        <f t="shared" si="7"/>
        <v>0</v>
      </c>
      <c r="Y63" s="13">
        <f t="shared" si="7"/>
        <v>0</v>
      </c>
      <c r="Z63" s="14">
        <f t="shared" si="7"/>
        <v>87.09064925349058</v>
      </c>
    </row>
    <row r="64" spans="1:26" ht="13.5">
      <c r="A64" s="39" t="s">
        <v>106</v>
      </c>
      <c r="B64" s="12">
        <f t="shared" si="7"/>
        <v>95.16513181275779</v>
      </c>
      <c r="C64" s="12">
        <f t="shared" si="7"/>
        <v>0</v>
      </c>
      <c r="D64" s="3">
        <f t="shared" si="7"/>
        <v>92.125504807066</v>
      </c>
      <c r="E64" s="13">
        <f t="shared" si="7"/>
        <v>88.97961230817332</v>
      </c>
      <c r="F64" s="13">
        <f t="shared" si="7"/>
        <v>4.877499036802286</v>
      </c>
      <c r="G64" s="13">
        <f t="shared" si="7"/>
        <v>-2769.9529885829415</v>
      </c>
      <c r="H64" s="13">
        <f t="shared" si="7"/>
        <v>-794.6626309018551</v>
      </c>
      <c r="I64" s="13">
        <f t="shared" si="7"/>
        <v>35.58130809304568</v>
      </c>
      <c r="J64" s="13">
        <f t="shared" si="7"/>
        <v>-1204.764257538818</v>
      </c>
      <c r="K64" s="13">
        <f t="shared" si="7"/>
        <v>13922.605729877216</v>
      </c>
      <c r="L64" s="13">
        <f t="shared" si="7"/>
        <v>-543.8321398483572</v>
      </c>
      <c r="M64" s="13">
        <f t="shared" si="7"/>
        <v>-1156.9271134549472</v>
      </c>
      <c r="N64" s="13">
        <f t="shared" si="7"/>
        <v>-1771.2593539653292</v>
      </c>
      <c r="O64" s="13">
        <f t="shared" si="7"/>
        <v>4024.924215406562</v>
      </c>
      <c r="P64" s="13">
        <f t="shared" si="7"/>
        <v>6271.233753761445</v>
      </c>
      <c r="Q64" s="13">
        <f t="shared" si="7"/>
        <v>-18661.625371655104</v>
      </c>
      <c r="R64" s="13">
        <f t="shared" si="7"/>
        <v>5195.405943056074</v>
      </c>
      <c r="S64" s="13">
        <f t="shared" si="7"/>
        <v>2287.0734285636845</v>
      </c>
      <c r="T64" s="13">
        <f t="shared" si="7"/>
        <v>-853.3515278000749</v>
      </c>
      <c r="U64" s="13">
        <f t="shared" si="7"/>
        <v>-6122.285940280799</v>
      </c>
      <c r="V64" s="13">
        <f t="shared" si="7"/>
        <v>95.26621585289251</v>
      </c>
      <c r="W64" s="13">
        <f t="shared" si="7"/>
        <v>88.97961230817332</v>
      </c>
      <c r="X64" s="13">
        <f t="shared" si="7"/>
        <v>0</v>
      </c>
      <c r="Y64" s="13">
        <f t="shared" si="7"/>
        <v>0</v>
      </c>
      <c r="Z64" s="14">
        <f t="shared" si="7"/>
        <v>88.97961230817332</v>
      </c>
    </row>
    <row r="65" spans="1:26" ht="13.5">
      <c r="A65" s="39" t="s">
        <v>107</v>
      </c>
      <c r="B65" s="12">
        <f t="shared" si="7"/>
        <v>277.0250709339017</v>
      </c>
      <c r="C65" s="12">
        <f t="shared" si="7"/>
        <v>0</v>
      </c>
      <c r="D65" s="3">
        <f t="shared" si="7"/>
        <v>138.05136441872023</v>
      </c>
      <c r="E65" s="13">
        <f t="shared" si="7"/>
        <v>127.42348320385213</v>
      </c>
      <c r="F65" s="13">
        <f t="shared" si="7"/>
        <v>669.5775518984619</v>
      </c>
      <c r="G65" s="13">
        <f t="shared" si="7"/>
        <v>613.2398340480813</v>
      </c>
      <c r="H65" s="13">
        <f t="shared" si="7"/>
        <v>218.53549697504798</v>
      </c>
      <c r="I65" s="13">
        <f t="shared" si="7"/>
        <v>382.9543156931394</v>
      </c>
      <c r="J65" s="13">
        <f t="shared" si="7"/>
        <v>65.13376422066598</v>
      </c>
      <c r="K65" s="13">
        <f t="shared" si="7"/>
        <v>238.68490395950352</v>
      </c>
      <c r="L65" s="13">
        <f t="shared" si="7"/>
        <v>-17.325588961399347</v>
      </c>
      <c r="M65" s="13">
        <f t="shared" si="7"/>
        <v>-66.72876492157678</v>
      </c>
      <c r="N65" s="13">
        <f t="shared" si="7"/>
        <v>124.66714992551606</v>
      </c>
      <c r="O65" s="13">
        <f t="shared" si="7"/>
        <v>4530.760709010339</v>
      </c>
      <c r="P65" s="13">
        <f t="shared" si="7"/>
        <v>207.5581263980839</v>
      </c>
      <c r="Q65" s="13">
        <f t="shared" si="7"/>
        <v>248.6588233527821</v>
      </c>
      <c r="R65" s="13">
        <f t="shared" si="7"/>
        <v>243.05988570132905</v>
      </c>
      <c r="S65" s="13">
        <f t="shared" si="7"/>
        <v>379.5697679228892</v>
      </c>
      <c r="T65" s="13">
        <f t="shared" si="7"/>
        <v>240.10678432399257</v>
      </c>
      <c r="U65" s="13">
        <f t="shared" si="7"/>
        <v>271.91715442836517</v>
      </c>
      <c r="V65" s="13">
        <f t="shared" si="7"/>
        <v>-1357.4387900760155</v>
      </c>
      <c r="W65" s="13">
        <f t="shared" si="7"/>
        <v>76.7498094815156</v>
      </c>
      <c r="X65" s="13">
        <f t="shared" si="7"/>
        <v>0</v>
      </c>
      <c r="Y65" s="13">
        <f t="shared" si="7"/>
        <v>0</v>
      </c>
      <c r="Z65" s="14">
        <f t="shared" si="7"/>
        <v>127.42348320385213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92.12547692307692</v>
      </c>
      <c r="E66" s="16">
        <f t="shared" si="7"/>
        <v>73.90298461538461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73.90298461538461</v>
      </c>
      <c r="X66" s="16">
        <f t="shared" si="7"/>
        <v>0</v>
      </c>
      <c r="Y66" s="16">
        <f t="shared" si="7"/>
        <v>0</v>
      </c>
      <c r="Z66" s="17">
        <f t="shared" si="7"/>
        <v>73.90298461538461</v>
      </c>
    </row>
    <row r="67" spans="1:26" ht="13.5" hidden="1">
      <c r="A67" s="41" t="s">
        <v>286</v>
      </c>
      <c r="B67" s="24">
        <v>400120937</v>
      </c>
      <c r="C67" s="24"/>
      <c r="D67" s="25">
        <v>435293110</v>
      </c>
      <c r="E67" s="26">
        <v>428842090</v>
      </c>
      <c r="F67" s="26">
        <v>225008739</v>
      </c>
      <c r="G67" s="26">
        <v>15059251</v>
      </c>
      <c r="H67" s="26">
        <v>16704007</v>
      </c>
      <c r="I67" s="26">
        <v>256771997</v>
      </c>
      <c r="J67" s="26">
        <v>18639987</v>
      </c>
      <c r="K67" s="26">
        <v>19945698</v>
      </c>
      <c r="L67" s="26">
        <v>10197303</v>
      </c>
      <c r="M67" s="26">
        <v>48782988</v>
      </c>
      <c r="N67" s="26">
        <v>27747191</v>
      </c>
      <c r="O67" s="26">
        <v>17992112</v>
      </c>
      <c r="P67" s="26">
        <v>19044628</v>
      </c>
      <c r="Q67" s="26">
        <v>64783931</v>
      </c>
      <c r="R67" s="26">
        <v>18990856</v>
      </c>
      <c r="S67" s="26">
        <v>18878070</v>
      </c>
      <c r="T67" s="26">
        <v>20701493</v>
      </c>
      <c r="U67" s="26">
        <v>58570419</v>
      </c>
      <c r="V67" s="26">
        <v>428909335</v>
      </c>
      <c r="W67" s="26">
        <v>435293110</v>
      </c>
      <c r="X67" s="26"/>
      <c r="Y67" s="25"/>
      <c r="Z67" s="27">
        <v>428842090</v>
      </c>
    </row>
    <row r="68" spans="1:26" ht="13.5" hidden="1">
      <c r="A68" s="37" t="s">
        <v>31</v>
      </c>
      <c r="B68" s="19">
        <v>143965714</v>
      </c>
      <c r="C68" s="19"/>
      <c r="D68" s="20">
        <v>159457000</v>
      </c>
      <c r="E68" s="21">
        <v>159457000</v>
      </c>
      <c r="F68" s="21">
        <v>160319205</v>
      </c>
      <c r="G68" s="21">
        <v>-810075</v>
      </c>
      <c r="H68" s="21">
        <v>-702123</v>
      </c>
      <c r="I68" s="21">
        <v>158807007</v>
      </c>
      <c r="J68" s="21">
        <v>-576364</v>
      </c>
      <c r="K68" s="21">
        <v>-142932</v>
      </c>
      <c r="L68" s="21">
        <v>-27692</v>
      </c>
      <c r="M68" s="21">
        <v>-746988</v>
      </c>
      <c r="N68" s="21">
        <v>-197719</v>
      </c>
      <c r="O68" s="21">
        <v>-87032</v>
      </c>
      <c r="P68" s="21">
        <v>222892</v>
      </c>
      <c r="Q68" s="21">
        <v>-61859</v>
      </c>
      <c r="R68" s="21">
        <v>-37965</v>
      </c>
      <c r="S68" s="21">
        <v>-23379</v>
      </c>
      <c r="T68" s="21">
        <v>603010</v>
      </c>
      <c r="U68" s="21">
        <v>541666</v>
      </c>
      <c r="V68" s="21">
        <v>158539826</v>
      </c>
      <c r="W68" s="21">
        <v>159457000</v>
      </c>
      <c r="X68" s="21"/>
      <c r="Y68" s="20"/>
      <c r="Z68" s="23">
        <v>159457000</v>
      </c>
    </row>
    <row r="69" spans="1:26" ht="13.5" hidden="1">
      <c r="A69" s="38" t="s">
        <v>32</v>
      </c>
      <c r="B69" s="19">
        <v>252537827</v>
      </c>
      <c r="C69" s="19"/>
      <c r="D69" s="20">
        <v>272586110</v>
      </c>
      <c r="E69" s="21">
        <v>266135090</v>
      </c>
      <c r="F69" s="21">
        <v>64402531</v>
      </c>
      <c r="G69" s="21">
        <v>15526875</v>
      </c>
      <c r="H69" s="21">
        <v>17114461</v>
      </c>
      <c r="I69" s="21">
        <v>97043867</v>
      </c>
      <c r="J69" s="21">
        <v>18796344</v>
      </c>
      <c r="K69" s="21">
        <v>19682230</v>
      </c>
      <c r="L69" s="21">
        <v>9822590</v>
      </c>
      <c r="M69" s="21">
        <v>48301164</v>
      </c>
      <c r="N69" s="21">
        <v>27542587</v>
      </c>
      <c r="O69" s="21">
        <v>17660695</v>
      </c>
      <c r="P69" s="21">
        <v>18395463</v>
      </c>
      <c r="Q69" s="21">
        <v>63598745</v>
      </c>
      <c r="R69" s="21">
        <v>18609344</v>
      </c>
      <c r="S69" s="21">
        <v>18497020</v>
      </c>
      <c r="T69" s="21">
        <v>19683392</v>
      </c>
      <c r="U69" s="21">
        <v>56789756</v>
      </c>
      <c r="V69" s="21">
        <v>265733532</v>
      </c>
      <c r="W69" s="21">
        <v>272586110</v>
      </c>
      <c r="X69" s="21"/>
      <c r="Y69" s="20"/>
      <c r="Z69" s="23">
        <v>266135090</v>
      </c>
    </row>
    <row r="70" spans="1:26" ht="13.5" hidden="1">
      <c r="A70" s="39" t="s">
        <v>103</v>
      </c>
      <c r="B70" s="19">
        <v>181657311</v>
      </c>
      <c r="C70" s="19"/>
      <c r="D70" s="20">
        <v>194107900</v>
      </c>
      <c r="E70" s="21">
        <v>188213340</v>
      </c>
      <c r="F70" s="21">
        <v>21312983</v>
      </c>
      <c r="G70" s="21">
        <v>12796183</v>
      </c>
      <c r="H70" s="21">
        <v>14932749</v>
      </c>
      <c r="I70" s="21">
        <v>49041915</v>
      </c>
      <c r="J70" s="21">
        <v>15372494</v>
      </c>
      <c r="K70" s="21">
        <v>16209227</v>
      </c>
      <c r="L70" s="21">
        <v>9770306</v>
      </c>
      <c r="M70" s="21">
        <v>41352027</v>
      </c>
      <c r="N70" s="21">
        <v>22266756</v>
      </c>
      <c r="O70" s="21">
        <v>14245529</v>
      </c>
      <c r="P70" s="21">
        <v>14895519</v>
      </c>
      <c r="Q70" s="21">
        <v>51407804</v>
      </c>
      <c r="R70" s="21">
        <v>15016239</v>
      </c>
      <c r="S70" s="21">
        <v>15112557</v>
      </c>
      <c r="T70" s="21">
        <v>16732961</v>
      </c>
      <c r="U70" s="21">
        <v>46861757</v>
      </c>
      <c r="V70" s="21">
        <v>188663503</v>
      </c>
      <c r="W70" s="21">
        <v>193213390</v>
      </c>
      <c r="X70" s="21"/>
      <c r="Y70" s="20"/>
      <c r="Z70" s="23">
        <v>188213340</v>
      </c>
    </row>
    <row r="71" spans="1:26" ht="13.5" hidden="1">
      <c r="A71" s="39" t="s">
        <v>104</v>
      </c>
      <c r="B71" s="19">
        <v>44044005</v>
      </c>
      <c r="C71" s="19"/>
      <c r="D71" s="20">
        <v>49227180</v>
      </c>
      <c r="E71" s="21">
        <v>48903410</v>
      </c>
      <c r="F71" s="21">
        <v>15782435</v>
      </c>
      <c r="G71" s="21">
        <v>2780178</v>
      </c>
      <c r="H71" s="21">
        <v>2442466</v>
      </c>
      <c r="I71" s="21">
        <v>21005079</v>
      </c>
      <c r="J71" s="21">
        <v>2977789</v>
      </c>
      <c r="K71" s="21">
        <v>3259442</v>
      </c>
      <c r="L71" s="21">
        <v>2789670</v>
      </c>
      <c r="M71" s="21">
        <v>9026901</v>
      </c>
      <c r="N71" s="21">
        <v>5044793</v>
      </c>
      <c r="O71" s="21">
        <v>3279580</v>
      </c>
      <c r="P71" s="21">
        <v>3208049</v>
      </c>
      <c r="Q71" s="21">
        <v>11532422</v>
      </c>
      <c r="R71" s="21">
        <v>3236251</v>
      </c>
      <c r="S71" s="21">
        <v>3105632</v>
      </c>
      <c r="T71" s="21">
        <v>2721752</v>
      </c>
      <c r="U71" s="21">
        <v>9063635</v>
      </c>
      <c r="V71" s="21">
        <v>50628037</v>
      </c>
      <c r="W71" s="21">
        <v>48903510</v>
      </c>
      <c r="X71" s="21"/>
      <c r="Y71" s="20"/>
      <c r="Z71" s="23">
        <v>48903410</v>
      </c>
    </row>
    <row r="72" spans="1:26" ht="13.5" hidden="1">
      <c r="A72" s="39" t="s">
        <v>105</v>
      </c>
      <c r="B72" s="19">
        <v>10789567</v>
      </c>
      <c r="C72" s="19"/>
      <c r="D72" s="20">
        <v>11464260</v>
      </c>
      <c r="E72" s="21">
        <v>11468710</v>
      </c>
      <c r="F72" s="21">
        <v>11433800</v>
      </c>
      <c r="G72" s="21">
        <v>-46623</v>
      </c>
      <c r="H72" s="21">
        <v>-157983</v>
      </c>
      <c r="I72" s="21">
        <v>11229194</v>
      </c>
      <c r="J72" s="21">
        <v>-8510</v>
      </c>
      <c r="K72" s="21">
        <v>33179</v>
      </c>
      <c r="L72" s="21">
        <v>65184</v>
      </c>
      <c r="M72" s="21">
        <v>89853</v>
      </c>
      <c r="N72" s="21">
        <v>-16512</v>
      </c>
      <c r="O72" s="21">
        <v>102322</v>
      </c>
      <c r="P72" s="21">
        <v>54991</v>
      </c>
      <c r="Q72" s="21">
        <v>140801</v>
      </c>
      <c r="R72" s="21">
        <v>146715</v>
      </c>
      <c r="S72" s="21">
        <v>121073</v>
      </c>
      <c r="T72" s="21">
        <v>89121</v>
      </c>
      <c r="U72" s="21">
        <v>356909</v>
      </c>
      <c r="V72" s="21">
        <v>11816757</v>
      </c>
      <c r="W72" s="21">
        <v>11468870</v>
      </c>
      <c r="X72" s="21"/>
      <c r="Y72" s="20"/>
      <c r="Z72" s="23">
        <v>11468710</v>
      </c>
    </row>
    <row r="73" spans="1:26" ht="13.5" hidden="1">
      <c r="A73" s="39" t="s">
        <v>106</v>
      </c>
      <c r="B73" s="19">
        <v>14035212</v>
      </c>
      <c r="C73" s="19"/>
      <c r="D73" s="20">
        <v>15352400</v>
      </c>
      <c r="E73" s="21">
        <v>15352400</v>
      </c>
      <c r="F73" s="21">
        <v>15798937</v>
      </c>
      <c r="G73" s="21">
        <v>-74450</v>
      </c>
      <c r="H73" s="21">
        <v>-332692</v>
      </c>
      <c r="I73" s="21">
        <v>15391795</v>
      </c>
      <c r="J73" s="21">
        <v>-123461</v>
      </c>
      <c r="K73" s="21">
        <v>7330</v>
      </c>
      <c r="L73" s="21">
        <v>-189920</v>
      </c>
      <c r="M73" s="21">
        <v>-306051</v>
      </c>
      <c r="N73" s="21">
        <v>-53186</v>
      </c>
      <c r="O73" s="21">
        <v>22432</v>
      </c>
      <c r="P73" s="21">
        <v>15619</v>
      </c>
      <c r="Q73" s="21">
        <v>-15135</v>
      </c>
      <c r="R73" s="21">
        <v>16086</v>
      </c>
      <c r="S73" s="21">
        <v>36893</v>
      </c>
      <c r="T73" s="21">
        <v>-93435</v>
      </c>
      <c r="U73" s="21">
        <v>-40456</v>
      </c>
      <c r="V73" s="21">
        <v>15030153</v>
      </c>
      <c r="W73" s="21">
        <v>15352400</v>
      </c>
      <c r="X73" s="21"/>
      <c r="Y73" s="20"/>
      <c r="Z73" s="23">
        <v>15352400</v>
      </c>
    </row>
    <row r="74" spans="1:26" ht="13.5" hidden="1">
      <c r="A74" s="39" t="s">
        <v>107</v>
      </c>
      <c r="B74" s="19">
        <v>2011732</v>
      </c>
      <c r="C74" s="19"/>
      <c r="D74" s="20">
        <v>2434370</v>
      </c>
      <c r="E74" s="21">
        <v>2197230</v>
      </c>
      <c r="F74" s="21">
        <v>74376</v>
      </c>
      <c r="G74" s="21">
        <v>71587</v>
      </c>
      <c r="H74" s="21">
        <v>229921</v>
      </c>
      <c r="I74" s="21">
        <v>375884</v>
      </c>
      <c r="J74" s="21">
        <v>578032</v>
      </c>
      <c r="K74" s="21">
        <v>173052</v>
      </c>
      <c r="L74" s="21">
        <v>-2612650</v>
      </c>
      <c r="M74" s="21">
        <v>-1861566</v>
      </c>
      <c r="N74" s="21">
        <v>300736</v>
      </c>
      <c r="O74" s="21">
        <v>10832</v>
      </c>
      <c r="P74" s="21">
        <v>221285</v>
      </c>
      <c r="Q74" s="21">
        <v>532853</v>
      </c>
      <c r="R74" s="21">
        <v>194053</v>
      </c>
      <c r="S74" s="21">
        <v>120865</v>
      </c>
      <c r="T74" s="21">
        <v>232993</v>
      </c>
      <c r="U74" s="21">
        <v>547911</v>
      </c>
      <c r="V74" s="21">
        <v>-404918</v>
      </c>
      <c r="W74" s="21">
        <v>3647940</v>
      </c>
      <c r="X74" s="21"/>
      <c r="Y74" s="20"/>
      <c r="Z74" s="23">
        <v>2197230</v>
      </c>
    </row>
    <row r="75" spans="1:26" ht="13.5" hidden="1">
      <c r="A75" s="40" t="s">
        <v>110</v>
      </c>
      <c r="B75" s="28">
        <v>3617396</v>
      </c>
      <c r="C75" s="28"/>
      <c r="D75" s="29">
        <v>3250000</v>
      </c>
      <c r="E75" s="30">
        <v>3250000</v>
      </c>
      <c r="F75" s="30">
        <v>287003</v>
      </c>
      <c r="G75" s="30">
        <v>342451</v>
      </c>
      <c r="H75" s="30">
        <v>291669</v>
      </c>
      <c r="I75" s="30">
        <v>921123</v>
      </c>
      <c r="J75" s="30">
        <v>420007</v>
      </c>
      <c r="K75" s="30">
        <v>406400</v>
      </c>
      <c r="L75" s="30">
        <v>402405</v>
      </c>
      <c r="M75" s="30">
        <v>1228812</v>
      </c>
      <c r="N75" s="30">
        <v>402323</v>
      </c>
      <c r="O75" s="30">
        <v>418449</v>
      </c>
      <c r="P75" s="30">
        <v>426273</v>
      </c>
      <c r="Q75" s="30">
        <v>1247045</v>
      </c>
      <c r="R75" s="30">
        <v>419477</v>
      </c>
      <c r="S75" s="30">
        <v>404429</v>
      </c>
      <c r="T75" s="30">
        <v>415091</v>
      </c>
      <c r="U75" s="30">
        <v>1238997</v>
      </c>
      <c r="V75" s="30">
        <v>4635977</v>
      </c>
      <c r="W75" s="30">
        <v>3250000</v>
      </c>
      <c r="X75" s="30"/>
      <c r="Y75" s="29"/>
      <c r="Z75" s="31">
        <v>3250000</v>
      </c>
    </row>
    <row r="76" spans="1:26" ht="13.5" hidden="1">
      <c r="A76" s="42" t="s">
        <v>287</v>
      </c>
      <c r="B76" s="32">
        <v>357529297</v>
      </c>
      <c r="C76" s="32"/>
      <c r="D76" s="33">
        <v>400862816</v>
      </c>
      <c r="E76" s="34">
        <v>406368751</v>
      </c>
      <c r="F76" s="34">
        <v>26257424</v>
      </c>
      <c r="G76" s="34">
        <v>35792978</v>
      </c>
      <c r="H76" s="34">
        <v>54434213</v>
      </c>
      <c r="I76" s="34">
        <v>116484615</v>
      </c>
      <c r="J76" s="34">
        <v>36667415</v>
      </c>
      <c r="K76" s="34">
        <v>27021037</v>
      </c>
      <c r="L76" s="34">
        <v>32381369</v>
      </c>
      <c r="M76" s="34">
        <v>96069821</v>
      </c>
      <c r="N76" s="34">
        <v>27141537</v>
      </c>
      <c r="O76" s="34">
        <v>31457873</v>
      </c>
      <c r="P76" s="34">
        <v>26440298</v>
      </c>
      <c r="Q76" s="34">
        <v>85039708</v>
      </c>
      <c r="R76" s="34">
        <v>22716586</v>
      </c>
      <c r="S76" s="34">
        <v>26870748</v>
      </c>
      <c r="T76" s="34">
        <v>28448953</v>
      </c>
      <c r="U76" s="34">
        <v>78036287</v>
      </c>
      <c r="V76" s="34">
        <v>375630431</v>
      </c>
      <c r="W76" s="34">
        <v>406368751</v>
      </c>
      <c r="X76" s="34"/>
      <c r="Y76" s="33"/>
      <c r="Z76" s="35">
        <v>406368751</v>
      </c>
    </row>
    <row r="77" spans="1:26" ht="13.5" hidden="1">
      <c r="A77" s="37" t="s">
        <v>31</v>
      </c>
      <c r="B77" s="19">
        <v>137571715</v>
      </c>
      <c r="C77" s="19"/>
      <c r="D77" s="20">
        <v>146747404</v>
      </c>
      <c r="E77" s="21">
        <v>150468620</v>
      </c>
      <c r="F77" s="21">
        <v>8278460</v>
      </c>
      <c r="G77" s="21">
        <v>15123349</v>
      </c>
      <c r="H77" s="21">
        <v>31019316</v>
      </c>
      <c r="I77" s="21">
        <v>54421125</v>
      </c>
      <c r="J77" s="21">
        <v>15155846</v>
      </c>
      <c r="K77" s="21">
        <v>8646898</v>
      </c>
      <c r="L77" s="21">
        <v>13834904</v>
      </c>
      <c r="M77" s="21">
        <v>37637648</v>
      </c>
      <c r="N77" s="21">
        <v>9787802</v>
      </c>
      <c r="O77" s="21">
        <v>9458890</v>
      </c>
      <c r="P77" s="21">
        <v>9022312</v>
      </c>
      <c r="Q77" s="21">
        <v>28269004</v>
      </c>
      <c r="R77" s="21">
        <v>4817901</v>
      </c>
      <c r="S77" s="21">
        <v>8305096</v>
      </c>
      <c r="T77" s="21">
        <v>11574499</v>
      </c>
      <c r="U77" s="21">
        <v>24697496</v>
      </c>
      <c r="V77" s="21">
        <v>145025273</v>
      </c>
      <c r="W77" s="21">
        <v>150468620</v>
      </c>
      <c r="X77" s="21"/>
      <c r="Y77" s="20"/>
      <c r="Z77" s="23">
        <v>150468620</v>
      </c>
    </row>
    <row r="78" spans="1:26" ht="13.5" hidden="1">
      <c r="A78" s="38" t="s">
        <v>32</v>
      </c>
      <c r="B78" s="19">
        <v>219957582</v>
      </c>
      <c r="C78" s="19"/>
      <c r="D78" s="20">
        <v>251121334</v>
      </c>
      <c r="E78" s="21">
        <v>253498284</v>
      </c>
      <c r="F78" s="21">
        <v>17978964</v>
      </c>
      <c r="G78" s="21">
        <v>20669629</v>
      </c>
      <c r="H78" s="21">
        <v>23414897</v>
      </c>
      <c r="I78" s="21">
        <v>62063490</v>
      </c>
      <c r="J78" s="21">
        <v>21511569</v>
      </c>
      <c r="K78" s="21">
        <v>18374139</v>
      </c>
      <c r="L78" s="21">
        <v>18546465</v>
      </c>
      <c r="M78" s="21">
        <v>58432173</v>
      </c>
      <c r="N78" s="21">
        <v>17353735</v>
      </c>
      <c r="O78" s="21">
        <v>21998983</v>
      </c>
      <c r="P78" s="21">
        <v>17417986</v>
      </c>
      <c r="Q78" s="21">
        <v>56770704</v>
      </c>
      <c r="R78" s="21">
        <v>17898685</v>
      </c>
      <c r="S78" s="21">
        <v>18565652</v>
      </c>
      <c r="T78" s="21">
        <v>16874454</v>
      </c>
      <c r="U78" s="21">
        <v>53338791</v>
      </c>
      <c r="V78" s="21">
        <v>230605158</v>
      </c>
      <c r="W78" s="21">
        <v>253498284</v>
      </c>
      <c r="X78" s="21"/>
      <c r="Y78" s="20"/>
      <c r="Z78" s="23">
        <v>253498284</v>
      </c>
    </row>
    <row r="79" spans="1:26" ht="13.5" hidden="1">
      <c r="A79" s="39" t="s">
        <v>103</v>
      </c>
      <c r="B79" s="19">
        <v>146828680</v>
      </c>
      <c r="C79" s="19"/>
      <c r="D79" s="20">
        <v>177998810</v>
      </c>
      <c r="E79" s="21">
        <v>182461110</v>
      </c>
      <c r="F79" s="21">
        <v>12983060</v>
      </c>
      <c r="G79" s="21">
        <v>12911678</v>
      </c>
      <c r="H79" s="21">
        <v>13958954</v>
      </c>
      <c r="I79" s="21">
        <v>39853692</v>
      </c>
      <c r="J79" s="21">
        <v>14014974</v>
      </c>
      <c r="K79" s="21">
        <v>12605337</v>
      </c>
      <c r="L79" s="21">
        <v>12523974</v>
      </c>
      <c r="M79" s="21">
        <v>39144285</v>
      </c>
      <c r="N79" s="21">
        <v>11639322</v>
      </c>
      <c r="O79" s="21">
        <v>14926267</v>
      </c>
      <c r="P79" s="21">
        <v>10898581</v>
      </c>
      <c r="Q79" s="21">
        <v>37464170</v>
      </c>
      <c r="R79" s="21">
        <v>12048867</v>
      </c>
      <c r="S79" s="21">
        <v>12888227</v>
      </c>
      <c r="T79" s="21">
        <v>11359763</v>
      </c>
      <c r="U79" s="21">
        <v>36296857</v>
      </c>
      <c r="V79" s="21">
        <v>152759004</v>
      </c>
      <c r="W79" s="21">
        <v>182461110</v>
      </c>
      <c r="X79" s="21"/>
      <c r="Y79" s="20"/>
      <c r="Z79" s="23">
        <v>182461110</v>
      </c>
    </row>
    <row r="80" spans="1:26" ht="13.5" hidden="1">
      <c r="A80" s="39" t="s">
        <v>104</v>
      </c>
      <c r="B80" s="19">
        <v>45278195</v>
      </c>
      <c r="C80" s="19"/>
      <c r="D80" s="20">
        <v>45052607</v>
      </c>
      <c r="E80" s="21">
        <v>44588707</v>
      </c>
      <c r="F80" s="21">
        <v>3225768</v>
      </c>
      <c r="G80" s="21">
        <v>3953682</v>
      </c>
      <c r="H80" s="21">
        <v>4616886</v>
      </c>
      <c r="I80" s="21">
        <v>11796336</v>
      </c>
      <c r="J80" s="21">
        <v>4394290</v>
      </c>
      <c r="K80" s="21">
        <v>3667110</v>
      </c>
      <c r="L80" s="21">
        <v>3892236</v>
      </c>
      <c r="M80" s="21">
        <v>11953636</v>
      </c>
      <c r="N80" s="21">
        <v>3695748</v>
      </c>
      <c r="O80" s="21">
        <v>5101177</v>
      </c>
      <c r="P80" s="21">
        <v>4404105</v>
      </c>
      <c r="Q80" s="21">
        <v>13201030</v>
      </c>
      <c r="R80" s="21">
        <v>3972892</v>
      </c>
      <c r="S80" s="21">
        <v>3790741</v>
      </c>
      <c r="T80" s="21">
        <v>3576469</v>
      </c>
      <c r="U80" s="21">
        <v>11340102</v>
      </c>
      <c r="V80" s="21">
        <v>48291104</v>
      </c>
      <c r="W80" s="21">
        <v>44588707</v>
      </c>
      <c r="X80" s="21"/>
      <c r="Y80" s="20"/>
      <c r="Z80" s="23">
        <v>44588707</v>
      </c>
    </row>
    <row r="81" spans="1:26" ht="13.5" hidden="1">
      <c r="A81" s="39" t="s">
        <v>105</v>
      </c>
      <c r="B81" s="19">
        <v>8921077</v>
      </c>
      <c r="C81" s="19"/>
      <c r="D81" s="20">
        <v>10565760</v>
      </c>
      <c r="E81" s="21">
        <v>9988174</v>
      </c>
      <c r="F81" s="21">
        <v>501538</v>
      </c>
      <c r="G81" s="21">
        <v>1303039</v>
      </c>
      <c r="H81" s="21">
        <v>1692819</v>
      </c>
      <c r="I81" s="21">
        <v>3497396</v>
      </c>
      <c r="J81" s="21">
        <v>1238397</v>
      </c>
      <c r="K81" s="21">
        <v>668116</v>
      </c>
      <c r="L81" s="21">
        <v>644752</v>
      </c>
      <c r="M81" s="21">
        <v>2551265</v>
      </c>
      <c r="N81" s="21">
        <v>701684</v>
      </c>
      <c r="O81" s="21">
        <v>577896</v>
      </c>
      <c r="P81" s="21">
        <v>676501</v>
      </c>
      <c r="Q81" s="21">
        <v>1956081</v>
      </c>
      <c r="R81" s="21">
        <v>569528</v>
      </c>
      <c r="S81" s="21">
        <v>584147</v>
      </c>
      <c r="T81" s="21">
        <v>581461</v>
      </c>
      <c r="U81" s="21">
        <v>1735136</v>
      </c>
      <c r="V81" s="21">
        <v>9739878</v>
      </c>
      <c r="W81" s="21">
        <v>9988174</v>
      </c>
      <c r="X81" s="21"/>
      <c r="Y81" s="20"/>
      <c r="Z81" s="23">
        <v>9988174</v>
      </c>
    </row>
    <row r="82" spans="1:26" ht="13.5" hidden="1">
      <c r="A82" s="39" t="s">
        <v>106</v>
      </c>
      <c r="B82" s="19">
        <v>13356628</v>
      </c>
      <c r="C82" s="19"/>
      <c r="D82" s="20">
        <v>14143476</v>
      </c>
      <c r="E82" s="21">
        <v>13660506</v>
      </c>
      <c r="F82" s="21">
        <v>770593</v>
      </c>
      <c r="G82" s="21">
        <v>2062230</v>
      </c>
      <c r="H82" s="21">
        <v>2643779</v>
      </c>
      <c r="I82" s="21">
        <v>5476602</v>
      </c>
      <c r="J82" s="21">
        <v>1487414</v>
      </c>
      <c r="K82" s="21">
        <v>1020527</v>
      </c>
      <c r="L82" s="21">
        <v>1032846</v>
      </c>
      <c r="M82" s="21">
        <v>3540787</v>
      </c>
      <c r="N82" s="21">
        <v>942062</v>
      </c>
      <c r="O82" s="21">
        <v>902871</v>
      </c>
      <c r="P82" s="21">
        <v>979504</v>
      </c>
      <c r="Q82" s="21">
        <v>2824437</v>
      </c>
      <c r="R82" s="21">
        <v>835733</v>
      </c>
      <c r="S82" s="21">
        <v>843770</v>
      </c>
      <c r="T82" s="21">
        <v>797329</v>
      </c>
      <c r="U82" s="21">
        <v>2476832</v>
      </c>
      <c r="V82" s="21">
        <v>14318658</v>
      </c>
      <c r="W82" s="21">
        <v>13660506</v>
      </c>
      <c r="X82" s="21"/>
      <c r="Y82" s="20"/>
      <c r="Z82" s="23">
        <v>13660506</v>
      </c>
    </row>
    <row r="83" spans="1:26" ht="13.5" hidden="1">
      <c r="A83" s="39" t="s">
        <v>107</v>
      </c>
      <c r="B83" s="19">
        <v>5573002</v>
      </c>
      <c r="C83" s="19"/>
      <c r="D83" s="20">
        <v>3360681</v>
      </c>
      <c r="E83" s="21">
        <v>2799787</v>
      </c>
      <c r="F83" s="21">
        <v>498005</v>
      </c>
      <c r="G83" s="21">
        <v>439000</v>
      </c>
      <c r="H83" s="21">
        <v>502459</v>
      </c>
      <c r="I83" s="21">
        <v>1439464</v>
      </c>
      <c r="J83" s="21">
        <v>376494</v>
      </c>
      <c r="K83" s="21">
        <v>413049</v>
      </c>
      <c r="L83" s="21">
        <v>452657</v>
      </c>
      <c r="M83" s="21">
        <v>1242200</v>
      </c>
      <c r="N83" s="21">
        <v>374919</v>
      </c>
      <c r="O83" s="21">
        <v>490772</v>
      </c>
      <c r="P83" s="21">
        <v>459295</v>
      </c>
      <c r="Q83" s="21">
        <v>1324986</v>
      </c>
      <c r="R83" s="21">
        <v>471665</v>
      </c>
      <c r="S83" s="21">
        <v>458767</v>
      </c>
      <c r="T83" s="21">
        <v>559432</v>
      </c>
      <c r="U83" s="21">
        <v>1489864</v>
      </c>
      <c r="V83" s="21">
        <v>5496514</v>
      </c>
      <c r="W83" s="21">
        <v>2799787</v>
      </c>
      <c r="X83" s="21"/>
      <c r="Y83" s="20"/>
      <c r="Z83" s="23">
        <v>2799787</v>
      </c>
    </row>
    <row r="84" spans="1:26" ht="13.5" hidden="1">
      <c r="A84" s="40" t="s">
        <v>110</v>
      </c>
      <c r="B84" s="28"/>
      <c r="C84" s="28"/>
      <c r="D84" s="29">
        <v>2994078</v>
      </c>
      <c r="E84" s="30">
        <v>2401847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2401847</v>
      </c>
      <c r="X84" s="30"/>
      <c r="Y84" s="29"/>
      <c r="Z84" s="31">
        <v>2401847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26458969</v>
      </c>
      <c r="D5" s="344">
        <f t="shared" si="0"/>
        <v>0</v>
      </c>
      <c r="E5" s="343">
        <f t="shared" si="0"/>
        <v>25112290</v>
      </c>
      <c r="F5" s="345">
        <f t="shared" si="0"/>
        <v>22839190</v>
      </c>
      <c r="G5" s="345">
        <f t="shared" si="0"/>
        <v>248763</v>
      </c>
      <c r="H5" s="343">
        <f t="shared" si="0"/>
        <v>744359</v>
      </c>
      <c r="I5" s="343">
        <f t="shared" si="0"/>
        <v>881849</v>
      </c>
      <c r="J5" s="345">
        <f t="shared" si="0"/>
        <v>1874971</v>
      </c>
      <c r="K5" s="345">
        <f t="shared" si="0"/>
        <v>1064323</v>
      </c>
      <c r="L5" s="343">
        <f t="shared" si="0"/>
        <v>-1512713</v>
      </c>
      <c r="M5" s="343">
        <f t="shared" si="0"/>
        <v>2155115</v>
      </c>
      <c r="N5" s="345">
        <f t="shared" si="0"/>
        <v>1706725</v>
      </c>
      <c r="O5" s="345">
        <f t="shared" si="0"/>
        <v>1094894</v>
      </c>
      <c r="P5" s="343">
        <f t="shared" si="0"/>
        <v>1363020</v>
      </c>
      <c r="Q5" s="343">
        <f t="shared" si="0"/>
        <v>932715</v>
      </c>
      <c r="R5" s="345">
        <f t="shared" si="0"/>
        <v>3390629</v>
      </c>
      <c r="S5" s="345">
        <f t="shared" si="0"/>
        <v>1700787</v>
      </c>
      <c r="T5" s="343">
        <f t="shared" si="0"/>
        <v>1278631</v>
      </c>
      <c r="U5" s="343">
        <f t="shared" si="0"/>
        <v>7195411</v>
      </c>
      <c r="V5" s="345">
        <f t="shared" si="0"/>
        <v>10174829</v>
      </c>
      <c r="W5" s="345">
        <f t="shared" si="0"/>
        <v>17147154</v>
      </c>
      <c r="X5" s="343">
        <f t="shared" si="0"/>
        <v>22839190</v>
      </c>
      <c r="Y5" s="345">
        <f t="shared" si="0"/>
        <v>-5692036</v>
      </c>
      <c r="Z5" s="346">
        <f>+IF(X5&lt;&gt;0,+(Y5/X5)*100,0)</f>
        <v>-24.922232355876016</v>
      </c>
      <c r="AA5" s="347">
        <f>+AA6+AA8+AA11+AA13+AA15</f>
        <v>22839190</v>
      </c>
    </row>
    <row r="6" spans="1:27" ht="13.5">
      <c r="A6" s="348" t="s">
        <v>205</v>
      </c>
      <c r="B6" s="142"/>
      <c r="C6" s="60">
        <f>+C7</f>
        <v>9201761</v>
      </c>
      <c r="D6" s="327">
        <f aca="true" t="shared" si="1" ref="D6:AA6">+D7</f>
        <v>0</v>
      </c>
      <c r="E6" s="60">
        <f t="shared" si="1"/>
        <v>8554280</v>
      </c>
      <c r="F6" s="59">
        <f t="shared" si="1"/>
        <v>6818280</v>
      </c>
      <c r="G6" s="59">
        <f t="shared" si="1"/>
        <v>13967</v>
      </c>
      <c r="H6" s="60">
        <f t="shared" si="1"/>
        <v>76864</v>
      </c>
      <c r="I6" s="60">
        <f t="shared" si="1"/>
        <v>448065</v>
      </c>
      <c r="J6" s="59">
        <f t="shared" si="1"/>
        <v>538896</v>
      </c>
      <c r="K6" s="59">
        <f t="shared" si="1"/>
        <v>101936</v>
      </c>
      <c r="L6" s="60">
        <f t="shared" si="1"/>
        <v>-677713</v>
      </c>
      <c r="M6" s="60">
        <f t="shared" si="1"/>
        <v>1383521</v>
      </c>
      <c r="N6" s="59">
        <f t="shared" si="1"/>
        <v>807744</v>
      </c>
      <c r="O6" s="59">
        <f t="shared" si="1"/>
        <v>247178</v>
      </c>
      <c r="P6" s="60">
        <f t="shared" si="1"/>
        <v>170822</v>
      </c>
      <c r="Q6" s="60">
        <f t="shared" si="1"/>
        <v>-527696</v>
      </c>
      <c r="R6" s="59">
        <f t="shared" si="1"/>
        <v>-109696</v>
      </c>
      <c r="S6" s="59">
        <f t="shared" si="1"/>
        <v>90808</v>
      </c>
      <c r="T6" s="60">
        <f t="shared" si="1"/>
        <v>138489</v>
      </c>
      <c r="U6" s="60">
        <f t="shared" si="1"/>
        <v>2996969</v>
      </c>
      <c r="V6" s="59">
        <f t="shared" si="1"/>
        <v>3226266</v>
      </c>
      <c r="W6" s="59">
        <f t="shared" si="1"/>
        <v>4463210</v>
      </c>
      <c r="X6" s="60">
        <f t="shared" si="1"/>
        <v>6818280</v>
      </c>
      <c r="Y6" s="59">
        <f t="shared" si="1"/>
        <v>-2355070</v>
      </c>
      <c r="Z6" s="61">
        <f>+IF(X6&lt;&gt;0,+(Y6/X6)*100,0)</f>
        <v>-34.54052928304499</v>
      </c>
      <c r="AA6" s="62">
        <f t="shared" si="1"/>
        <v>6818280</v>
      </c>
    </row>
    <row r="7" spans="1:27" ht="13.5">
      <c r="A7" s="291" t="s">
        <v>229</v>
      </c>
      <c r="B7" s="142"/>
      <c r="C7" s="60">
        <v>9201761</v>
      </c>
      <c r="D7" s="327"/>
      <c r="E7" s="60">
        <v>8554280</v>
      </c>
      <c r="F7" s="59">
        <v>6818280</v>
      </c>
      <c r="G7" s="59">
        <v>13967</v>
      </c>
      <c r="H7" s="60">
        <v>76864</v>
      </c>
      <c r="I7" s="60">
        <v>448065</v>
      </c>
      <c r="J7" s="59">
        <v>538896</v>
      </c>
      <c r="K7" s="59">
        <v>101936</v>
      </c>
      <c r="L7" s="60">
        <v>-677713</v>
      </c>
      <c r="M7" s="60">
        <v>1383521</v>
      </c>
      <c r="N7" s="59">
        <v>807744</v>
      </c>
      <c r="O7" s="59">
        <v>247178</v>
      </c>
      <c r="P7" s="60">
        <v>170822</v>
      </c>
      <c r="Q7" s="60">
        <v>-527696</v>
      </c>
      <c r="R7" s="59">
        <v>-109696</v>
      </c>
      <c r="S7" s="59">
        <v>90808</v>
      </c>
      <c r="T7" s="60">
        <v>138489</v>
      </c>
      <c r="U7" s="60">
        <v>2996969</v>
      </c>
      <c r="V7" s="59">
        <v>3226266</v>
      </c>
      <c r="W7" s="59">
        <v>4463210</v>
      </c>
      <c r="X7" s="60">
        <v>6818280</v>
      </c>
      <c r="Y7" s="59">
        <v>-2355070</v>
      </c>
      <c r="Z7" s="61">
        <v>-34.54</v>
      </c>
      <c r="AA7" s="62">
        <v>6818280</v>
      </c>
    </row>
    <row r="8" spans="1:27" ht="13.5">
      <c r="A8" s="348" t="s">
        <v>206</v>
      </c>
      <c r="B8" s="142"/>
      <c r="C8" s="60">
        <f aca="true" t="shared" si="2" ref="C8:Y8">SUM(C9:C10)</f>
        <v>6346501</v>
      </c>
      <c r="D8" s="327">
        <f t="shared" si="2"/>
        <v>0</v>
      </c>
      <c r="E8" s="60">
        <f t="shared" si="2"/>
        <v>9217610</v>
      </c>
      <c r="F8" s="59">
        <f t="shared" si="2"/>
        <v>8410210</v>
      </c>
      <c r="G8" s="59">
        <f t="shared" si="2"/>
        <v>103158</v>
      </c>
      <c r="H8" s="60">
        <f t="shared" si="2"/>
        <v>348370</v>
      </c>
      <c r="I8" s="60">
        <f t="shared" si="2"/>
        <v>175910</v>
      </c>
      <c r="J8" s="59">
        <f t="shared" si="2"/>
        <v>627438</v>
      </c>
      <c r="K8" s="59">
        <f t="shared" si="2"/>
        <v>473134</v>
      </c>
      <c r="L8" s="60">
        <f t="shared" si="2"/>
        <v>-297295</v>
      </c>
      <c r="M8" s="60">
        <f t="shared" si="2"/>
        <v>247236</v>
      </c>
      <c r="N8" s="59">
        <f t="shared" si="2"/>
        <v>423075</v>
      </c>
      <c r="O8" s="59">
        <f t="shared" si="2"/>
        <v>540204</v>
      </c>
      <c r="P8" s="60">
        <f t="shared" si="2"/>
        <v>344041</v>
      </c>
      <c r="Q8" s="60">
        <f t="shared" si="2"/>
        <v>307809</v>
      </c>
      <c r="R8" s="59">
        <f t="shared" si="2"/>
        <v>1192054</v>
      </c>
      <c r="S8" s="59">
        <f t="shared" si="2"/>
        <v>279289</v>
      </c>
      <c r="T8" s="60">
        <f t="shared" si="2"/>
        <v>351939</v>
      </c>
      <c r="U8" s="60">
        <f t="shared" si="2"/>
        <v>1279877</v>
      </c>
      <c r="V8" s="59">
        <f t="shared" si="2"/>
        <v>1911105</v>
      </c>
      <c r="W8" s="59">
        <f t="shared" si="2"/>
        <v>4153672</v>
      </c>
      <c r="X8" s="60">
        <f t="shared" si="2"/>
        <v>8410210</v>
      </c>
      <c r="Y8" s="59">
        <f t="shared" si="2"/>
        <v>-4256538</v>
      </c>
      <c r="Z8" s="61">
        <f>+IF(X8&lt;&gt;0,+(Y8/X8)*100,0)</f>
        <v>-50.61155428936971</v>
      </c>
      <c r="AA8" s="62">
        <f>SUM(AA9:AA10)</f>
        <v>8410210</v>
      </c>
    </row>
    <row r="9" spans="1:27" ht="13.5">
      <c r="A9" s="291" t="s">
        <v>230</v>
      </c>
      <c r="B9" s="142"/>
      <c r="C9" s="60">
        <v>6142398</v>
      </c>
      <c r="D9" s="327"/>
      <c r="E9" s="60">
        <v>8839610</v>
      </c>
      <c r="F9" s="59">
        <v>8410210</v>
      </c>
      <c r="G9" s="59">
        <v>98500</v>
      </c>
      <c r="H9" s="60">
        <v>322174</v>
      </c>
      <c r="I9" s="60">
        <v>175910</v>
      </c>
      <c r="J9" s="59">
        <v>596584</v>
      </c>
      <c r="K9" s="59">
        <v>452934</v>
      </c>
      <c r="L9" s="60">
        <v>-227341</v>
      </c>
      <c r="M9" s="60">
        <v>243592</v>
      </c>
      <c r="N9" s="59">
        <v>469185</v>
      </c>
      <c r="O9" s="59">
        <v>491910</v>
      </c>
      <c r="P9" s="60">
        <v>251674</v>
      </c>
      <c r="Q9" s="60">
        <v>275436</v>
      </c>
      <c r="R9" s="59">
        <v>1019020</v>
      </c>
      <c r="S9" s="59">
        <v>279289</v>
      </c>
      <c r="T9" s="60">
        <v>323438</v>
      </c>
      <c r="U9" s="60">
        <v>1197555</v>
      </c>
      <c r="V9" s="59">
        <v>1800282</v>
      </c>
      <c r="W9" s="59">
        <v>3885071</v>
      </c>
      <c r="X9" s="60">
        <v>8410210</v>
      </c>
      <c r="Y9" s="59">
        <v>-4525139</v>
      </c>
      <c r="Z9" s="61">
        <v>-53.81</v>
      </c>
      <c r="AA9" s="62">
        <v>8410210</v>
      </c>
    </row>
    <row r="10" spans="1:27" ht="13.5">
      <c r="A10" s="291" t="s">
        <v>231</v>
      </c>
      <c r="B10" s="142"/>
      <c r="C10" s="60">
        <v>204103</v>
      </c>
      <c r="D10" s="327"/>
      <c r="E10" s="60">
        <v>378000</v>
      </c>
      <c r="F10" s="59"/>
      <c r="G10" s="59">
        <v>4658</v>
      </c>
      <c r="H10" s="60">
        <v>26196</v>
      </c>
      <c r="I10" s="60"/>
      <c r="J10" s="59">
        <v>30854</v>
      </c>
      <c r="K10" s="59">
        <v>20200</v>
      </c>
      <c r="L10" s="60">
        <v>-69954</v>
      </c>
      <c r="M10" s="60">
        <v>3644</v>
      </c>
      <c r="N10" s="59">
        <v>-46110</v>
      </c>
      <c r="O10" s="59">
        <v>48294</v>
      </c>
      <c r="P10" s="60">
        <v>92367</v>
      </c>
      <c r="Q10" s="60">
        <v>32373</v>
      </c>
      <c r="R10" s="59">
        <v>173034</v>
      </c>
      <c r="S10" s="59"/>
      <c r="T10" s="60">
        <v>28501</v>
      </c>
      <c r="U10" s="60">
        <v>82322</v>
      </c>
      <c r="V10" s="59">
        <v>110823</v>
      </c>
      <c r="W10" s="59">
        <v>268601</v>
      </c>
      <c r="X10" s="60"/>
      <c r="Y10" s="59">
        <v>268601</v>
      </c>
      <c r="Z10" s="61"/>
      <c r="AA10" s="62"/>
    </row>
    <row r="11" spans="1:27" ht="13.5">
      <c r="A11" s="348" t="s">
        <v>207</v>
      </c>
      <c r="B11" s="142"/>
      <c r="C11" s="349">
        <f>+C12</f>
        <v>3610071</v>
      </c>
      <c r="D11" s="350">
        <f aca="true" t="shared" si="3" ref="D11:AA11">+D12</f>
        <v>0</v>
      </c>
      <c r="E11" s="349">
        <f t="shared" si="3"/>
        <v>4357800</v>
      </c>
      <c r="F11" s="351">
        <f t="shared" si="3"/>
        <v>4434700</v>
      </c>
      <c r="G11" s="351">
        <f t="shared" si="3"/>
        <v>60208</v>
      </c>
      <c r="H11" s="349">
        <f t="shared" si="3"/>
        <v>66920</v>
      </c>
      <c r="I11" s="349">
        <f t="shared" si="3"/>
        <v>131133</v>
      </c>
      <c r="J11" s="351">
        <f t="shared" si="3"/>
        <v>258261</v>
      </c>
      <c r="K11" s="351">
        <f t="shared" si="3"/>
        <v>371783</v>
      </c>
      <c r="L11" s="349">
        <f t="shared" si="3"/>
        <v>-249744</v>
      </c>
      <c r="M11" s="349">
        <f t="shared" si="3"/>
        <v>343813</v>
      </c>
      <c r="N11" s="351">
        <f t="shared" si="3"/>
        <v>465852</v>
      </c>
      <c r="O11" s="351">
        <f t="shared" si="3"/>
        <v>112376</v>
      </c>
      <c r="P11" s="349">
        <f t="shared" si="3"/>
        <v>491396</v>
      </c>
      <c r="Q11" s="349">
        <f t="shared" si="3"/>
        <v>819135</v>
      </c>
      <c r="R11" s="351">
        <f t="shared" si="3"/>
        <v>1422907</v>
      </c>
      <c r="S11" s="351">
        <f t="shared" si="3"/>
        <v>1053484</v>
      </c>
      <c r="T11" s="349">
        <f t="shared" si="3"/>
        <v>399068</v>
      </c>
      <c r="U11" s="349">
        <f t="shared" si="3"/>
        <v>987811</v>
      </c>
      <c r="V11" s="351">
        <f t="shared" si="3"/>
        <v>2440363</v>
      </c>
      <c r="W11" s="351">
        <f t="shared" si="3"/>
        <v>4587383</v>
      </c>
      <c r="X11" s="349">
        <f t="shared" si="3"/>
        <v>4434700</v>
      </c>
      <c r="Y11" s="351">
        <f t="shared" si="3"/>
        <v>152683</v>
      </c>
      <c r="Z11" s="352">
        <f>+IF(X11&lt;&gt;0,+(Y11/X11)*100,0)</f>
        <v>3.4429160935350756</v>
      </c>
      <c r="AA11" s="353">
        <f t="shared" si="3"/>
        <v>4434700</v>
      </c>
    </row>
    <row r="12" spans="1:27" ht="13.5">
      <c r="A12" s="291" t="s">
        <v>232</v>
      </c>
      <c r="B12" s="136"/>
      <c r="C12" s="60">
        <v>3610071</v>
      </c>
      <c r="D12" s="327"/>
      <c r="E12" s="60">
        <v>4357800</v>
      </c>
      <c r="F12" s="59">
        <v>4434700</v>
      </c>
      <c r="G12" s="59">
        <v>60208</v>
      </c>
      <c r="H12" s="60">
        <v>66920</v>
      </c>
      <c r="I12" s="60">
        <v>131133</v>
      </c>
      <c r="J12" s="59">
        <v>258261</v>
      </c>
      <c r="K12" s="59">
        <v>371783</v>
      </c>
      <c r="L12" s="60">
        <v>-249744</v>
      </c>
      <c r="M12" s="60">
        <v>343813</v>
      </c>
      <c r="N12" s="59">
        <v>465852</v>
      </c>
      <c r="O12" s="59">
        <v>112376</v>
      </c>
      <c r="P12" s="60">
        <v>491396</v>
      </c>
      <c r="Q12" s="60">
        <v>819135</v>
      </c>
      <c r="R12" s="59">
        <v>1422907</v>
      </c>
      <c r="S12" s="59">
        <v>1053484</v>
      </c>
      <c r="T12" s="60">
        <v>399068</v>
      </c>
      <c r="U12" s="60">
        <v>987811</v>
      </c>
      <c r="V12" s="59">
        <v>2440363</v>
      </c>
      <c r="W12" s="59">
        <v>4587383</v>
      </c>
      <c r="X12" s="60">
        <v>4434700</v>
      </c>
      <c r="Y12" s="59">
        <v>152683</v>
      </c>
      <c r="Z12" s="61">
        <v>3.44</v>
      </c>
      <c r="AA12" s="62">
        <v>4434700</v>
      </c>
    </row>
    <row r="13" spans="1:27" ht="13.5">
      <c r="A13" s="348" t="s">
        <v>208</v>
      </c>
      <c r="B13" s="136"/>
      <c r="C13" s="275">
        <f>+C14</f>
        <v>2052686</v>
      </c>
      <c r="D13" s="328">
        <f aca="true" t="shared" si="4" ref="D13:AA13">+D14</f>
        <v>0</v>
      </c>
      <c r="E13" s="275">
        <f t="shared" si="4"/>
        <v>1528200</v>
      </c>
      <c r="F13" s="329">
        <f t="shared" si="4"/>
        <v>2716000</v>
      </c>
      <c r="G13" s="329">
        <f t="shared" si="4"/>
        <v>56830</v>
      </c>
      <c r="H13" s="275">
        <f t="shared" si="4"/>
        <v>101642</v>
      </c>
      <c r="I13" s="275">
        <f t="shared" si="4"/>
        <v>93771</v>
      </c>
      <c r="J13" s="329">
        <f t="shared" si="4"/>
        <v>252243</v>
      </c>
      <c r="K13" s="329">
        <f t="shared" si="4"/>
        <v>107681</v>
      </c>
      <c r="L13" s="275">
        <f t="shared" si="4"/>
        <v>-168945</v>
      </c>
      <c r="M13" s="275">
        <f t="shared" si="4"/>
        <v>119977</v>
      </c>
      <c r="N13" s="329">
        <f t="shared" si="4"/>
        <v>58713</v>
      </c>
      <c r="O13" s="329">
        <f t="shared" si="4"/>
        <v>67005</v>
      </c>
      <c r="P13" s="275">
        <f t="shared" si="4"/>
        <v>120232</v>
      </c>
      <c r="Q13" s="275">
        <f t="shared" si="4"/>
        <v>246135</v>
      </c>
      <c r="R13" s="329">
        <f t="shared" si="4"/>
        <v>433372</v>
      </c>
      <c r="S13" s="329">
        <f t="shared" si="4"/>
        <v>61072</v>
      </c>
      <c r="T13" s="275">
        <f t="shared" si="4"/>
        <v>152073</v>
      </c>
      <c r="U13" s="275">
        <f t="shared" si="4"/>
        <v>1401929</v>
      </c>
      <c r="V13" s="329">
        <f t="shared" si="4"/>
        <v>1615074</v>
      </c>
      <c r="W13" s="329">
        <f t="shared" si="4"/>
        <v>2359402</v>
      </c>
      <c r="X13" s="275">
        <f t="shared" si="4"/>
        <v>2716000</v>
      </c>
      <c r="Y13" s="329">
        <f t="shared" si="4"/>
        <v>-356598</v>
      </c>
      <c r="Z13" s="322">
        <f>+IF(X13&lt;&gt;0,+(Y13/X13)*100,0)</f>
        <v>-13.129528718703975</v>
      </c>
      <c r="AA13" s="273">
        <f t="shared" si="4"/>
        <v>2716000</v>
      </c>
    </row>
    <row r="14" spans="1:27" ht="13.5">
      <c r="A14" s="291" t="s">
        <v>233</v>
      </c>
      <c r="B14" s="136"/>
      <c r="C14" s="60">
        <v>2052686</v>
      </c>
      <c r="D14" s="327"/>
      <c r="E14" s="60">
        <v>1528200</v>
      </c>
      <c r="F14" s="59">
        <v>2716000</v>
      </c>
      <c r="G14" s="59">
        <v>56830</v>
      </c>
      <c r="H14" s="60">
        <v>101642</v>
      </c>
      <c r="I14" s="60">
        <v>93771</v>
      </c>
      <c r="J14" s="59">
        <v>252243</v>
      </c>
      <c r="K14" s="59">
        <v>107681</v>
      </c>
      <c r="L14" s="60">
        <v>-168945</v>
      </c>
      <c r="M14" s="60">
        <v>119977</v>
      </c>
      <c r="N14" s="59">
        <v>58713</v>
      </c>
      <c r="O14" s="59">
        <v>67005</v>
      </c>
      <c r="P14" s="60">
        <v>120232</v>
      </c>
      <c r="Q14" s="60">
        <v>246135</v>
      </c>
      <c r="R14" s="59">
        <v>433372</v>
      </c>
      <c r="S14" s="59">
        <v>61072</v>
      </c>
      <c r="T14" s="60">
        <v>152073</v>
      </c>
      <c r="U14" s="60">
        <v>1401929</v>
      </c>
      <c r="V14" s="59">
        <v>1615074</v>
      </c>
      <c r="W14" s="59">
        <v>2359402</v>
      </c>
      <c r="X14" s="60">
        <v>2716000</v>
      </c>
      <c r="Y14" s="59">
        <v>-356598</v>
      </c>
      <c r="Z14" s="61">
        <v>-13.13</v>
      </c>
      <c r="AA14" s="62">
        <v>2716000</v>
      </c>
    </row>
    <row r="15" spans="1:27" ht="13.5">
      <c r="A15" s="348" t="s">
        <v>209</v>
      </c>
      <c r="B15" s="136"/>
      <c r="C15" s="60">
        <f aca="true" t="shared" si="5" ref="C15:Y15">SUM(C16:C20)</f>
        <v>5247950</v>
      </c>
      <c r="D15" s="327">
        <f t="shared" si="5"/>
        <v>0</v>
      </c>
      <c r="E15" s="60">
        <f t="shared" si="5"/>
        <v>1454400</v>
      </c>
      <c r="F15" s="59">
        <f t="shared" si="5"/>
        <v>460000</v>
      </c>
      <c r="G15" s="59">
        <f t="shared" si="5"/>
        <v>14600</v>
      </c>
      <c r="H15" s="60">
        <f t="shared" si="5"/>
        <v>150563</v>
      </c>
      <c r="I15" s="60">
        <f t="shared" si="5"/>
        <v>32970</v>
      </c>
      <c r="J15" s="59">
        <f t="shared" si="5"/>
        <v>198133</v>
      </c>
      <c r="K15" s="59">
        <f t="shared" si="5"/>
        <v>9789</v>
      </c>
      <c r="L15" s="60">
        <f t="shared" si="5"/>
        <v>-119016</v>
      </c>
      <c r="M15" s="60">
        <f t="shared" si="5"/>
        <v>60568</v>
      </c>
      <c r="N15" s="59">
        <f t="shared" si="5"/>
        <v>-48659</v>
      </c>
      <c r="O15" s="59">
        <f t="shared" si="5"/>
        <v>128131</v>
      </c>
      <c r="P15" s="60">
        <f t="shared" si="5"/>
        <v>236529</v>
      </c>
      <c r="Q15" s="60">
        <f t="shared" si="5"/>
        <v>87332</v>
      </c>
      <c r="R15" s="59">
        <f t="shared" si="5"/>
        <v>451992</v>
      </c>
      <c r="S15" s="59">
        <f t="shared" si="5"/>
        <v>216134</v>
      </c>
      <c r="T15" s="60">
        <f t="shared" si="5"/>
        <v>237062</v>
      </c>
      <c r="U15" s="60">
        <f t="shared" si="5"/>
        <v>528825</v>
      </c>
      <c r="V15" s="59">
        <f t="shared" si="5"/>
        <v>982021</v>
      </c>
      <c r="W15" s="59">
        <f t="shared" si="5"/>
        <v>1583487</v>
      </c>
      <c r="X15" s="60">
        <f t="shared" si="5"/>
        <v>460000</v>
      </c>
      <c r="Y15" s="59">
        <f t="shared" si="5"/>
        <v>1123487</v>
      </c>
      <c r="Z15" s="61">
        <f>+IF(X15&lt;&gt;0,+(Y15/X15)*100,0)</f>
        <v>244.2363043478261</v>
      </c>
      <c r="AA15" s="62">
        <f>SUM(AA16:AA20)</f>
        <v>460000</v>
      </c>
    </row>
    <row r="16" spans="1:27" ht="13.5">
      <c r="A16" s="291" t="s">
        <v>234</v>
      </c>
      <c r="B16" s="300"/>
      <c r="C16" s="60">
        <v>880560</v>
      </c>
      <c r="D16" s="327"/>
      <c r="E16" s="60">
        <v>1324800</v>
      </c>
      <c r="F16" s="59"/>
      <c r="G16" s="59"/>
      <c r="H16" s="60"/>
      <c r="I16" s="60">
        <v>1810</v>
      </c>
      <c r="J16" s="59">
        <v>1810</v>
      </c>
      <c r="K16" s="59">
        <v>5900</v>
      </c>
      <c r="L16" s="60">
        <v>-1003</v>
      </c>
      <c r="M16" s="60">
        <v>60568</v>
      </c>
      <c r="N16" s="59">
        <v>65465</v>
      </c>
      <c r="O16" s="59">
        <v>720</v>
      </c>
      <c r="P16" s="60">
        <v>140436</v>
      </c>
      <c r="Q16" s="60"/>
      <c r="R16" s="59">
        <v>141156</v>
      </c>
      <c r="S16" s="59">
        <v>367</v>
      </c>
      <c r="T16" s="60">
        <v>3374</v>
      </c>
      <c r="U16" s="60">
        <v>486349</v>
      </c>
      <c r="V16" s="59">
        <v>490090</v>
      </c>
      <c r="W16" s="59">
        <v>698521</v>
      </c>
      <c r="X16" s="60"/>
      <c r="Y16" s="59">
        <v>698521</v>
      </c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4367390</v>
      </c>
      <c r="D18" s="327"/>
      <c r="E18" s="60">
        <v>129600</v>
      </c>
      <c r="F18" s="59"/>
      <c r="G18" s="59">
        <v>14600</v>
      </c>
      <c r="H18" s="60">
        <v>150563</v>
      </c>
      <c r="I18" s="60">
        <v>31160</v>
      </c>
      <c r="J18" s="59">
        <v>196323</v>
      </c>
      <c r="K18" s="59">
        <v>3889</v>
      </c>
      <c r="L18" s="60">
        <v>-118013</v>
      </c>
      <c r="M18" s="60"/>
      <c r="N18" s="59">
        <v>-114124</v>
      </c>
      <c r="O18" s="59">
        <v>127411</v>
      </c>
      <c r="P18" s="60">
        <v>96093</v>
      </c>
      <c r="Q18" s="60">
        <v>87332</v>
      </c>
      <c r="R18" s="59">
        <v>310836</v>
      </c>
      <c r="S18" s="59">
        <v>215767</v>
      </c>
      <c r="T18" s="60">
        <v>233688</v>
      </c>
      <c r="U18" s="60">
        <v>42476</v>
      </c>
      <c r="V18" s="59">
        <v>491931</v>
      </c>
      <c r="W18" s="59">
        <v>884966</v>
      </c>
      <c r="X18" s="60"/>
      <c r="Y18" s="59">
        <v>884966</v>
      </c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>
        <v>460000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460000</v>
      </c>
      <c r="Y20" s="59">
        <v>-460000</v>
      </c>
      <c r="Z20" s="61">
        <v>-100</v>
      </c>
      <c r="AA20" s="62">
        <v>460000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1311755</v>
      </c>
      <c r="D22" s="331">
        <f t="shared" si="6"/>
        <v>0</v>
      </c>
      <c r="E22" s="330">
        <f t="shared" si="6"/>
        <v>1880830</v>
      </c>
      <c r="F22" s="332">
        <f t="shared" si="6"/>
        <v>1118360</v>
      </c>
      <c r="G22" s="332">
        <f t="shared" si="6"/>
        <v>52089</v>
      </c>
      <c r="H22" s="330">
        <f t="shared" si="6"/>
        <v>133371</v>
      </c>
      <c r="I22" s="330">
        <f t="shared" si="6"/>
        <v>108208</v>
      </c>
      <c r="J22" s="332">
        <f t="shared" si="6"/>
        <v>293668</v>
      </c>
      <c r="K22" s="332">
        <f t="shared" si="6"/>
        <v>168043</v>
      </c>
      <c r="L22" s="330">
        <f t="shared" si="6"/>
        <v>-192803</v>
      </c>
      <c r="M22" s="330">
        <f t="shared" si="6"/>
        <v>271634</v>
      </c>
      <c r="N22" s="332">
        <f t="shared" si="6"/>
        <v>246874</v>
      </c>
      <c r="O22" s="332">
        <f t="shared" si="6"/>
        <v>136284</v>
      </c>
      <c r="P22" s="330">
        <f t="shared" si="6"/>
        <v>126156</v>
      </c>
      <c r="Q22" s="330">
        <f t="shared" si="6"/>
        <v>117507</v>
      </c>
      <c r="R22" s="332">
        <f t="shared" si="6"/>
        <v>379947</v>
      </c>
      <c r="S22" s="332">
        <f t="shared" si="6"/>
        <v>135801</v>
      </c>
      <c r="T22" s="330">
        <f t="shared" si="6"/>
        <v>86827</v>
      </c>
      <c r="U22" s="330">
        <f t="shared" si="6"/>
        <v>247467</v>
      </c>
      <c r="V22" s="332">
        <f t="shared" si="6"/>
        <v>470095</v>
      </c>
      <c r="W22" s="332">
        <f t="shared" si="6"/>
        <v>1390584</v>
      </c>
      <c r="X22" s="330">
        <f t="shared" si="6"/>
        <v>1118360</v>
      </c>
      <c r="Y22" s="332">
        <f t="shared" si="6"/>
        <v>272224</v>
      </c>
      <c r="Z22" s="323">
        <f>+IF(X22&lt;&gt;0,+(Y22/X22)*100,0)</f>
        <v>24.341356987016702</v>
      </c>
      <c r="AA22" s="337">
        <f>SUM(AA23:AA32)</f>
        <v>1118360</v>
      </c>
    </row>
    <row r="23" spans="1:27" ht="13.5">
      <c r="A23" s="348" t="s">
        <v>237</v>
      </c>
      <c r="B23" s="142"/>
      <c r="C23" s="60">
        <v>629284</v>
      </c>
      <c r="D23" s="327"/>
      <c r="E23" s="60">
        <v>713240</v>
      </c>
      <c r="F23" s="59">
        <v>548120</v>
      </c>
      <c r="G23" s="59">
        <v>20527</v>
      </c>
      <c r="H23" s="60">
        <v>62732</v>
      </c>
      <c r="I23" s="60">
        <v>26573</v>
      </c>
      <c r="J23" s="59">
        <v>109832</v>
      </c>
      <c r="K23" s="59">
        <v>41952</v>
      </c>
      <c r="L23" s="60">
        <v>-100926</v>
      </c>
      <c r="M23" s="60">
        <v>183246</v>
      </c>
      <c r="N23" s="59">
        <v>124272</v>
      </c>
      <c r="O23" s="59">
        <v>26949</v>
      </c>
      <c r="P23" s="60">
        <v>56277</v>
      </c>
      <c r="Q23" s="60">
        <v>45627</v>
      </c>
      <c r="R23" s="59">
        <v>128853</v>
      </c>
      <c r="S23" s="59">
        <v>36427</v>
      </c>
      <c r="T23" s="60">
        <v>39020</v>
      </c>
      <c r="U23" s="60">
        <v>37498</v>
      </c>
      <c r="V23" s="59">
        <v>112945</v>
      </c>
      <c r="W23" s="59">
        <v>475902</v>
      </c>
      <c r="X23" s="60">
        <v>548120</v>
      </c>
      <c r="Y23" s="59">
        <v>-72218</v>
      </c>
      <c r="Z23" s="61">
        <v>-13.18</v>
      </c>
      <c r="AA23" s="62">
        <v>548120</v>
      </c>
    </row>
    <row r="24" spans="1:27" ht="13.5">
      <c r="A24" s="348" t="s">
        <v>238</v>
      </c>
      <c r="B24" s="142"/>
      <c r="C24" s="60">
        <v>260912</v>
      </c>
      <c r="D24" s="327"/>
      <c r="E24" s="60">
        <v>394200</v>
      </c>
      <c r="F24" s="59">
        <v>324000</v>
      </c>
      <c r="G24" s="59">
        <v>13415</v>
      </c>
      <c r="H24" s="60">
        <v>14947</v>
      </c>
      <c r="I24" s="60">
        <v>67828</v>
      </c>
      <c r="J24" s="59">
        <v>96190</v>
      </c>
      <c r="K24" s="59">
        <v>27450</v>
      </c>
      <c r="L24" s="60">
        <v>14250</v>
      </c>
      <c r="M24" s="60">
        <v>29143</v>
      </c>
      <c r="N24" s="59">
        <v>70843</v>
      </c>
      <c r="O24" s="59">
        <v>13034</v>
      </c>
      <c r="P24" s="60">
        <v>11347</v>
      </c>
      <c r="Q24" s="60">
        <v>26525</v>
      </c>
      <c r="R24" s="59">
        <v>50906</v>
      </c>
      <c r="S24" s="59">
        <v>64913</v>
      </c>
      <c r="T24" s="60">
        <v>25216</v>
      </c>
      <c r="U24" s="60">
        <v>19271</v>
      </c>
      <c r="V24" s="59">
        <v>109400</v>
      </c>
      <c r="W24" s="59">
        <v>327339</v>
      </c>
      <c r="X24" s="60">
        <v>324000</v>
      </c>
      <c r="Y24" s="59">
        <v>3339</v>
      </c>
      <c r="Z24" s="61">
        <v>1.03</v>
      </c>
      <c r="AA24" s="62">
        <v>324000</v>
      </c>
    </row>
    <row r="25" spans="1:27" ht="13.5">
      <c r="A25" s="348" t="s">
        <v>239</v>
      </c>
      <c r="B25" s="142"/>
      <c r="C25" s="60">
        <v>98430</v>
      </c>
      <c r="D25" s="327"/>
      <c r="E25" s="60">
        <v>108000</v>
      </c>
      <c r="F25" s="59">
        <v>30240</v>
      </c>
      <c r="G25" s="59">
        <v>4280</v>
      </c>
      <c r="H25" s="60">
        <v>607</v>
      </c>
      <c r="I25" s="60"/>
      <c r="J25" s="59">
        <v>4887</v>
      </c>
      <c r="K25" s="59">
        <v>50378</v>
      </c>
      <c r="L25" s="60">
        <v>-26259</v>
      </c>
      <c r="M25" s="60">
        <v>10116</v>
      </c>
      <c r="N25" s="59">
        <v>34235</v>
      </c>
      <c r="O25" s="59">
        <v>16520</v>
      </c>
      <c r="P25" s="60">
        <v>8503</v>
      </c>
      <c r="Q25" s="60">
        <v>4498</v>
      </c>
      <c r="R25" s="59">
        <v>29521</v>
      </c>
      <c r="S25" s="59">
        <v>8984</v>
      </c>
      <c r="T25" s="60">
        <v>1265</v>
      </c>
      <c r="U25" s="60">
        <v>1879</v>
      </c>
      <c r="V25" s="59">
        <v>12128</v>
      </c>
      <c r="W25" s="59">
        <v>80771</v>
      </c>
      <c r="X25" s="60">
        <v>30240</v>
      </c>
      <c r="Y25" s="59">
        <v>50531</v>
      </c>
      <c r="Z25" s="61">
        <v>167.1</v>
      </c>
      <c r="AA25" s="62">
        <v>30240</v>
      </c>
    </row>
    <row r="26" spans="1:27" ht="13.5">
      <c r="A26" s="348" t="s">
        <v>240</v>
      </c>
      <c r="B26" s="302"/>
      <c r="C26" s="349">
        <v>141367</v>
      </c>
      <c r="D26" s="350"/>
      <c r="E26" s="349">
        <v>183600</v>
      </c>
      <c r="F26" s="351"/>
      <c r="G26" s="351">
        <v>12610</v>
      </c>
      <c r="H26" s="349">
        <v>36772</v>
      </c>
      <c r="I26" s="349">
        <v>10196</v>
      </c>
      <c r="J26" s="351">
        <v>59578</v>
      </c>
      <c r="K26" s="351">
        <v>28750</v>
      </c>
      <c r="L26" s="349">
        <v>-11014</v>
      </c>
      <c r="M26" s="349">
        <v>4600</v>
      </c>
      <c r="N26" s="351">
        <v>22336</v>
      </c>
      <c r="O26" s="351">
        <v>30302</v>
      </c>
      <c r="P26" s="349">
        <v>7834</v>
      </c>
      <c r="Q26" s="349">
        <v>2655</v>
      </c>
      <c r="R26" s="351">
        <v>40791</v>
      </c>
      <c r="S26" s="351">
        <v>7782</v>
      </c>
      <c r="T26" s="349">
        <v>18332</v>
      </c>
      <c r="U26" s="349">
        <v>53378</v>
      </c>
      <c r="V26" s="351">
        <v>79492</v>
      </c>
      <c r="W26" s="351">
        <v>202197</v>
      </c>
      <c r="X26" s="349"/>
      <c r="Y26" s="351">
        <v>202197</v>
      </c>
      <c r="Z26" s="352"/>
      <c r="AA26" s="353"/>
    </row>
    <row r="27" spans="1:27" ht="13.5">
      <c r="A27" s="348" t="s">
        <v>241</v>
      </c>
      <c r="B27" s="147"/>
      <c r="C27" s="60"/>
      <c r="D27" s="327"/>
      <c r="E27" s="60">
        <v>2160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>
        <v>57199</v>
      </c>
      <c r="D31" s="327"/>
      <c r="E31" s="60">
        <v>135000</v>
      </c>
      <c r="F31" s="59"/>
      <c r="G31" s="59"/>
      <c r="H31" s="60">
        <v>318</v>
      </c>
      <c r="I31" s="60"/>
      <c r="J31" s="59">
        <v>318</v>
      </c>
      <c r="K31" s="59">
        <v>17715</v>
      </c>
      <c r="L31" s="60">
        <v>-59124</v>
      </c>
      <c r="M31" s="60">
        <v>43496</v>
      </c>
      <c r="N31" s="59">
        <v>2087</v>
      </c>
      <c r="O31" s="59">
        <v>10294</v>
      </c>
      <c r="P31" s="60">
        <v>1170</v>
      </c>
      <c r="Q31" s="60">
        <v>9776</v>
      </c>
      <c r="R31" s="59">
        <v>21240</v>
      </c>
      <c r="S31" s="59">
        <v>2005</v>
      </c>
      <c r="T31" s="60">
        <v>438</v>
      </c>
      <c r="U31" s="60">
        <v>2845</v>
      </c>
      <c r="V31" s="59">
        <v>5288</v>
      </c>
      <c r="W31" s="59">
        <v>28933</v>
      </c>
      <c r="X31" s="60"/>
      <c r="Y31" s="59">
        <v>28933</v>
      </c>
      <c r="Z31" s="61"/>
      <c r="AA31" s="62"/>
    </row>
    <row r="32" spans="1:27" ht="13.5">
      <c r="A32" s="348" t="s">
        <v>93</v>
      </c>
      <c r="B32" s="136"/>
      <c r="C32" s="60">
        <v>124563</v>
      </c>
      <c r="D32" s="327"/>
      <c r="E32" s="60">
        <v>344630</v>
      </c>
      <c r="F32" s="59">
        <v>216000</v>
      </c>
      <c r="G32" s="59">
        <v>1257</v>
      </c>
      <c r="H32" s="60">
        <v>17995</v>
      </c>
      <c r="I32" s="60">
        <v>3611</v>
      </c>
      <c r="J32" s="59">
        <v>22863</v>
      </c>
      <c r="K32" s="59">
        <v>1798</v>
      </c>
      <c r="L32" s="60">
        <v>-9730</v>
      </c>
      <c r="M32" s="60">
        <v>1033</v>
      </c>
      <c r="N32" s="59">
        <v>-6899</v>
      </c>
      <c r="O32" s="59">
        <v>39185</v>
      </c>
      <c r="P32" s="60">
        <v>41025</v>
      </c>
      <c r="Q32" s="60">
        <v>28426</v>
      </c>
      <c r="R32" s="59">
        <v>108636</v>
      </c>
      <c r="S32" s="59">
        <v>15690</v>
      </c>
      <c r="T32" s="60">
        <v>2556</v>
      </c>
      <c r="U32" s="60">
        <v>132596</v>
      </c>
      <c r="V32" s="59">
        <v>150842</v>
      </c>
      <c r="W32" s="59">
        <v>275442</v>
      </c>
      <c r="X32" s="60">
        <v>216000</v>
      </c>
      <c r="Y32" s="59">
        <v>59442</v>
      </c>
      <c r="Z32" s="61">
        <v>27.52</v>
      </c>
      <c r="AA32" s="62">
        <v>216000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6105228</v>
      </c>
      <c r="D40" s="331">
        <f t="shared" si="9"/>
        <v>0</v>
      </c>
      <c r="E40" s="330">
        <f t="shared" si="9"/>
        <v>6765030</v>
      </c>
      <c r="F40" s="332">
        <f t="shared" si="9"/>
        <v>10807100</v>
      </c>
      <c r="G40" s="332">
        <f t="shared" si="9"/>
        <v>97562</v>
      </c>
      <c r="H40" s="330">
        <f t="shared" si="9"/>
        <v>439019</v>
      </c>
      <c r="I40" s="330">
        <f t="shared" si="9"/>
        <v>577435</v>
      </c>
      <c r="J40" s="332">
        <f t="shared" si="9"/>
        <v>1114016</v>
      </c>
      <c r="K40" s="332">
        <f t="shared" si="9"/>
        <v>463061</v>
      </c>
      <c r="L40" s="330">
        <f t="shared" si="9"/>
        <v>-521687</v>
      </c>
      <c r="M40" s="330">
        <f t="shared" si="9"/>
        <v>461124</v>
      </c>
      <c r="N40" s="332">
        <f t="shared" si="9"/>
        <v>402498</v>
      </c>
      <c r="O40" s="332">
        <f t="shared" si="9"/>
        <v>312041</v>
      </c>
      <c r="P40" s="330">
        <f t="shared" si="9"/>
        <v>365394</v>
      </c>
      <c r="Q40" s="330">
        <f t="shared" si="9"/>
        <v>572937</v>
      </c>
      <c r="R40" s="332">
        <f t="shared" si="9"/>
        <v>1250372</v>
      </c>
      <c r="S40" s="332">
        <f t="shared" si="9"/>
        <v>587750</v>
      </c>
      <c r="T40" s="330">
        <f t="shared" si="9"/>
        <v>476088</v>
      </c>
      <c r="U40" s="330">
        <f t="shared" si="9"/>
        <v>996327</v>
      </c>
      <c r="V40" s="332">
        <f t="shared" si="9"/>
        <v>2060165</v>
      </c>
      <c r="W40" s="332">
        <f t="shared" si="9"/>
        <v>4827051</v>
      </c>
      <c r="X40" s="330">
        <f t="shared" si="9"/>
        <v>10807100</v>
      </c>
      <c r="Y40" s="332">
        <f t="shared" si="9"/>
        <v>-5980049</v>
      </c>
      <c r="Z40" s="323">
        <f>+IF(X40&lt;&gt;0,+(Y40/X40)*100,0)</f>
        <v>-55.33444679886371</v>
      </c>
      <c r="AA40" s="337">
        <f>SUM(AA41:AA49)</f>
        <v>10807100</v>
      </c>
    </row>
    <row r="41" spans="1:27" ht="13.5">
      <c r="A41" s="348" t="s">
        <v>248</v>
      </c>
      <c r="B41" s="142"/>
      <c r="C41" s="349">
        <v>4468919</v>
      </c>
      <c r="D41" s="350"/>
      <c r="E41" s="349">
        <v>4644000</v>
      </c>
      <c r="F41" s="351">
        <v>4644000</v>
      </c>
      <c r="G41" s="351">
        <v>80780</v>
      </c>
      <c r="H41" s="349">
        <v>361948</v>
      </c>
      <c r="I41" s="349">
        <v>473140</v>
      </c>
      <c r="J41" s="351">
        <v>915868</v>
      </c>
      <c r="K41" s="351">
        <v>357443</v>
      </c>
      <c r="L41" s="349">
        <v>-378443</v>
      </c>
      <c r="M41" s="349">
        <v>377178</v>
      </c>
      <c r="N41" s="351">
        <v>356178</v>
      </c>
      <c r="O41" s="351">
        <v>157685</v>
      </c>
      <c r="P41" s="349">
        <v>300160</v>
      </c>
      <c r="Q41" s="349">
        <v>456897</v>
      </c>
      <c r="R41" s="351">
        <v>914742</v>
      </c>
      <c r="S41" s="351">
        <v>362613</v>
      </c>
      <c r="T41" s="349">
        <v>386573</v>
      </c>
      <c r="U41" s="349">
        <v>765490</v>
      </c>
      <c r="V41" s="351">
        <v>1514676</v>
      </c>
      <c r="W41" s="351">
        <v>3701464</v>
      </c>
      <c r="X41" s="349">
        <v>4644000</v>
      </c>
      <c r="Y41" s="351">
        <v>-942536</v>
      </c>
      <c r="Z41" s="352">
        <v>-20.3</v>
      </c>
      <c r="AA41" s="353">
        <v>4644000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459469</v>
      </c>
      <c r="D43" s="356"/>
      <c r="E43" s="305">
        <v>721930</v>
      </c>
      <c r="F43" s="357">
        <v>1498630</v>
      </c>
      <c r="G43" s="357">
        <v>-78</v>
      </c>
      <c r="H43" s="305">
        <v>10754</v>
      </c>
      <c r="I43" s="305">
        <v>32232</v>
      </c>
      <c r="J43" s="357">
        <v>42908</v>
      </c>
      <c r="K43" s="357">
        <v>24789</v>
      </c>
      <c r="L43" s="305">
        <v>-98049</v>
      </c>
      <c r="M43" s="305">
        <v>25610</v>
      </c>
      <c r="N43" s="357">
        <v>-47650</v>
      </c>
      <c r="O43" s="357">
        <v>28763</v>
      </c>
      <c r="P43" s="305">
        <v>-30877</v>
      </c>
      <c r="Q43" s="305">
        <v>60123</v>
      </c>
      <c r="R43" s="357">
        <v>58009</v>
      </c>
      <c r="S43" s="357">
        <v>30106</v>
      </c>
      <c r="T43" s="305">
        <v>13830</v>
      </c>
      <c r="U43" s="305">
        <v>103120</v>
      </c>
      <c r="V43" s="357">
        <v>147056</v>
      </c>
      <c r="W43" s="357">
        <v>200323</v>
      </c>
      <c r="X43" s="305">
        <v>1498630</v>
      </c>
      <c r="Y43" s="357">
        <v>-1298307</v>
      </c>
      <c r="Z43" s="358">
        <v>-86.63</v>
      </c>
      <c r="AA43" s="303">
        <v>1498630</v>
      </c>
    </row>
    <row r="44" spans="1:27" ht="13.5">
      <c r="A44" s="348" t="s">
        <v>251</v>
      </c>
      <c r="B44" s="136"/>
      <c r="C44" s="60">
        <v>234287</v>
      </c>
      <c r="D44" s="355"/>
      <c r="E44" s="54">
        <v>629740</v>
      </c>
      <c r="F44" s="53">
        <v>630240</v>
      </c>
      <c r="G44" s="53"/>
      <c r="H44" s="54">
        <v>313</v>
      </c>
      <c r="I44" s="54">
        <v>32498</v>
      </c>
      <c r="J44" s="53">
        <v>32811</v>
      </c>
      <c r="K44" s="53">
        <v>5267</v>
      </c>
      <c r="L44" s="54">
        <v>-3264</v>
      </c>
      <c r="M44" s="54">
        <v>5006</v>
      </c>
      <c r="N44" s="53">
        <v>7009</v>
      </c>
      <c r="O44" s="53">
        <v>80545</v>
      </c>
      <c r="P44" s="54">
        <v>66756</v>
      </c>
      <c r="Q44" s="54">
        <v>13926</v>
      </c>
      <c r="R44" s="53">
        <v>161227</v>
      </c>
      <c r="S44" s="53">
        <v>127703</v>
      </c>
      <c r="T44" s="54">
        <v>35119</v>
      </c>
      <c r="U44" s="54">
        <v>12767</v>
      </c>
      <c r="V44" s="53">
        <v>175589</v>
      </c>
      <c r="W44" s="53">
        <v>376636</v>
      </c>
      <c r="X44" s="54">
        <v>630240</v>
      </c>
      <c r="Y44" s="53">
        <v>-253604</v>
      </c>
      <c r="Z44" s="94">
        <v>-40.24</v>
      </c>
      <c r="AA44" s="95">
        <v>630240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667969</v>
      </c>
      <c r="D47" s="355"/>
      <c r="E47" s="54">
        <v>499360</v>
      </c>
      <c r="F47" s="53">
        <v>3764230</v>
      </c>
      <c r="G47" s="53">
        <v>12960</v>
      </c>
      <c r="H47" s="54">
        <v>42976</v>
      </c>
      <c r="I47" s="54">
        <v>27065</v>
      </c>
      <c r="J47" s="53">
        <v>83001</v>
      </c>
      <c r="K47" s="53">
        <v>63871</v>
      </c>
      <c r="L47" s="54">
        <v>-41182</v>
      </c>
      <c r="M47" s="54">
        <v>34045</v>
      </c>
      <c r="N47" s="53">
        <v>56734</v>
      </c>
      <c r="O47" s="53">
        <v>35814</v>
      </c>
      <c r="P47" s="54">
        <v>29355</v>
      </c>
      <c r="Q47" s="54">
        <v>41134</v>
      </c>
      <c r="R47" s="53">
        <v>106303</v>
      </c>
      <c r="S47" s="53">
        <v>67123</v>
      </c>
      <c r="T47" s="54">
        <v>40287</v>
      </c>
      <c r="U47" s="54">
        <v>103727</v>
      </c>
      <c r="V47" s="53">
        <v>211137</v>
      </c>
      <c r="W47" s="53">
        <v>457175</v>
      </c>
      <c r="X47" s="54">
        <v>3764230</v>
      </c>
      <c r="Y47" s="53">
        <v>-3307055</v>
      </c>
      <c r="Z47" s="94">
        <v>-87.85</v>
      </c>
      <c r="AA47" s="95">
        <v>3764230</v>
      </c>
    </row>
    <row r="48" spans="1:27" ht="13.5">
      <c r="A48" s="348" t="s">
        <v>255</v>
      </c>
      <c r="B48" s="136"/>
      <c r="C48" s="60">
        <v>274584</v>
      </c>
      <c r="D48" s="355"/>
      <c r="E48" s="54">
        <v>270000</v>
      </c>
      <c r="F48" s="53">
        <v>270000</v>
      </c>
      <c r="G48" s="53">
        <v>3900</v>
      </c>
      <c r="H48" s="54">
        <v>23028</v>
      </c>
      <c r="I48" s="54">
        <v>12500</v>
      </c>
      <c r="J48" s="53">
        <v>39428</v>
      </c>
      <c r="K48" s="53">
        <v>11691</v>
      </c>
      <c r="L48" s="54">
        <v>-749</v>
      </c>
      <c r="M48" s="54">
        <v>19285</v>
      </c>
      <c r="N48" s="53">
        <v>30227</v>
      </c>
      <c r="O48" s="53">
        <v>9234</v>
      </c>
      <c r="P48" s="54"/>
      <c r="Q48" s="54">
        <v>857</v>
      </c>
      <c r="R48" s="53">
        <v>10091</v>
      </c>
      <c r="S48" s="53">
        <v>205</v>
      </c>
      <c r="T48" s="54">
        <v>279</v>
      </c>
      <c r="U48" s="54">
        <v>11223</v>
      </c>
      <c r="V48" s="53">
        <v>11707</v>
      </c>
      <c r="W48" s="53">
        <v>91453</v>
      </c>
      <c r="X48" s="54">
        <v>270000</v>
      </c>
      <c r="Y48" s="53">
        <v>-178547</v>
      </c>
      <c r="Z48" s="94">
        <v>-66.13</v>
      </c>
      <c r="AA48" s="95">
        <v>270000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715097</v>
      </c>
      <c r="D57" s="331">
        <f aca="true" t="shared" si="13" ref="D57:AA57">+D58</f>
        <v>0</v>
      </c>
      <c r="E57" s="330">
        <f t="shared" si="13"/>
        <v>1037890</v>
      </c>
      <c r="F57" s="332">
        <f t="shared" si="13"/>
        <v>1037890</v>
      </c>
      <c r="G57" s="332">
        <f t="shared" si="13"/>
        <v>266757</v>
      </c>
      <c r="H57" s="330">
        <f t="shared" si="13"/>
        <v>70001</v>
      </c>
      <c r="I57" s="330">
        <f t="shared" si="13"/>
        <v>66830</v>
      </c>
      <c r="J57" s="332">
        <f t="shared" si="13"/>
        <v>403588</v>
      </c>
      <c r="K57" s="332">
        <f t="shared" si="13"/>
        <v>0</v>
      </c>
      <c r="L57" s="330">
        <f t="shared" si="13"/>
        <v>-125093</v>
      </c>
      <c r="M57" s="330">
        <f t="shared" si="13"/>
        <v>39129</v>
      </c>
      <c r="N57" s="332">
        <f t="shared" si="13"/>
        <v>-85964</v>
      </c>
      <c r="O57" s="332">
        <f t="shared" si="13"/>
        <v>-55554</v>
      </c>
      <c r="P57" s="330">
        <f t="shared" si="13"/>
        <v>32572</v>
      </c>
      <c r="Q57" s="330">
        <f t="shared" si="13"/>
        <v>18325</v>
      </c>
      <c r="R57" s="332">
        <f t="shared" si="13"/>
        <v>-4657</v>
      </c>
      <c r="S57" s="332">
        <f t="shared" si="13"/>
        <v>49033</v>
      </c>
      <c r="T57" s="330">
        <f t="shared" si="13"/>
        <v>130547</v>
      </c>
      <c r="U57" s="330">
        <f t="shared" si="13"/>
        <v>57394</v>
      </c>
      <c r="V57" s="332">
        <f t="shared" si="13"/>
        <v>236974</v>
      </c>
      <c r="W57" s="332">
        <f t="shared" si="13"/>
        <v>549941</v>
      </c>
      <c r="X57" s="330">
        <f t="shared" si="13"/>
        <v>1037890</v>
      </c>
      <c r="Y57" s="332">
        <f t="shared" si="13"/>
        <v>-487949</v>
      </c>
      <c r="Z57" s="323">
        <f>+IF(X57&lt;&gt;0,+(Y57/X57)*100,0)</f>
        <v>-47.01355634990221</v>
      </c>
      <c r="AA57" s="337">
        <f t="shared" si="13"/>
        <v>1037890</v>
      </c>
    </row>
    <row r="58" spans="1:27" ht="13.5">
      <c r="A58" s="348" t="s">
        <v>217</v>
      </c>
      <c r="B58" s="136"/>
      <c r="C58" s="60">
        <v>715097</v>
      </c>
      <c r="D58" s="327"/>
      <c r="E58" s="60">
        <v>1037890</v>
      </c>
      <c r="F58" s="59">
        <v>1037890</v>
      </c>
      <c r="G58" s="59">
        <v>266757</v>
      </c>
      <c r="H58" s="60">
        <v>70001</v>
      </c>
      <c r="I58" s="60">
        <v>66830</v>
      </c>
      <c r="J58" s="59">
        <v>403588</v>
      </c>
      <c r="K58" s="59"/>
      <c r="L58" s="60">
        <v>-125093</v>
      </c>
      <c r="M58" s="60">
        <v>39129</v>
      </c>
      <c r="N58" s="59">
        <v>-85964</v>
      </c>
      <c r="O58" s="59">
        <v>-55554</v>
      </c>
      <c r="P58" s="60">
        <v>32572</v>
      </c>
      <c r="Q58" s="60">
        <v>18325</v>
      </c>
      <c r="R58" s="59">
        <v>-4657</v>
      </c>
      <c r="S58" s="59">
        <v>49033</v>
      </c>
      <c r="T58" s="60">
        <v>130547</v>
      </c>
      <c r="U58" s="60">
        <v>57394</v>
      </c>
      <c r="V58" s="59">
        <v>236974</v>
      </c>
      <c r="W58" s="59">
        <v>549941</v>
      </c>
      <c r="X58" s="60">
        <v>1037890</v>
      </c>
      <c r="Y58" s="59">
        <v>-487949</v>
      </c>
      <c r="Z58" s="61">
        <v>-47.01</v>
      </c>
      <c r="AA58" s="62">
        <v>1037890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34591049</v>
      </c>
      <c r="D60" s="333">
        <f t="shared" si="14"/>
        <v>0</v>
      </c>
      <c r="E60" s="219">
        <f t="shared" si="14"/>
        <v>34796040</v>
      </c>
      <c r="F60" s="264">
        <f t="shared" si="14"/>
        <v>35802540</v>
      </c>
      <c r="G60" s="264">
        <f t="shared" si="14"/>
        <v>665171</v>
      </c>
      <c r="H60" s="219">
        <f t="shared" si="14"/>
        <v>1386750</v>
      </c>
      <c r="I60" s="219">
        <f t="shared" si="14"/>
        <v>1634322</v>
      </c>
      <c r="J60" s="264">
        <f t="shared" si="14"/>
        <v>3686243</v>
      </c>
      <c r="K60" s="264">
        <f t="shared" si="14"/>
        <v>1695427</v>
      </c>
      <c r="L60" s="219">
        <f t="shared" si="14"/>
        <v>-2352296</v>
      </c>
      <c r="M60" s="219">
        <f t="shared" si="14"/>
        <v>2927002</v>
      </c>
      <c r="N60" s="264">
        <f t="shared" si="14"/>
        <v>2270133</v>
      </c>
      <c r="O60" s="264">
        <f t="shared" si="14"/>
        <v>1487665</v>
      </c>
      <c r="P60" s="219">
        <f t="shared" si="14"/>
        <v>1887142</v>
      </c>
      <c r="Q60" s="219">
        <f t="shared" si="14"/>
        <v>1641484</v>
      </c>
      <c r="R60" s="264">
        <f t="shared" si="14"/>
        <v>5016291</v>
      </c>
      <c r="S60" s="264">
        <f t="shared" si="14"/>
        <v>2473371</v>
      </c>
      <c r="T60" s="219">
        <f t="shared" si="14"/>
        <v>1972093</v>
      </c>
      <c r="U60" s="219">
        <f t="shared" si="14"/>
        <v>8496599</v>
      </c>
      <c r="V60" s="264">
        <f t="shared" si="14"/>
        <v>12942063</v>
      </c>
      <c r="W60" s="264">
        <f t="shared" si="14"/>
        <v>23914730</v>
      </c>
      <c r="X60" s="219">
        <f t="shared" si="14"/>
        <v>35802540</v>
      </c>
      <c r="Y60" s="264">
        <f t="shared" si="14"/>
        <v>-11887810</v>
      </c>
      <c r="Z60" s="324">
        <f>+IF(X60&lt;&gt;0,+(Y60/X60)*100,0)</f>
        <v>-33.20381738278904</v>
      </c>
      <c r="AA60" s="232">
        <f>+AA57+AA54+AA51+AA40+AA37+AA34+AA22+AA5</f>
        <v>35802540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169892984</v>
      </c>
      <c r="D5" s="153">
        <f>SUM(D6:D8)</f>
        <v>0</v>
      </c>
      <c r="E5" s="154">
        <f t="shared" si="0"/>
        <v>181479300</v>
      </c>
      <c r="F5" s="100">
        <f t="shared" si="0"/>
        <v>182943600</v>
      </c>
      <c r="G5" s="100">
        <f t="shared" si="0"/>
        <v>164077879</v>
      </c>
      <c r="H5" s="100">
        <f t="shared" si="0"/>
        <v>2485495</v>
      </c>
      <c r="I5" s="100">
        <f t="shared" si="0"/>
        <v>575077</v>
      </c>
      <c r="J5" s="100">
        <f t="shared" si="0"/>
        <v>167138451</v>
      </c>
      <c r="K5" s="100">
        <f t="shared" si="0"/>
        <v>1512321</v>
      </c>
      <c r="L5" s="100">
        <f t="shared" si="0"/>
        <v>1512561</v>
      </c>
      <c r="M5" s="100">
        <f t="shared" si="0"/>
        <v>1255623</v>
      </c>
      <c r="N5" s="100">
        <f t="shared" si="0"/>
        <v>4280505</v>
      </c>
      <c r="O5" s="100">
        <f t="shared" si="0"/>
        <v>1816682</v>
      </c>
      <c r="P5" s="100">
        <f t="shared" si="0"/>
        <v>1492156</v>
      </c>
      <c r="Q5" s="100">
        <f t="shared" si="0"/>
        <v>4489125</v>
      </c>
      <c r="R5" s="100">
        <f t="shared" si="0"/>
        <v>7797963</v>
      </c>
      <c r="S5" s="100">
        <f t="shared" si="0"/>
        <v>1269196</v>
      </c>
      <c r="T5" s="100">
        <f t="shared" si="0"/>
        <v>1366605</v>
      </c>
      <c r="U5" s="100">
        <f t="shared" si="0"/>
        <v>3072556</v>
      </c>
      <c r="V5" s="100">
        <f t="shared" si="0"/>
        <v>5708357</v>
      </c>
      <c r="W5" s="100">
        <f t="shared" si="0"/>
        <v>184925276</v>
      </c>
      <c r="X5" s="100">
        <f t="shared" si="0"/>
        <v>181479300</v>
      </c>
      <c r="Y5" s="100">
        <f t="shared" si="0"/>
        <v>3445976</v>
      </c>
      <c r="Z5" s="137">
        <f>+IF(X5&lt;&gt;0,+(Y5/X5)*100,0)</f>
        <v>1.8988259267034864</v>
      </c>
      <c r="AA5" s="153">
        <f>SUM(AA6:AA8)</f>
        <v>182943600</v>
      </c>
    </row>
    <row r="6" spans="1:27" ht="13.5">
      <c r="A6" s="138" t="s">
        <v>75</v>
      </c>
      <c r="B6" s="136"/>
      <c r="C6" s="155">
        <v>8845343</v>
      </c>
      <c r="D6" s="155"/>
      <c r="E6" s="156">
        <v>6414330</v>
      </c>
      <c r="F6" s="60">
        <v>6414330</v>
      </c>
      <c r="G6" s="60">
        <v>2479530</v>
      </c>
      <c r="H6" s="60">
        <v>7474</v>
      </c>
      <c r="I6" s="60">
        <v>-4647</v>
      </c>
      <c r="J6" s="60">
        <v>2482357</v>
      </c>
      <c r="K6" s="60">
        <v>327261</v>
      </c>
      <c r="L6" s="60">
        <v>6448</v>
      </c>
      <c r="M6" s="60">
        <v>2147051</v>
      </c>
      <c r="N6" s="60">
        <v>2480760</v>
      </c>
      <c r="O6" s="60">
        <v>157616</v>
      </c>
      <c r="P6" s="60">
        <v>133935</v>
      </c>
      <c r="Q6" s="60">
        <v>1694522</v>
      </c>
      <c r="R6" s="60">
        <v>1986073</v>
      </c>
      <c r="S6" s="60">
        <v>120</v>
      </c>
      <c r="T6" s="60">
        <v>121</v>
      </c>
      <c r="U6" s="60">
        <v>5155</v>
      </c>
      <c r="V6" s="60">
        <v>5396</v>
      </c>
      <c r="W6" s="60">
        <v>6954586</v>
      </c>
      <c r="X6" s="60">
        <v>6414330</v>
      </c>
      <c r="Y6" s="60">
        <v>540256</v>
      </c>
      <c r="Z6" s="140">
        <v>8.42</v>
      </c>
      <c r="AA6" s="155">
        <v>6414330</v>
      </c>
    </row>
    <row r="7" spans="1:27" ht="13.5">
      <c r="A7" s="138" t="s">
        <v>76</v>
      </c>
      <c r="B7" s="136"/>
      <c r="C7" s="157">
        <v>157099931</v>
      </c>
      <c r="D7" s="157"/>
      <c r="E7" s="158">
        <v>170300450</v>
      </c>
      <c r="F7" s="159">
        <v>171205450</v>
      </c>
      <c r="G7" s="159">
        <v>161597306</v>
      </c>
      <c r="H7" s="159">
        <v>-149770</v>
      </c>
      <c r="I7" s="159">
        <v>193008</v>
      </c>
      <c r="J7" s="159">
        <v>161640544</v>
      </c>
      <c r="K7" s="159">
        <v>928045</v>
      </c>
      <c r="L7" s="159">
        <v>1024022</v>
      </c>
      <c r="M7" s="159">
        <v>-1415312</v>
      </c>
      <c r="N7" s="159">
        <v>536755</v>
      </c>
      <c r="O7" s="159">
        <v>1202661</v>
      </c>
      <c r="P7" s="159">
        <v>1149139</v>
      </c>
      <c r="Q7" s="159">
        <v>2400841</v>
      </c>
      <c r="R7" s="159">
        <v>4752641</v>
      </c>
      <c r="S7" s="159">
        <v>1054370</v>
      </c>
      <c r="T7" s="159">
        <v>888137</v>
      </c>
      <c r="U7" s="159">
        <v>2645843</v>
      </c>
      <c r="V7" s="159">
        <v>4588350</v>
      </c>
      <c r="W7" s="159">
        <v>171518290</v>
      </c>
      <c r="X7" s="159">
        <v>170300450</v>
      </c>
      <c r="Y7" s="159">
        <v>1217840</v>
      </c>
      <c r="Z7" s="141">
        <v>0.72</v>
      </c>
      <c r="AA7" s="157">
        <v>171205450</v>
      </c>
    </row>
    <row r="8" spans="1:27" ht="13.5">
      <c r="A8" s="138" t="s">
        <v>77</v>
      </c>
      <c r="B8" s="136"/>
      <c r="C8" s="155">
        <v>3947710</v>
      </c>
      <c r="D8" s="155"/>
      <c r="E8" s="156">
        <v>4764520</v>
      </c>
      <c r="F8" s="60">
        <v>5323820</v>
      </c>
      <c r="G8" s="60">
        <v>1043</v>
      </c>
      <c r="H8" s="60">
        <v>2627791</v>
      </c>
      <c r="I8" s="60">
        <v>386716</v>
      </c>
      <c r="J8" s="60">
        <v>3015550</v>
      </c>
      <c r="K8" s="60">
        <v>257015</v>
      </c>
      <c r="L8" s="60">
        <v>482091</v>
      </c>
      <c r="M8" s="60">
        <v>523884</v>
      </c>
      <c r="N8" s="60">
        <v>1262990</v>
      </c>
      <c r="O8" s="60">
        <v>456405</v>
      </c>
      <c r="P8" s="60">
        <v>209082</v>
      </c>
      <c r="Q8" s="60">
        <v>393762</v>
      </c>
      <c r="R8" s="60">
        <v>1059249</v>
      </c>
      <c r="S8" s="60">
        <v>214706</v>
      </c>
      <c r="T8" s="60">
        <v>478347</v>
      </c>
      <c r="U8" s="60">
        <v>421558</v>
      </c>
      <c r="V8" s="60">
        <v>1114611</v>
      </c>
      <c r="W8" s="60">
        <v>6452400</v>
      </c>
      <c r="X8" s="60">
        <v>4764520</v>
      </c>
      <c r="Y8" s="60">
        <v>1687880</v>
      </c>
      <c r="Z8" s="140">
        <v>35.43</v>
      </c>
      <c r="AA8" s="155">
        <v>5323820</v>
      </c>
    </row>
    <row r="9" spans="1:27" ht="13.5">
      <c r="A9" s="135" t="s">
        <v>78</v>
      </c>
      <c r="B9" s="136"/>
      <c r="C9" s="153">
        <f aca="true" t="shared" si="1" ref="C9:Y9">SUM(C10:C14)</f>
        <v>112336232</v>
      </c>
      <c r="D9" s="153">
        <f>SUM(D10:D14)</f>
        <v>0</v>
      </c>
      <c r="E9" s="154">
        <f t="shared" si="1"/>
        <v>57860520</v>
      </c>
      <c r="F9" s="100">
        <f t="shared" si="1"/>
        <v>145564520</v>
      </c>
      <c r="G9" s="100">
        <f t="shared" si="1"/>
        <v>3876908</v>
      </c>
      <c r="H9" s="100">
        <f t="shared" si="1"/>
        <v>5224299</v>
      </c>
      <c r="I9" s="100">
        <f t="shared" si="1"/>
        <v>6801130</v>
      </c>
      <c r="J9" s="100">
        <f t="shared" si="1"/>
        <v>15902337</v>
      </c>
      <c r="K9" s="100">
        <f t="shared" si="1"/>
        <v>3714777</v>
      </c>
      <c r="L9" s="100">
        <f t="shared" si="1"/>
        <v>2068441</v>
      </c>
      <c r="M9" s="100">
        <f t="shared" si="1"/>
        <v>4754747</v>
      </c>
      <c r="N9" s="100">
        <f t="shared" si="1"/>
        <v>10537965</v>
      </c>
      <c r="O9" s="100">
        <f t="shared" si="1"/>
        <v>3372924</v>
      </c>
      <c r="P9" s="100">
        <f t="shared" si="1"/>
        <v>4909569</v>
      </c>
      <c r="Q9" s="100">
        <f t="shared" si="1"/>
        <v>8324238</v>
      </c>
      <c r="R9" s="100">
        <f t="shared" si="1"/>
        <v>16606731</v>
      </c>
      <c r="S9" s="100">
        <f t="shared" si="1"/>
        <v>7735045</v>
      </c>
      <c r="T9" s="100">
        <f t="shared" si="1"/>
        <v>10351221</v>
      </c>
      <c r="U9" s="100">
        <f t="shared" si="1"/>
        <v>12248807</v>
      </c>
      <c r="V9" s="100">
        <f t="shared" si="1"/>
        <v>30335073</v>
      </c>
      <c r="W9" s="100">
        <f t="shared" si="1"/>
        <v>73382106</v>
      </c>
      <c r="X9" s="100">
        <f t="shared" si="1"/>
        <v>57860520</v>
      </c>
      <c r="Y9" s="100">
        <f t="shared" si="1"/>
        <v>15521586</v>
      </c>
      <c r="Z9" s="137">
        <f>+IF(X9&lt;&gt;0,+(Y9/X9)*100,0)</f>
        <v>26.82586675681449</v>
      </c>
      <c r="AA9" s="153">
        <f>SUM(AA10:AA14)</f>
        <v>145564520</v>
      </c>
    </row>
    <row r="10" spans="1:27" ht="13.5">
      <c r="A10" s="138" t="s">
        <v>79</v>
      </c>
      <c r="B10" s="136"/>
      <c r="C10" s="155">
        <v>9254050</v>
      </c>
      <c r="D10" s="155"/>
      <c r="E10" s="156">
        <v>8691290</v>
      </c>
      <c r="F10" s="60">
        <v>8777290</v>
      </c>
      <c r="G10" s="60">
        <v>223278</v>
      </c>
      <c r="H10" s="60">
        <v>204883</v>
      </c>
      <c r="I10" s="60">
        <v>180435</v>
      </c>
      <c r="J10" s="60">
        <v>608596</v>
      </c>
      <c r="K10" s="60">
        <v>179217</v>
      </c>
      <c r="L10" s="60">
        <v>288684</v>
      </c>
      <c r="M10" s="60">
        <v>252756</v>
      </c>
      <c r="N10" s="60">
        <v>720657</v>
      </c>
      <c r="O10" s="60">
        <v>438490</v>
      </c>
      <c r="P10" s="60">
        <v>228034</v>
      </c>
      <c r="Q10" s="60">
        <v>1706734</v>
      </c>
      <c r="R10" s="60">
        <v>2373258</v>
      </c>
      <c r="S10" s="60">
        <v>264418</v>
      </c>
      <c r="T10" s="60">
        <v>2709814</v>
      </c>
      <c r="U10" s="60">
        <v>1876057</v>
      </c>
      <c r="V10" s="60">
        <v>4850289</v>
      </c>
      <c r="W10" s="60">
        <v>8552800</v>
      </c>
      <c r="X10" s="60">
        <v>8691290</v>
      </c>
      <c r="Y10" s="60">
        <v>-138490</v>
      </c>
      <c r="Z10" s="140">
        <v>-1.59</v>
      </c>
      <c r="AA10" s="155">
        <v>8777290</v>
      </c>
    </row>
    <row r="11" spans="1:27" ht="13.5">
      <c r="A11" s="138" t="s">
        <v>80</v>
      </c>
      <c r="B11" s="136"/>
      <c r="C11" s="155">
        <v>845437</v>
      </c>
      <c r="D11" s="155"/>
      <c r="E11" s="156">
        <v>1071230</v>
      </c>
      <c r="F11" s="60">
        <v>1071230</v>
      </c>
      <c r="G11" s="60">
        <v>73456</v>
      </c>
      <c r="H11" s="60">
        <v>73456</v>
      </c>
      <c r="I11" s="60">
        <v>73456</v>
      </c>
      <c r="J11" s="60">
        <v>220368</v>
      </c>
      <c r="K11" s="60">
        <v>73456</v>
      </c>
      <c r="L11" s="60">
        <v>76694</v>
      </c>
      <c r="M11" s="60">
        <v>73983</v>
      </c>
      <c r="N11" s="60">
        <v>224133</v>
      </c>
      <c r="O11" s="60">
        <v>74418</v>
      </c>
      <c r="P11" s="60">
        <v>80785</v>
      </c>
      <c r="Q11" s="60">
        <v>50785</v>
      </c>
      <c r="R11" s="60">
        <v>205988</v>
      </c>
      <c r="S11" s="60">
        <v>80785</v>
      </c>
      <c r="T11" s="60">
        <v>80785</v>
      </c>
      <c r="U11" s="60">
        <v>89831</v>
      </c>
      <c r="V11" s="60">
        <v>251401</v>
      </c>
      <c r="W11" s="60">
        <v>901890</v>
      </c>
      <c r="X11" s="60">
        <v>1071230</v>
      </c>
      <c r="Y11" s="60">
        <v>-169340</v>
      </c>
      <c r="Z11" s="140">
        <v>-15.81</v>
      </c>
      <c r="AA11" s="155">
        <v>1071230</v>
      </c>
    </row>
    <row r="12" spans="1:27" ht="13.5">
      <c r="A12" s="138" t="s">
        <v>81</v>
      </c>
      <c r="B12" s="136"/>
      <c r="C12" s="155">
        <v>45722886</v>
      </c>
      <c r="D12" s="155"/>
      <c r="E12" s="156">
        <v>17157000</v>
      </c>
      <c r="F12" s="60">
        <v>80157000</v>
      </c>
      <c r="G12" s="60">
        <v>1307186</v>
      </c>
      <c r="H12" s="60">
        <v>1406061</v>
      </c>
      <c r="I12" s="60">
        <v>1356180</v>
      </c>
      <c r="J12" s="60">
        <v>4069427</v>
      </c>
      <c r="K12" s="60">
        <v>1250807</v>
      </c>
      <c r="L12" s="60">
        <v>1471366</v>
      </c>
      <c r="M12" s="60">
        <v>1804437</v>
      </c>
      <c r="N12" s="60">
        <v>4526610</v>
      </c>
      <c r="O12" s="60">
        <v>2117542</v>
      </c>
      <c r="P12" s="60">
        <v>2005702</v>
      </c>
      <c r="Q12" s="60">
        <v>2133533</v>
      </c>
      <c r="R12" s="60">
        <v>6256777</v>
      </c>
      <c r="S12" s="60">
        <v>1362379</v>
      </c>
      <c r="T12" s="60">
        <v>1840939</v>
      </c>
      <c r="U12" s="60">
        <v>1565492</v>
      </c>
      <c r="V12" s="60">
        <v>4768810</v>
      </c>
      <c r="W12" s="60">
        <v>19621624</v>
      </c>
      <c r="X12" s="60">
        <v>17157000</v>
      </c>
      <c r="Y12" s="60">
        <v>2464624</v>
      </c>
      <c r="Z12" s="140">
        <v>14.37</v>
      </c>
      <c r="AA12" s="155">
        <v>80157000</v>
      </c>
    </row>
    <row r="13" spans="1:27" ht="13.5">
      <c r="A13" s="138" t="s">
        <v>82</v>
      </c>
      <c r="B13" s="136"/>
      <c r="C13" s="155">
        <v>56513859</v>
      </c>
      <c r="D13" s="155"/>
      <c r="E13" s="156">
        <v>30941000</v>
      </c>
      <c r="F13" s="60">
        <v>55559000</v>
      </c>
      <c r="G13" s="60">
        <v>2272988</v>
      </c>
      <c r="H13" s="60">
        <v>3539899</v>
      </c>
      <c r="I13" s="60">
        <v>5191059</v>
      </c>
      <c r="J13" s="60">
        <v>11003946</v>
      </c>
      <c r="K13" s="60">
        <v>2211297</v>
      </c>
      <c r="L13" s="60">
        <v>231697</v>
      </c>
      <c r="M13" s="60">
        <v>2623571</v>
      </c>
      <c r="N13" s="60">
        <v>5066565</v>
      </c>
      <c r="O13" s="60">
        <v>742474</v>
      </c>
      <c r="P13" s="60">
        <v>2595048</v>
      </c>
      <c r="Q13" s="60">
        <v>4433186</v>
      </c>
      <c r="R13" s="60">
        <v>7770708</v>
      </c>
      <c r="S13" s="60">
        <v>6027463</v>
      </c>
      <c r="T13" s="60">
        <v>5719683</v>
      </c>
      <c r="U13" s="60">
        <v>8717427</v>
      </c>
      <c r="V13" s="60">
        <v>20464573</v>
      </c>
      <c r="W13" s="60">
        <v>44305792</v>
      </c>
      <c r="X13" s="60">
        <v>30941000</v>
      </c>
      <c r="Y13" s="60">
        <v>13364792</v>
      </c>
      <c r="Z13" s="140">
        <v>43.19</v>
      </c>
      <c r="AA13" s="155">
        <v>55559000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6368912</v>
      </c>
      <c r="D15" s="153">
        <f>SUM(D16:D18)</f>
        <v>0</v>
      </c>
      <c r="E15" s="154">
        <f t="shared" si="2"/>
        <v>9459020</v>
      </c>
      <c r="F15" s="100">
        <f t="shared" si="2"/>
        <v>16557020</v>
      </c>
      <c r="G15" s="100">
        <f t="shared" si="2"/>
        <v>921032</v>
      </c>
      <c r="H15" s="100">
        <f t="shared" si="2"/>
        <v>944122</v>
      </c>
      <c r="I15" s="100">
        <f t="shared" si="2"/>
        <v>1005440</v>
      </c>
      <c r="J15" s="100">
        <f t="shared" si="2"/>
        <v>2870594</v>
      </c>
      <c r="K15" s="100">
        <f t="shared" si="2"/>
        <v>831777</v>
      </c>
      <c r="L15" s="100">
        <f t="shared" si="2"/>
        <v>454082</v>
      </c>
      <c r="M15" s="100">
        <f t="shared" si="2"/>
        <v>544793</v>
      </c>
      <c r="N15" s="100">
        <f t="shared" si="2"/>
        <v>1830652</v>
      </c>
      <c r="O15" s="100">
        <f t="shared" si="2"/>
        <v>480934</v>
      </c>
      <c r="P15" s="100">
        <f t="shared" si="2"/>
        <v>487507</v>
      </c>
      <c r="Q15" s="100">
        <f t="shared" si="2"/>
        <v>1369469</v>
      </c>
      <c r="R15" s="100">
        <f t="shared" si="2"/>
        <v>2337910</v>
      </c>
      <c r="S15" s="100">
        <f t="shared" si="2"/>
        <v>533993</v>
      </c>
      <c r="T15" s="100">
        <f t="shared" si="2"/>
        <v>1163929</v>
      </c>
      <c r="U15" s="100">
        <f t="shared" si="2"/>
        <v>1248956</v>
      </c>
      <c r="V15" s="100">
        <f t="shared" si="2"/>
        <v>2946878</v>
      </c>
      <c r="W15" s="100">
        <f t="shared" si="2"/>
        <v>9986034</v>
      </c>
      <c r="X15" s="100">
        <f t="shared" si="2"/>
        <v>9459020</v>
      </c>
      <c r="Y15" s="100">
        <f t="shared" si="2"/>
        <v>527014</v>
      </c>
      <c r="Z15" s="137">
        <f>+IF(X15&lt;&gt;0,+(Y15/X15)*100,0)</f>
        <v>5.571549695422993</v>
      </c>
      <c r="AA15" s="153">
        <f>SUM(AA16:AA18)</f>
        <v>16557020</v>
      </c>
    </row>
    <row r="16" spans="1:27" ht="13.5">
      <c r="A16" s="138" t="s">
        <v>85</v>
      </c>
      <c r="B16" s="136"/>
      <c r="C16" s="155">
        <v>3602148</v>
      </c>
      <c r="D16" s="155"/>
      <c r="E16" s="156">
        <v>3374470</v>
      </c>
      <c r="F16" s="60">
        <v>3374470</v>
      </c>
      <c r="G16" s="60">
        <v>561653</v>
      </c>
      <c r="H16" s="60">
        <v>510838</v>
      </c>
      <c r="I16" s="60">
        <v>375590</v>
      </c>
      <c r="J16" s="60">
        <v>1448081</v>
      </c>
      <c r="K16" s="60">
        <v>369395</v>
      </c>
      <c r="L16" s="60">
        <v>149176</v>
      </c>
      <c r="M16" s="60">
        <v>234856</v>
      </c>
      <c r="N16" s="60">
        <v>753427</v>
      </c>
      <c r="O16" s="60">
        <v>120053</v>
      </c>
      <c r="P16" s="60">
        <v>123832</v>
      </c>
      <c r="Q16" s="60">
        <v>165654</v>
      </c>
      <c r="R16" s="60">
        <v>409539</v>
      </c>
      <c r="S16" s="60">
        <v>213463</v>
      </c>
      <c r="T16" s="60">
        <v>178230</v>
      </c>
      <c r="U16" s="60">
        <v>224725</v>
      </c>
      <c r="V16" s="60">
        <v>616418</v>
      </c>
      <c r="W16" s="60">
        <v>3227465</v>
      </c>
      <c r="X16" s="60">
        <v>3374470</v>
      </c>
      <c r="Y16" s="60">
        <v>-147005</v>
      </c>
      <c r="Z16" s="140">
        <v>-4.36</v>
      </c>
      <c r="AA16" s="155">
        <v>3374470</v>
      </c>
    </row>
    <row r="17" spans="1:27" ht="13.5">
      <c r="A17" s="138" t="s">
        <v>86</v>
      </c>
      <c r="B17" s="136"/>
      <c r="C17" s="155">
        <v>6674434</v>
      </c>
      <c r="D17" s="155"/>
      <c r="E17" s="156">
        <v>6084550</v>
      </c>
      <c r="F17" s="60">
        <v>13182550</v>
      </c>
      <c r="G17" s="60">
        <v>359379</v>
      </c>
      <c r="H17" s="60">
        <v>433284</v>
      </c>
      <c r="I17" s="60">
        <v>629850</v>
      </c>
      <c r="J17" s="60">
        <v>1422513</v>
      </c>
      <c r="K17" s="60">
        <v>462382</v>
      </c>
      <c r="L17" s="60">
        <v>304906</v>
      </c>
      <c r="M17" s="60">
        <v>309937</v>
      </c>
      <c r="N17" s="60">
        <v>1077225</v>
      </c>
      <c r="O17" s="60">
        <v>360881</v>
      </c>
      <c r="P17" s="60">
        <v>363675</v>
      </c>
      <c r="Q17" s="60">
        <v>1203815</v>
      </c>
      <c r="R17" s="60">
        <v>1928371</v>
      </c>
      <c r="S17" s="60">
        <v>320530</v>
      </c>
      <c r="T17" s="60">
        <v>985699</v>
      </c>
      <c r="U17" s="60">
        <v>1024231</v>
      </c>
      <c r="V17" s="60">
        <v>2330460</v>
      </c>
      <c r="W17" s="60">
        <v>6758569</v>
      </c>
      <c r="X17" s="60">
        <v>6084550</v>
      </c>
      <c r="Y17" s="60">
        <v>674019</v>
      </c>
      <c r="Z17" s="140">
        <v>11.08</v>
      </c>
      <c r="AA17" s="155">
        <v>13182550</v>
      </c>
    </row>
    <row r="18" spans="1:27" ht="13.5">
      <c r="A18" s="138" t="s">
        <v>87</v>
      </c>
      <c r="B18" s="136"/>
      <c r="C18" s="155">
        <v>-3907670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305000233</v>
      </c>
      <c r="D19" s="153">
        <f>SUM(D20:D23)</f>
        <v>0</v>
      </c>
      <c r="E19" s="154">
        <f t="shared" si="3"/>
        <v>327451600</v>
      </c>
      <c r="F19" s="100">
        <f t="shared" si="3"/>
        <v>322237720</v>
      </c>
      <c r="G19" s="100">
        <f t="shared" si="3"/>
        <v>79196255</v>
      </c>
      <c r="H19" s="100">
        <f t="shared" si="3"/>
        <v>19831332</v>
      </c>
      <c r="I19" s="100">
        <f t="shared" si="3"/>
        <v>19512397</v>
      </c>
      <c r="J19" s="100">
        <f t="shared" si="3"/>
        <v>118539984</v>
      </c>
      <c r="K19" s="100">
        <f t="shared" si="3"/>
        <v>22293803</v>
      </c>
      <c r="L19" s="100">
        <f t="shared" si="3"/>
        <v>20274906</v>
      </c>
      <c r="M19" s="100">
        <f t="shared" si="3"/>
        <v>25011948</v>
      </c>
      <c r="N19" s="100">
        <f t="shared" si="3"/>
        <v>67580657</v>
      </c>
      <c r="O19" s="100">
        <f t="shared" si="3"/>
        <v>28918231</v>
      </c>
      <c r="P19" s="100">
        <f t="shared" si="3"/>
        <v>18255484</v>
      </c>
      <c r="Q19" s="100">
        <f t="shared" si="3"/>
        <v>30509481</v>
      </c>
      <c r="R19" s="100">
        <f t="shared" si="3"/>
        <v>77683196</v>
      </c>
      <c r="S19" s="100">
        <f t="shared" si="3"/>
        <v>19163511</v>
      </c>
      <c r="T19" s="100">
        <f t="shared" si="3"/>
        <v>20971564</v>
      </c>
      <c r="U19" s="100">
        <f t="shared" si="3"/>
        <v>23845877</v>
      </c>
      <c r="V19" s="100">
        <f t="shared" si="3"/>
        <v>63980952</v>
      </c>
      <c r="W19" s="100">
        <f t="shared" si="3"/>
        <v>327784789</v>
      </c>
      <c r="X19" s="100">
        <f t="shared" si="3"/>
        <v>327451600</v>
      </c>
      <c r="Y19" s="100">
        <f t="shared" si="3"/>
        <v>333189</v>
      </c>
      <c r="Z19" s="137">
        <f>+IF(X19&lt;&gt;0,+(Y19/X19)*100,0)</f>
        <v>0.10175213680433993</v>
      </c>
      <c r="AA19" s="153">
        <f>SUM(AA20:AA23)</f>
        <v>322237720</v>
      </c>
    </row>
    <row r="20" spans="1:27" ht="13.5">
      <c r="A20" s="138" t="s">
        <v>89</v>
      </c>
      <c r="B20" s="136"/>
      <c r="C20" s="155">
        <v>199297270</v>
      </c>
      <c r="D20" s="155"/>
      <c r="E20" s="156">
        <v>209119900</v>
      </c>
      <c r="F20" s="60">
        <v>203225340</v>
      </c>
      <c r="G20" s="60">
        <v>26104393</v>
      </c>
      <c r="H20" s="60">
        <v>12958157</v>
      </c>
      <c r="I20" s="60">
        <v>15274940</v>
      </c>
      <c r="J20" s="60">
        <v>54337490</v>
      </c>
      <c r="K20" s="60">
        <v>15529619</v>
      </c>
      <c r="L20" s="60">
        <v>16528520</v>
      </c>
      <c r="M20" s="60">
        <v>13779470</v>
      </c>
      <c r="N20" s="60">
        <v>45837609</v>
      </c>
      <c r="O20" s="60">
        <v>22449563</v>
      </c>
      <c r="P20" s="60">
        <v>14443761</v>
      </c>
      <c r="Q20" s="60">
        <v>18833582</v>
      </c>
      <c r="R20" s="60">
        <v>55726906</v>
      </c>
      <c r="S20" s="60">
        <v>15249865</v>
      </c>
      <c r="T20" s="60">
        <v>16320076</v>
      </c>
      <c r="U20" s="60">
        <v>17867080</v>
      </c>
      <c r="V20" s="60">
        <v>49437021</v>
      </c>
      <c r="W20" s="60">
        <v>205339026</v>
      </c>
      <c r="X20" s="60">
        <v>209119900</v>
      </c>
      <c r="Y20" s="60">
        <v>-3780874</v>
      </c>
      <c r="Z20" s="140">
        <v>-1.81</v>
      </c>
      <c r="AA20" s="155">
        <v>203225340</v>
      </c>
    </row>
    <row r="21" spans="1:27" ht="13.5">
      <c r="A21" s="138" t="s">
        <v>90</v>
      </c>
      <c r="B21" s="136"/>
      <c r="C21" s="155">
        <v>65385337</v>
      </c>
      <c r="D21" s="155"/>
      <c r="E21" s="156">
        <v>72858180</v>
      </c>
      <c r="F21" s="60">
        <v>72534410</v>
      </c>
      <c r="G21" s="60">
        <v>19052990</v>
      </c>
      <c r="H21" s="60">
        <v>6845784</v>
      </c>
      <c r="I21" s="60">
        <v>4549828</v>
      </c>
      <c r="J21" s="60">
        <v>30448602</v>
      </c>
      <c r="K21" s="60">
        <v>6564927</v>
      </c>
      <c r="L21" s="60">
        <v>3483640</v>
      </c>
      <c r="M21" s="60">
        <v>5547838</v>
      </c>
      <c r="N21" s="60">
        <v>15596405</v>
      </c>
      <c r="O21" s="60">
        <v>6249315</v>
      </c>
      <c r="P21" s="60">
        <v>3483360</v>
      </c>
      <c r="Q21" s="60">
        <v>6153562</v>
      </c>
      <c r="R21" s="60">
        <v>15886237</v>
      </c>
      <c r="S21" s="60">
        <v>3496275</v>
      </c>
      <c r="T21" s="60">
        <v>4299659</v>
      </c>
      <c r="U21" s="60">
        <v>5522839</v>
      </c>
      <c r="V21" s="60">
        <v>13318773</v>
      </c>
      <c r="W21" s="60">
        <v>75250017</v>
      </c>
      <c r="X21" s="60">
        <v>72858180</v>
      </c>
      <c r="Y21" s="60">
        <v>2391837</v>
      </c>
      <c r="Z21" s="140">
        <v>3.28</v>
      </c>
      <c r="AA21" s="155">
        <v>72534410</v>
      </c>
    </row>
    <row r="22" spans="1:27" ht="13.5">
      <c r="A22" s="138" t="s">
        <v>91</v>
      </c>
      <c r="B22" s="136"/>
      <c r="C22" s="157">
        <v>17516182</v>
      </c>
      <c r="D22" s="157"/>
      <c r="E22" s="158">
        <v>19315260</v>
      </c>
      <c r="F22" s="159">
        <v>20319710</v>
      </c>
      <c r="G22" s="159">
        <v>14367020</v>
      </c>
      <c r="H22" s="159">
        <v>1775</v>
      </c>
      <c r="I22" s="159">
        <v>-63061</v>
      </c>
      <c r="J22" s="159">
        <v>14305734</v>
      </c>
      <c r="K22" s="159">
        <v>196634</v>
      </c>
      <c r="L22" s="159">
        <v>141262</v>
      </c>
      <c r="M22" s="159">
        <v>2549088</v>
      </c>
      <c r="N22" s="159">
        <v>2886984</v>
      </c>
      <c r="O22" s="159">
        <v>135451</v>
      </c>
      <c r="P22" s="159">
        <v>168799</v>
      </c>
      <c r="Q22" s="159">
        <v>2820582</v>
      </c>
      <c r="R22" s="159">
        <v>3124832</v>
      </c>
      <c r="S22" s="159">
        <v>285651</v>
      </c>
      <c r="T22" s="159">
        <v>199947</v>
      </c>
      <c r="U22" s="159">
        <v>426314</v>
      </c>
      <c r="V22" s="159">
        <v>911912</v>
      </c>
      <c r="W22" s="159">
        <v>21229462</v>
      </c>
      <c r="X22" s="159">
        <v>19315260</v>
      </c>
      <c r="Y22" s="159">
        <v>1914202</v>
      </c>
      <c r="Z22" s="141">
        <v>9.91</v>
      </c>
      <c r="AA22" s="157">
        <v>20319710</v>
      </c>
    </row>
    <row r="23" spans="1:27" ht="13.5">
      <c r="A23" s="138" t="s">
        <v>92</v>
      </c>
      <c r="B23" s="136"/>
      <c r="C23" s="155">
        <v>22801444</v>
      </c>
      <c r="D23" s="155"/>
      <c r="E23" s="156">
        <v>26158260</v>
      </c>
      <c r="F23" s="60">
        <v>26158260</v>
      </c>
      <c r="G23" s="60">
        <v>19671852</v>
      </c>
      <c r="H23" s="60">
        <v>25616</v>
      </c>
      <c r="I23" s="60">
        <v>-249310</v>
      </c>
      <c r="J23" s="60">
        <v>19448158</v>
      </c>
      <c r="K23" s="60">
        <v>2623</v>
      </c>
      <c r="L23" s="60">
        <v>121484</v>
      </c>
      <c r="M23" s="60">
        <v>3135552</v>
      </c>
      <c r="N23" s="60">
        <v>3259659</v>
      </c>
      <c r="O23" s="60">
        <v>83902</v>
      </c>
      <c r="P23" s="60">
        <v>159564</v>
      </c>
      <c r="Q23" s="60">
        <v>2701755</v>
      </c>
      <c r="R23" s="60">
        <v>2945221</v>
      </c>
      <c r="S23" s="60">
        <v>131720</v>
      </c>
      <c r="T23" s="60">
        <v>151882</v>
      </c>
      <c r="U23" s="60">
        <v>29644</v>
      </c>
      <c r="V23" s="60">
        <v>313246</v>
      </c>
      <c r="W23" s="60">
        <v>25966284</v>
      </c>
      <c r="X23" s="60">
        <v>26158260</v>
      </c>
      <c r="Y23" s="60">
        <v>-191976</v>
      </c>
      <c r="Z23" s="140">
        <v>-0.73</v>
      </c>
      <c r="AA23" s="155">
        <v>26158260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593598361</v>
      </c>
      <c r="D25" s="168">
        <f>+D5+D9+D15+D19+D24</f>
        <v>0</v>
      </c>
      <c r="E25" s="169">
        <f t="shared" si="4"/>
        <v>576250440</v>
      </c>
      <c r="F25" s="73">
        <f t="shared" si="4"/>
        <v>667302860</v>
      </c>
      <c r="G25" s="73">
        <f t="shared" si="4"/>
        <v>248072074</v>
      </c>
      <c r="H25" s="73">
        <f t="shared" si="4"/>
        <v>28485248</v>
      </c>
      <c r="I25" s="73">
        <f t="shared" si="4"/>
        <v>27894044</v>
      </c>
      <c r="J25" s="73">
        <f t="shared" si="4"/>
        <v>304451366</v>
      </c>
      <c r="K25" s="73">
        <f t="shared" si="4"/>
        <v>28352678</v>
      </c>
      <c r="L25" s="73">
        <f t="shared" si="4"/>
        <v>24309990</v>
      </c>
      <c r="M25" s="73">
        <f t="shared" si="4"/>
        <v>31567111</v>
      </c>
      <c r="N25" s="73">
        <f t="shared" si="4"/>
        <v>84229779</v>
      </c>
      <c r="O25" s="73">
        <f t="shared" si="4"/>
        <v>34588771</v>
      </c>
      <c r="P25" s="73">
        <f t="shared" si="4"/>
        <v>25144716</v>
      </c>
      <c r="Q25" s="73">
        <f t="shared" si="4"/>
        <v>44692313</v>
      </c>
      <c r="R25" s="73">
        <f t="shared" si="4"/>
        <v>104425800</v>
      </c>
      <c r="S25" s="73">
        <f t="shared" si="4"/>
        <v>28701745</v>
      </c>
      <c r="T25" s="73">
        <f t="shared" si="4"/>
        <v>33853319</v>
      </c>
      <c r="U25" s="73">
        <f t="shared" si="4"/>
        <v>40416196</v>
      </c>
      <c r="V25" s="73">
        <f t="shared" si="4"/>
        <v>102971260</v>
      </c>
      <c r="W25" s="73">
        <f t="shared" si="4"/>
        <v>596078205</v>
      </c>
      <c r="X25" s="73">
        <f t="shared" si="4"/>
        <v>576250440</v>
      </c>
      <c r="Y25" s="73">
        <f t="shared" si="4"/>
        <v>19827765</v>
      </c>
      <c r="Z25" s="170">
        <f>+IF(X25&lt;&gt;0,+(Y25/X25)*100,0)</f>
        <v>3.4408242707806</v>
      </c>
      <c r="AA25" s="168">
        <f>+AA5+AA9+AA15+AA19+AA24</f>
        <v>667302860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143072383</v>
      </c>
      <c r="D28" s="153">
        <f>SUM(D29:D31)</f>
        <v>0</v>
      </c>
      <c r="E28" s="154">
        <f t="shared" si="5"/>
        <v>151468256</v>
      </c>
      <c r="F28" s="100">
        <f t="shared" si="5"/>
        <v>167691531</v>
      </c>
      <c r="G28" s="100">
        <f t="shared" si="5"/>
        <v>10960977</v>
      </c>
      <c r="H28" s="100">
        <f t="shared" si="5"/>
        <v>10753420</v>
      </c>
      <c r="I28" s="100">
        <f t="shared" si="5"/>
        <v>20962035</v>
      </c>
      <c r="J28" s="100">
        <f t="shared" si="5"/>
        <v>42676432</v>
      </c>
      <c r="K28" s="100">
        <f t="shared" si="5"/>
        <v>10164278</v>
      </c>
      <c r="L28" s="100">
        <f t="shared" si="5"/>
        <v>12476497</v>
      </c>
      <c r="M28" s="100">
        <f t="shared" si="5"/>
        <v>11399959</v>
      </c>
      <c r="N28" s="100">
        <f t="shared" si="5"/>
        <v>34040734</v>
      </c>
      <c r="O28" s="100">
        <f t="shared" si="5"/>
        <v>9877736</v>
      </c>
      <c r="P28" s="100">
        <f t="shared" si="5"/>
        <v>11808648</v>
      </c>
      <c r="Q28" s="100">
        <f t="shared" si="5"/>
        <v>10304899</v>
      </c>
      <c r="R28" s="100">
        <f t="shared" si="5"/>
        <v>31991283</v>
      </c>
      <c r="S28" s="100">
        <f t="shared" si="5"/>
        <v>10608386</v>
      </c>
      <c r="T28" s="100">
        <f t="shared" si="5"/>
        <v>10779473</v>
      </c>
      <c r="U28" s="100">
        <f t="shared" si="5"/>
        <v>16021396</v>
      </c>
      <c r="V28" s="100">
        <f t="shared" si="5"/>
        <v>37409255</v>
      </c>
      <c r="W28" s="100">
        <f t="shared" si="5"/>
        <v>146117704</v>
      </c>
      <c r="X28" s="100">
        <f t="shared" si="5"/>
        <v>156864186</v>
      </c>
      <c r="Y28" s="100">
        <f t="shared" si="5"/>
        <v>-10746482</v>
      </c>
      <c r="Z28" s="137">
        <f>+IF(X28&lt;&gt;0,+(Y28/X28)*100,0)</f>
        <v>-6.850819345086201</v>
      </c>
      <c r="AA28" s="153">
        <f>SUM(AA29:AA31)</f>
        <v>167691531</v>
      </c>
    </row>
    <row r="29" spans="1:27" ht="13.5">
      <c r="A29" s="138" t="s">
        <v>75</v>
      </c>
      <c r="B29" s="136"/>
      <c r="C29" s="155">
        <v>47312412</v>
      </c>
      <c r="D29" s="155"/>
      <c r="E29" s="156">
        <v>38223256</v>
      </c>
      <c r="F29" s="60">
        <v>39723256</v>
      </c>
      <c r="G29" s="60">
        <v>3551187</v>
      </c>
      <c r="H29" s="60">
        <v>1370668</v>
      </c>
      <c r="I29" s="60">
        <v>11894801</v>
      </c>
      <c r="J29" s="60">
        <v>16816656</v>
      </c>
      <c r="K29" s="60">
        <v>1629584</v>
      </c>
      <c r="L29" s="60">
        <v>1886713</v>
      </c>
      <c r="M29" s="60">
        <v>3455250</v>
      </c>
      <c r="N29" s="60">
        <v>6971547</v>
      </c>
      <c r="O29" s="60">
        <v>2201606</v>
      </c>
      <c r="P29" s="60">
        <v>2277611</v>
      </c>
      <c r="Q29" s="60">
        <v>2062387</v>
      </c>
      <c r="R29" s="60">
        <v>6541604</v>
      </c>
      <c r="S29" s="60">
        <v>2619030</v>
      </c>
      <c r="T29" s="60">
        <v>2323332</v>
      </c>
      <c r="U29" s="60">
        <v>3057930</v>
      </c>
      <c r="V29" s="60">
        <v>8000292</v>
      </c>
      <c r="W29" s="60">
        <v>38330099</v>
      </c>
      <c r="X29" s="60">
        <v>38223256</v>
      </c>
      <c r="Y29" s="60">
        <v>106843</v>
      </c>
      <c r="Z29" s="140">
        <v>0.28</v>
      </c>
      <c r="AA29" s="155">
        <v>39723256</v>
      </c>
    </row>
    <row r="30" spans="1:27" ht="13.5">
      <c r="A30" s="138" t="s">
        <v>76</v>
      </c>
      <c r="B30" s="136"/>
      <c r="C30" s="157">
        <v>30880093</v>
      </c>
      <c r="D30" s="157"/>
      <c r="E30" s="158">
        <v>44267264</v>
      </c>
      <c r="F30" s="159">
        <v>44132814</v>
      </c>
      <c r="G30" s="159">
        <v>2882082</v>
      </c>
      <c r="H30" s="159">
        <v>3382969</v>
      </c>
      <c r="I30" s="159">
        <v>3947302</v>
      </c>
      <c r="J30" s="159">
        <v>10212353</v>
      </c>
      <c r="K30" s="159">
        <v>3253144</v>
      </c>
      <c r="L30" s="159">
        <v>4197267</v>
      </c>
      <c r="M30" s="159">
        <v>3600820</v>
      </c>
      <c r="N30" s="159">
        <v>11051231</v>
      </c>
      <c r="O30" s="159">
        <v>3140503</v>
      </c>
      <c r="P30" s="159">
        <v>3633679</v>
      </c>
      <c r="Q30" s="159">
        <v>3597396</v>
      </c>
      <c r="R30" s="159">
        <v>10371578</v>
      </c>
      <c r="S30" s="159">
        <v>2896711</v>
      </c>
      <c r="T30" s="159">
        <v>3202946</v>
      </c>
      <c r="U30" s="159">
        <v>6098309</v>
      </c>
      <c r="V30" s="159">
        <v>12197966</v>
      </c>
      <c r="W30" s="159">
        <v>43833128</v>
      </c>
      <c r="X30" s="159">
        <v>42947264</v>
      </c>
      <c r="Y30" s="159">
        <v>885864</v>
      </c>
      <c r="Z30" s="141">
        <v>2.06</v>
      </c>
      <c r="AA30" s="157">
        <v>44132814</v>
      </c>
    </row>
    <row r="31" spans="1:27" ht="13.5">
      <c r="A31" s="138" t="s">
        <v>77</v>
      </c>
      <c r="B31" s="136"/>
      <c r="C31" s="155">
        <v>64879878</v>
      </c>
      <c r="D31" s="155"/>
      <c r="E31" s="156">
        <v>68977736</v>
      </c>
      <c r="F31" s="60">
        <v>83835461</v>
      </c>
      <c r="G31" s="60">
        <v>4527708</v>
      </c>
      <c r="H31" s="60">
        <v>5999783</v>
      </c>
      <c r="I31" s="60">
        <v>5119932</v>
      </c>
      <c r="J31" s="60">
        <v>15647423</v>
      </c>
      <c r="K31" s="60">
        <v>5281550</v>
      </c>
      <c r="L31" s="60">
        <v>6392517</v>
      </c>
      <c r="M31" s="60">
        <v>4343889</v>
      </c>
      <c r="N31" s="60">
        <v>16017956</v>
      </c>
      <c r="O31" s="60">
        <v>4535627</v>
      </c>
      <c r="P31" s="60">
        <v>5897358</v>
      </c>
      <c r="Q31" s="60">
        <v>4645116</v>
      </c>
      <c r="R31" s="60">
        <v>15078101</v>
      </c>
      <c r="S31" s="60">
        <v>5092645</v>
      </c>
      <c r="T31" s="60">
        <v>5253195</v>
      </c>
      <c r="U31" s="60">
        <v>6865157</v>
      </c>
      <c r="V31" s="60">
        <v>17210997</v>
      </c>
      <c r="W31" s="60">
        <v>63954477</v>
      </c>
      <c r="X31" s="60">
        <v>75693666</v>
      </c>
      <c r="Y31" s="60">
        <v>-11739189</v>
      </c>
      <c r="Z31" s="140">
        <v>-15.51</v>
      </c>
      <c r="AA31" s="155">
        <v>83835461</v>
      </c>
    </row>
    <row r="32" spans="1:27" ht="13.5">
      <c r="A32" s="135" t="s">
        <v>78</v>
      </c>
      <c r="B32" s="136"/>
      <c r="C32" s="153">
        <f aca="true" t="shared" si="6" ref="C32:Y32">SUM(C33:C37)</f>
        <v>143750166</v>
      </c>
      <c r="D32" s="153">
        <f>SUM(D33:D37)</f>
        <v>0</v>
      </c>
      <c r="E32" s="154">
        <f t="shared" si="6"/>
        <v>74585600</v>
      </c>
      <c r="F32" s="100">
        <f t="shared" si="6"/>
        <v>149892115</v>
      </c>
      <c r="G32" s="100">
        <f t="shared" si="6"/>
        <v>5221132</v>
      </c>
      <c r="H32" s="100">
        <f t="shared" si="6"/>
        <v>9300723</v>
      </c>
      <c r="I32" s="100">
        <f t="shared" si="6"/>
        <v>7030139</v>
      </c>
      <c r="J32" s="100">
        <f t="shared" si="6"/>
        <v>21551994</v>
      </c>
      <c r="K32" s="100">
        <f t="shared" si="6"/>
        <v>5702303</v>
      </c>
      <c r="L32" s="100">
        <f t="shared" si="6"/>
        <v>9622708</v>
      </c>
      <c r="M32" s="100">
        <f t="shared" si="6"/>
        <v>6691090</v>
      </c>
      <c r="N32" s="100">
        <f t="shared" si="6"/>
        <v>22016101</v>
      </c>
      <c r="O32" s="100">
        <f t="shared" si="6"/>
        <v>6983365</v>
      </c>
      <c r="P32" s="100">
        <f t="shared" si="6"/>
        <v>7669895</v>
      </c>
      <c r="Q32" s="100">
        <f t="shared" si="6"/>
        <v>9557046</v>
      </c>
      <c r="R32" s="100">
        <f t="shared" si="6"/>
        <v>24210306</v>
      </c>
      <c r="S32" s="100">
        <f t="shared" si="6"/>
        <v>8786315</v>
      </c>
      <c r="T32" s="100">
        <f t="shared" si="6"/>
        <v>10571622</v>
      </c>
      <c r="U32" s="100">
        <f t="shared" si="6"/>
        <v>14569992</v>
      </c>
      <c r="V32" s="100">
        <f t="shared" si="6"/>
        <v>33927929</v>
      </c>
      <c r="W32" s="100">
        <f t="shared" si="6"/>
        <v>101706330</v>
      </c>
      <c r="X32" s="100">
        <f t="shared" si="6"/>
        <v>73202510</v>
      </c>
      <c r="Y32" s="100">
        <f t="shared" si="6"/>
        <v>28503820</v>
      </c>
      <c r="Z32" s="137">
        <f>+IF(X32&lt;&gt;0,+(Y32/X32)*100,0)</f>
        <v>38.93830962900043</v>
      </c>
      <c r="AA32" s="153">
        <f>SUM(AA33:AA37)</f>
        <v>149892115</v>
      </c>
    </row>
    <row r="33" spans="1:27" ht="13.5">
      <c r="A33" s="138" t="s">
        <v>79</v>
      </c>
      <c r="B33" s="136"/>
      <c r="C33" s="155">
        <v>11844343</v>
      </c>
      <c r="D33" s="155"/>
      <c r="E33" s="156">
        <v>14369510</v>
      </c>
      <c r="F33" s="60">
        <v>14207280</v>
      </c>
      <c r="G33" s="60">
        <v>1314507</v>
      </c>
      <c r="H33" s="60">
        <v>1016371</v>
      </c>
      <c r="I33" s="60">
        <v>1007189</v>
      </c>
      <c r="J33" s="60">
        <v>3338067</v>
      </c>
      <c r="K33" s="60">
        <v>1050431</v>
      </c>
      <c r="L33" s="60">
        <v>1630732</v>
      </c>
      <c r="M33" s="60">
        <v>1107057</v>
      </c>
      <c r="N33" s="60">
        <v>3788220</v>
      </c>
      <c r="O33" s="60">
        <v>1117981</v>
      </c>
      <c r="P33" s="60">
        <v>1099373</v>
      </c>
      <c r="Q33" s="60">
        <v>1111237</v>
      </c>
      <c r="R33" s="60">
        <v>3328591</v>
      </c>
      <c r="S33" s="60">
        <v>1025013</v>
      </c>
      <c r="T33" s="60">
        <v>1132447</v>
      </c>
      <c r="U33" s="60">
        <v>1488369</v>
      </c>
      <c r="V33" s="60">
        <v>3645829</v>
      </c>
      <c r="W33" s="60">
        <v>14100707</v>
      </c>
      <c r="X33" s="60">
        <v>12986420</v>
      </c>
      <c r="Y33" s="60">
        <v>1114287</v>
      </c>
      <c r="Z33" s="140">
        <v>8.58</v>
      </c>
      <c r="AA33" s="155">
        <v>14207280</v>
      </c>
    </row>
    <row r="34" spans="1:27" ht="13.5">
      <c r="A34" s="138" t="s">
        <v>80</v>
      </c>
      <c r="B34" s="136"/>
      <c r="C34" s="155">
        <v>12661192</v>
      </c>
      <c r="D34" s="155"/>
      <c r="E34" s="156">
        <v>12813360</v>
      </c>
      <c r="F34" s="60">
        <v>12860360</v>
      </c>
      <c r="G34" s="60">
        <v>789697</v>
      </c>
      <c r="H34" s="60">
        <v>887922</v>
      </c>
      <c r="I34" s="60">
        <v>878964</v>
      </c>
      <c r="J34" s="60">
        <v>2556583</v>
      </c>
      <c r="K34" s="60">
        <v>993482</v>
      </c>
      <c r="L34" s="60">
        <v>1398362</v>
      </c>
      <c r="M34" s="60">
        <v>1246441</v>
      </c>
      <c r="N34" s="60">
        <v>3638285</v>
      </c>
      <c r="O34" s="60">
        <v>837091</v>
      </c>
      <c r="P34" s="60">
        <v>1166665</v>
      </c>
      <c r="Q34" s="60">
        <v>1468198</v>
      </c>
      <c r="R34" s="60">
        <v>3471954</v>
      </c>
      <c r="S34" s="60">
        <v>1229870</v>
      </c>
      <c r="T34" s="60">
        <v>1129680</v>
      </c>
      <c r="U34" s="60">
        <v>1483521</v>
      </c>
      <c r="V34" s="60">
        <v>3843071</v>
      </c>
      <c r="W34" s="60">
        <v>13509893</v>
      </c>
      <c r="X34" s="60">
        <v>12813360</v>
      </c>
      <c r="Y34" s="60">
        <v>696533</v>
      </c>
      <c r="Z34" s="140">
        <v>5.44</v>
      </c>
      <c r="AA34" s="155">
        <v>12860360</v>
      </c>
    </row>
    <row r="35" spans="1:27" ht="13.5">
      <c r="A35" s="138" t="s">
        <v>81</v>
      </c>
      <c r="B35" s="136"/>
      <c r="C35" s="155">
        <v>60982723</v>
      </c>
      <c r="D35" s="155"/>
      <c r="E35" s="156">
        <v>24876980</v>
      </c>
      <c r="F35" s="60">
        <v>88719630</v>
      </c>
      <c r="G35" s="60">
        <v>1848182</v>
      </c>
      <c r="H35" s="60">
        <v>1867636</v>
      </c>
      <c r="I35" s="60">
        <v>2595647</v>
      </c>
      <c r="J35" s="60">
        <v>6311465</v>
      </c>
      <c r="K35" s="60">
        <v>2274268</v>
      </c>
      <c r="L35" s="60">
        <v>3143753</v>
      </c>
      <c r="M35" s="60">
        <v>2471655</v>
      </c>
      <c r="N35" s="60">
        <v>7889676</v>
      </c>
      <c r="O35" s="60">
        <v>3577327</v>
      </c>
      <c r="P35" s="60">
        <v>2481615</v>
      </c>
      <c r="Q35" s="60">
        <v>2601071</v>
      </c>
      <c r="R35" s="60">
        <v>8660013</v>
      </c>
      <c r="S35" s="60">
        <v>2498956</v>
      </c>
      <c r="T35" s="60">
        <v>2650455</v>
      </c>
      <c r="U35" s="60">
        <v>3472200</v>
      </c>
      <c r="V35" s="60">
        <v>8621611</v>
      </c>
      <c r="W35" s="60">
        <v>31482765</v>
      </c>
      <c r="X35" s="60">
        <v>24876980</v>
      </c>
      <c r="Y35" s="60">
        <v>6605785</v>
      </c>
      <c r="Z35" s="140">
        <v>26.55</v>
      </c>
      <c r="AA35" s="155">
        <v>88719630</v>
      </c>
    </row>
    <row r="36" spans="1:27" ht="13.5">
      <c r="A36" s="138" t="s">
        <v>82</v>
      </c>
      <c r="B36" s="136"/>
      <c r="C36" s="155">
        <v>53723645</v>
      </c>
      <c r="D36" s="155"/>
      <c r="E36" s="156">
        <v>18466580</v>
      </c>
      <c r="F36" s="60">
        <v>30045675</v>
      </c>
      <c r="G36" s="60">
        <v>928417</v>
      </c>
      <c r="H36" s="60">
        <v>5208499</v>
      </c>
      <c r="I36" s="60">
        <v>2245425</v>
      </c>
      <c r="J36" s="60">
        <v>8382341</v>
      </c>
      <c r="K36" s="60">
        <v>1058737</v>
      </c>
      <c r="L36" s="60">
        <v>2940106</v>
      </c>
      <c r="M36" s="60">
        <v>1514106</v>
      </c>
      <c r="N36" s="60">
        <v>5512949</v>
      </c>
      <c r="O36" s="60">
        <v>995772</v>
      </c>
      <c r="P36" s="60">
        <v>2501772</v>
      </c>
      <c r="Q36" s="60">
        <v>4055219</v>
      </c>
      <c r="R36" s="60">
        <v>7552763</v>
      </c>
      <c r="S36" s="60">
        <v>3720014</v>
      </c>
      <c r="T36" s="60">
        <v>5324597</v>
      </c>
      <c r="U36" s="60">
        <v>7804815</v>
      </c>
      <c r="V36" s="60">
        <v>16849426</v>
      </c>
      <c r="W36" s="60">
        <v>38297479</v>
      </c>
      <c r="X36" s="60">
        <v>18466580</v>
      </c>
      <c r="Y36" s="60">
        <v>19830899</v>
      </c>
      <c r="Z36" s="140">
        <v>107.39</v>
      </c>
      <c r="AA36" s="155">
        <v>30045675</v>
      </c>
    </row>
    <row r="37" spans="1:27" ht="13.5">
      <c r="A37" s="138" t="s">
        <v>83</v>
      </c>
      <c r="B37" s="136"/>
      <c r="C37" s="157">
        <v>4538263</v>
      </c>
      <c r="D37" s="157"/>
      <c r="E37" s="158">
        <v>4059170</v>
      </c>
      <c r="F37" s="159">
        <v>4059170</v>
      </c>
      <c r="G37" s="159">
        <v>340329</v>
      </c>
      <c r="H37" s="159">
        <v>320295</v>
      </c>
      <c r="I37" s="159">
        <v>302914</v>
      </c>
      <c r="J37" s="159">
        <v>963538</v>
      </c>
      <c r="K37" s="159">
        <v>325385</v>
      </c>
      <c r="L37" s="159">
        <v>509755</v>
      </c>
      <c r="M37" s="159">
        <v>351831</v>
      </c>
      <c r="N37" s="159">
        <v>1186971</v>
      </c>
      <c r="O37" s="159">
        <v>455194</v>
      </c>
      <c r="P37" s="159">
        <v>420470</v>
      </c>
      <c r="Q37" s="159">
        <v>321321</v>
      </c>
      <c r="R37" s="159">
        <v>1196985</v>
      </c>
      <c r="S37" s="159">
        <v>312462</v>
      </c>
      <c r="T37" s="159">
        <v>334443</v>
      </c>
      <c r="U37" s="159">
        <v>321087</v>
      </c>
      <c r="V37" s="159">
        <v>967992</v>
      </c>
      <c r="W37" s="159">
        <v>4315486</v>
      </c>
      <c r="X37" s="159">
        <v>4059170</v>
      </c>
      <c r="Y37" s="159">
        <v>256316</v>
      </c>
      <c r="Z37" s="141">
        <v>6.31</v>
      </c>
      <c r="AA37" s="157">
        <v>4059170</v>
      </c>
    </row>
    <row r="38" spans="1:27" ht="13.5">
      <c r="A38" s="135" t="s">
        <v>84</v>
      </c>
      <c r="B38" s="142"/>
      <c r="C38" s="153">
        <f aca="true" t="shared" si="7" ref="C38:Y38">SUM(C39:C41)</f>
        <v>38349059</v>
      </c>
      <c r="D38" s="153">
        <f>SUM(D39:D41)</f>
        <v>0</v>
      </c>
      <c r="E38" s="154">
        <f t="shared" si="7"/>
        <v>38299110</v>
      </c>
      <c r="F38" s="100">
        <f t="shared" si="7"/>
        <v>33925410</v>
      </c>
      <c r="G38" s="100">
        <f t="shared" si="7"/>
        <v>2657158</v>
      </c>
      <c r="H38" s="100">
        <f t="shared" si="7"/>
        <v>2778703</v>
      </c>
      <c r="I38" s="100">
        <f t="shared" si="7"/>
        <v>3012366</v>
      </c>
      <c r="J38" s="100">
        <f t="shared" si="7"/>
        <v>8448227</v>
      </c>
      <c r="K38" s="100">
        <f t="shared" si="7"/>
        <v>2604079</v>
      </c>
      <c r="L38" s="100">
        <f t="shared" si="7"/>
        <v>4065515</v>
      </c>
      <c r="M38" s="100">
        <f t="shared" si="7"/>
        <v>4169274</v>
      </c>
      <c r="N38" s="100">
        <f t="shared" si="7"/>
        <v>10838868</v>
      </c>
      <c r="O38" s="100">
        <f t="shared" si="7"/>
        <v>2648469</v>
      </c>
      <c r="P38" s="100">
        <f t="shared" si="7"/>
        <v>2204498</v>
      </c>
      <c r="Q38" s="100">
        <f t="shared" si="7"/>
        <v>2938013</v>
      </c>
      <c r="R38" s="100">
        <f t="shared" si="7"/>
        <v>7790980</v>
      </c>
      <c r="S38" s="100">
        <f t="shared" si="7"/>
        <v>2540221</v>
      </c>
      <c r="T38" s="100">
        <f t="shared" si="7"/>
        <v>2502568</v>
      </c>
      <c r="U38" s="100">
        <f t="shared" si="7"/>
        <v>5403832</v>
      </c>
      <c r="V38" s="100">
        <f t="shared" si="7"/>
        <v>10446621</v>
      </c>
      <c r="W38" s="100">
        <f t="shared" si="7"/>
        <v>37524696</v>
      </c>
      <c r="X38" s="100">
        <f t="shared" si="7"/>
        <v>39683040</v>
      </c>
      <c r="Y38" s="100">
        <f t="shared" si="7"/>
        <v>-2158344</v>
      </c>
      <c r="Z38" s="137">
        <f>+IF(X38&lt;&gt;0,+(Y38/X38)*100,0)</f>
        <v>-5.438958305613683</v>
      </c>
      <c r="AA38" s="153">
        <f>SUM(AA39:AA41)</f>
        <v>33925410</v>
      </c>
    </row>
    <row r="39" spans="1:27" ht="13.5">
      <c r="A39" s="138" t="s">
        <v>85</v>
      </c>
      <c r="B39" s="136"/>
      <c r="C39" s="155">
        <v>9480699</v>
      </c>
      <c r="D39" s="155"/>
      <c r="E39" s="156">
        <v>9539000</v>
      </c>
      <c r="F39" s="60">
        <v>8600000</v>
      </c>
      <c r="G39" s="60">
        <v>1046393</v>
      </c>
      <c r="H39" s="60">
        <v>1137678</v>
      </c>
      <c r="I39" s="60">
        <v>858353</v>
      </c>
      <c r="J39" s="60">
        <v>3042424</v>
      </c>
      <c r="K39" s="60">
        <v>836937</v>
      </c>
      <c r="L39" s="60">
        <v>1164042</v>
      </c>
      <c r="M39" s="60">
        <v>706746</v>
      </c>
      <c r="N39" s="60">
        <v>2707725</v>
      </c>
      <c r="O39" s="60">
        <v>694582</v>
      </c>
      <c r="P39" s="60">
        <v>747854</v>
      </c>
      <c r="Q39" s="60">
        <v>763196</v>
      </c>
      <c r="R39" s="60">
        <v>2205632</v>
      </c>
      <c r="S39" s="60">
        <v>770135</v>
      </c>
      <c r="T39" s="60">
        <v>798172</v>
      </c>
      <c r="U39" s="60">
        <v>798125</v>
      </c>
      <c r="V39" s="60">
        <v>2366432</v>
      </c>
      <c r="W39" s="60">
        <v>10322213</v>
      </c>
      <c r="X39" s="60">
        <v>9539000</v>
      </c>
      <c r="Y39" s="60">
        <v>783213</v>
      </c>
      <c r="Z39" s="140">
        <v>8.21</v>
      </c>
      <c r="AA39" s="155">
        <v>8600000</v>
      </c>
    </row>
    <row r="40" spans="1:27" ht="13.5">
      <c r="A40" s="138" t="s">
        <v>86</v>
      </c>
      <c r="B40" s="136"/>
      <c r="C40" s="155">
        <v>27532021</v>
      </c>
      <c r="D40" s="155"/>
      <c r="E40" s="156">
        <v>27722690</v>
      </c>
      <c r="F40" s="60">
        <v>24227990</v>
      </c>
      <c r="G40" s="60">
        <v>1532393</v>
      </c>
      <c r="H40" s="60">
        <v>1548393</v>
      </c>
      <c r="I40" s="60">
        <v>2071417</v>
      </c>
      <c r="J40" s="60">
        <v>5152203</v>
      </c>
      <c r="K40" s="60">
        <v>1641091</v>
      </c>
      <c r="L40" s="60">
        <v>2726457</v>
      </c>
      <c r="M40" s="60">
        <v>3364457</v>
      </c>
      <c r="N40" s="60">
        <v>7732005</v>
      </c>
      <c r="O40" s="60">
        <v>1866453</v>
      </c>
      <c r="P40" s="60">
        <v>1351513</v>
      </c>
      <c r="Q40" s="60">
        <v>2079020</v>
      </c>
      <c r="R40" s="60">
        <v>5296986</v>
      </c>
      <c r="S40" s="60">
        <v>1643507</v>
      </c>
      <c r="T40" s="60">
        <v>1596085</v>
      </c>
      <c r="U40" s="60">
        <v>4488777</v>
      </c>
      <c r="V40" s="60">
        <v>7728369</v>
      </c>
      <c r="W40" s="60">
        <v>25909563</v>
      </c>
      <c r="X40" s="60">
        <v>29106620</v>
      </c>
      <c r="Y40" s="60">
        <v>-3197057</v>
      </c>
      <c r="Z40" s="140">
        <v>-10.98</v>
      </c>
      <c r="AA40" s="155">
        <v>24227990</v>
      </c>
    </row>
    <row r="41" spans="1:27" ht="13.5">
      <c r="A41" s="138" t="s">
        <v>87</v>
      </c>
      <c r="B41" s="136"/>
      <c r="C41" s="155">
        <v>1336339</v>
      </c>
      <c r="D41" s="155"/>
      <c r="E41" s="156">
        <v>1037420</v>
      </c>
      <c r="F41" s="60">
        <v>1097420</v>
      </c>
      <c r="G41" s="60">
        <v>78372</v>
      </c>
      <c r="H41" s="60">
        <v>92632</v>
      </c>
      <c r="I41" s="60">
        <v>82596</v>
      </c>
      <c r="J41" s="60">
        <v>253600</v>
      </c>
      <c r="K41" s="60">
        <v>126051</v>
      </c>
      <c r="L41" s="60">
        <v>175016</v>
      </c>
      <c r="M41" s="60">
        <v>98071</v>
      </c>
      <c r="N41" s="60">
        <v>399138</v>
      </c>
      <c r="O41" s="60">
        <v>87434</v>
      </c>
      <c r="P41" s="60">
        <v>105131</v>
      </c>
      <c r="Q41" s="60">
        <v>95797</v>
      </c>
      <c r="R41" s="60">
        <v>288362</v>
      </c>
      <c r="S41" s="60">
        <v>126579</v>
      </c>
      <c r="T41" s="60">
        <v>108311</v>
      </c>
      <c r="U41" s="60">
        <v>116930</v>
      </c>
      <c r="V41" s="60">
        <v>351820</v>
      </c>
      <c r="W41" s="60">
        <v>1292920</v>
      </c>
      <c r="X41" s="60">
        <v>1037420</v>
      </c>
      <c r="Y41" s="60">
        <v>255500</v>
      </c>
      <c r="Z41" s="140">
        <v>24.63</v>
      </c>
      <c r="AA41" s="155">
        <v>1097420</v>
      </c>
    </row>
    <row r="42" spans="1:27" ht="13.5">
      <c r="A42" s="135" t="s">
        <v>88</v>
      </c>
      <c r="B42" s="142"/>
      <c r="C42" s="153">
        <f aca="true" t="shared" si="8" ref="C42:Y42">SUM(C43:C46)</f>
        <v>238856246</v>
      </c>
      <c r="D42" s="153">
        <f>SUM(D43:D46)</f>
        <v>0</v>
      </c>
      <c r="E42" s="154">
        <f t="shared" si="8"/>
        <v>276394668</v>
      </c>
      <c r="F42" s="100">
        <f t="shared" si="8"/>
        <v>261842598</v>
      </c>
      <c r="G42" s="100">
        <f t="shared" si="8"/>
        <v>8020864</v>
      </c>
      <c r="H42" s="100">
        <f t="shared" si="8"/>
        <v>25961769</v>
      </c>
      <c r="I42" s="100">
        <f t="shared" si="8"/>
        <v>21836787</v>
      </c>
      <c r="J42" s="100">
        <f t="shared" si="8"/>
        <v>55819420</v>
      </c>
      <c r="K42" s="100">
        <f t="shared" si="8"/>
        <v>20492882</v>
      </c>
      <c r="L42" s="100">
        <f t="shared" si="8"/>
        <v>18832872</v>
      </c>
      <c r="M42" s="100">
        <f t="shared" si="8"/>
        <v>20780441</v>
      </c>
      <c r="N42" s="100">
        <f t="shared" si="8"/>
        <v>60106195</v>
      </c>
      <c r="O42" s="100">
        <f t="shared" si="8"/>
        <v>19980167</v>
      </c>
      <c r="P42" s="100">
        <f t="shared" si="8"/>
        <v>17806385</v>
      </c>
      <c r="Q42" s="100">
        <f t="shared" si="8"/>
        <v>22108576</v>
      </c>
      <c r="R42" s="100">
        <f t="shared" si="8"/>
        <v>59895128</v>
      </c>
      <c r="S42" s="100">
        <f t="shared" si="8"/>
        <v>19218990</v>
      </c>
      <c r="T42" s="100">
        <f t="shared" si="8"/>
        <v>19158723</v>
      </c>
      <c r="U42" s="100">
        <f t="shared" si="8"/>
        <v>43495685</v>
      </c>
      <c r="V42" s="100">
        <f t="shared" si="8"/>
        <v>81873398</v>
      </c>
      <c r="W42" s="100">
        <f t="shared" si="8"/>
        <v>257694141</v>
      </c>
      <c r="X42" s="100">
        <f t="shared" si="8"/>
        <v>270997898</v>
      </c>
      <c r="Y42" s="100">
        <f t="shared" si="8"/>
        <v>-13303757</v>
      </c>
      <c r="Z42" s="137">
        <f>+IF(X42&lt;&gt;0,+(Y42/X42)*100,0)</f>
        <v>-4.90917350215019</v>
      </c>
      <c r="AA42" s="153">
        <f>SUM(AA43:AA46)</f>
        <v>261842598</v>
      </c>
    </row>
    <row r="43" spans="1:27" ht="13.5">
      <c r="A43" s="138" t="s">
        <v>89</v>
      </c>
      <c r="B43" s="136"/>
      <c r="C43" s="155">
        <v>157049346</v>
      </c>
      <c r="D43" s="155"/>
      <c r="E43" s="156">
        <v>178513635</v>
      </c>
      <c r="F43" s="60">
        <v>167973635</v>
      </c>
      <c r="G43" s="60">
        <v>3093870</v>
      </c>
      <c r="H43" s="60">
        <v>20194356</v>
      </c>
      <c r="I43" s="60">
        <v>14961983</v>
      </c>
      <c r="J43" s="60">
        <v>38250209</v>
      </c>
      <c r="K43" s="60">
        <v>12334480</v>
      </c>
      <c r="L43" s="60">
        <v>11274153</v>
      </c>
      <c r="M43" s="60">
        <v>12282196</v>
      </c>
      <c r="N43" s="60">
        <v>35890829</v>
      </c>
      <c r="O43" s="60">
        <v>12293083</v>
      </c>
      <c r="P43" s="60">
        <v>10729970</v>
      </c>
      <c r="Q43" s="60">
        <v>11730079</v>
      </c>
      <c r="R43" s="60">
        <v>34753132</v>
      </c>
      <c r="S43" s="60">
        <v>10953122</v>
      </c>
      <c r="T43" s="60">
        <v>11484519</v>
      </c>
      <c r="U43" s="60">
        <v>29096560</v>
      </c>
      <c r="V43" s="60">
        <v>51534201</v>
      </c>
      <c r="W43" s="60">
        <v>160428371</v>
      </c>
      <c r="X43" s="60">
        <v>178515635</v>
      </c>
      <c r="Y43" s="60">
        <v>-18087264</v>
      </c>
      <c r="Z43" s="140">
        <v>-10.13</v>
      </c>
      <c r="AA43" s="155">
        <v>167973635</v>
      </c>
    </row>
    <row r="44" spans="1:27" ht="13.5">
      <c r="A44" s="138" t="s">
        <v>90</v>
      </c>
      <c r="B44" s="136"/>
      <c r="C44" s="155">
        <v>38781986</v>
      </c>
      <c r="D44" s="155"/>
      <c r="E44" s="156">
        <v>28751002</v>
      </c>
      <c r="F44" s="60">
        <v>47585392</v>
      </c>
      <c r="G44" s="60">
        <v>2227084</v>
      </c>
      <c r="H44" s="60">
        <v>2750887</v>
      </c>
      <c r="I44" s="60">
        <v>2860419</v>
      </c>
      <c r="J44" s="60">
        <v>7838390</v>
      </c>
      <c r="K44" s="60">
        <v>4091634</v>
      </c>
      <c r="L44" s="60">
        <v>3283161</v>
      </c>
      <c r="M44" s="60">
        <v>4270085</v>
      </c>
      <c r="N44" s="60">
        <v>11644880</v>
      </c>
      <c r="O44" s="60">
        <v>3837142</v>
      </c>
      <c r="P44" s="60">
        <v>3415440</v>
      </c>
      <c r="Q44" s="60">
        <v>5438267</v>
      </c>
      <c r="R44" s="60">
        <v>12690849</v>
      </c>
      <c r="S44" s="60">
        <v>4677676</v>
      </c>
      <c r="T44" s="60">
        <v>3707013</v>
      </c>
      <c r="U44" s="60">
        <v>6504513</v>
      </c>
      <c r="V44" s="60">
        <v>14889202</v>
      </c>
      <c r="W44" s="60">
        <v>47063321</v>
      </c>
      <c r="X44" s="60">
        <v>46431892</v>
      </c>
      <c r="Y44" s="60">
        <v>631429</v>
      </c>
      <c r="Z44" s="140">
        <v>1.36</v>
      </c>
      <c r="AA44" s="155">
        <v>47585392</v>
      </c>
    </row>
    <row r="45" spans="1:27" ht="13.5">
      <c r="A45" s="138" t="s">
        <v>91</v>
      </c>
      <c r="B45" s="136"/>
      <c r="C45" s="157">
        <v>19684862</v>
      </c>
      <c r="D45" s="157"/>
      <c r="E45" s="158">
        <v>43342066</v>
      </c>
      <c r="F45" s="159">
        <v>20525606</v>
      </c>
      <c r="G45" s="159">
        <v>1607835</v>
      </c>
      <c r="H45" s="159">
        <v>1224597</v>
      </c>
      <c r="I45" s="159">
        <v>1731770</v>
      </c>
      <c r="J45" s="159">
        <v>4564202</v>
      </c>
      <c r="K45" s="159">
        <v>1944224</v>
      </c>
      <c r="L45" s="159">
        <v>1810690</v>
      </c>
      <c r="M45" s="159">
        <v>2067022</v>
      </c>
      <c r="N45" s="159">
        <v>5821936</v>
      </c>
      <c r="O45" s="159">
        <v>1520110</v>
      </c>
      <c r="P45" s="159">
        <v>1239406</v>
      </c>
      <c r="Q45" s="159">
        <v>2367394</v>
      </c>
      <c r="R45" s="159">
        <v>5126910</v>
      </c>
      <c r="S45" s="159">
        <v>1480230</v>
      </c>
      <c r="T45" s="159">
        <v>1589412</v>
      </c>
      <c r="U45" s="159">
        <v>3992624</v>
      </c>
      <c r="V45" s="159">
        <v>7062266</v>
      </c>
      <c r="W45" s="159">
        <v>22575314</v>
      </c>
      <c r="X45" s="159">
        <v>20262406</v>
      </c>
      <c r="Y45" s="159">
        <v>2312908</v>
      </c>
      <c r="Z45" s="141">
        <v>11.41</v>
      </c>
      <c r="AA45" s="157">
        <v>20525606</v>
      </c>
    </row>
    <row r="46" spans="1:27" ht="13.5">
      <c r="A46" s="138" t="s">
        <v>92</v>
      </c>
      <c r="B46" s="136"/>
      <c r="C46" s="155">
        <v>23340052</v>
      </c>
      <c r="D46" s="155"/>
      <c r="E46" s="156">
        <v>25787965</v>
      </c>
      <c r="F46" s="60">
        <v>25757965</v>
      </c>
      <c r="G46" s="60">
        <v>1092075</v>
      </c>
      <c r="H46" s="60">
        <v>1791929</v>
      </c>
      <c r="I46" s="60">
        <v>2282615</v>
      </c>
      <c r="J46" s="60">
        <v>5166619</v>
      </c>
      <c r="K46" s="60">
        <v>2122544</v>
      </c>
      <c r="L46" s="60">
        <v>2464868</v>
      </c>
      <c r="M46" s="60">
        <v>2161138</v>
      </c>
      <c r="N46" s="60">
        <v>6748550</v>
      </c>
      <c r="O46" s="60">
        <v>2329832</v>
      </c>
      <c r="P46" s="60">
        <v>2421569</v>
      </c>
      <c r="Q46" s="60">
        <v>2572836</v>
      </c>
      <c r="R46" s="60">
        <v>7324237</v>
      </c>
      <c r="S46" s="60">
        <v>2107962</v>
      </c>
      <c r="T46" s="60">
        <v>2377779</v>
      </c>
      <c r="U46" s="60">
        <v>3901988</v>
      </c>
      <c r="V46" s="60">
        <v>8387729</v>
      </c>
      <c r="W46" s="60">
        <v>27627135</v>
      </c>
      <c r="X46" s="60">
        <v>25787965</v>
      </c>
      <c r="Y46" s="60">
        <v>1839170</v>
      </c>
      <c r="Z46" s="140">
        <v>7.13</v>
      </c>
      <c r="AA46" s="155">
        <v>25757965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564027854</v>
      </c>
      <c r="D48" s="168">
        <f>+D28+D32+D38+D42+D47</f>
        <v>0</v>
      </c>
      <c r="E48" s="169">
        <f t="shared" si="9"/>
        <v>540747634</v>
      </c>
      <c r="F48" s="73">
        <f t="shared" si="9"/>
        <v>613351654</v>
      </c>
      <c r="G48" s="73">
        <f t="shared" si="9"/>
        <v>26860131</v>
      </c>
      <c r="H48" s="73">
        <f t="shared" si="9"/>
        <v>48794615</v>
      </c>
      <c r="I48" s="73">
        <f t="shared" si="9"/>
        <v>52841327</v>
      </c>
      <c r="J48" s="73">
        <f t="shared" si="9"/>
        <v>128496073</v>
      </c>
      <c r="K48" s="73">
        <f t="shared" si="9"/>
        <v>38963542</v>
      </c>
      <c r="L48" s="73">
        <f t="shared" si="9"/>
        <v>44997592</v>
      </c>
      <c r="M48" s="73">
        <f t="shared" si="9"/>
        <v>43040764</v>
      </c>
      <c r="N48" s="73">
        <f t="shared" si="9"/>
        <v>127001898</v>
      </c>
      <c r="O48" s="73">
        <f t="shared" si="9"/>
        <v>39489737</v>
      </c>
      <c r="P48" s="73">
        <f t="shared" si="9"/>
        <v>39489426</v>
      </c>
      <c r="Q48" s="73">
        <f t="shared" si="9"/>
        <v>44908534</v>
      </c>
      <c r="R48" s="73">
        <f t="shared" si="9"/>
        <v>123887697</v>
      </c>
      <c r="S48" s="73">
        <f t="shared" si="9"/>
        <v>41153912</v>
      </c>
      <c r="T48" s="73">
        <f t="shared" si="9"/>
        <v>43012386</v>
      </c>
      <c r="U48" s="73">
        <f t="shared" si="9"/>
        <v>79490905</v>
      </c>
      <c r="V48" s="73">
        <f t="shared" si="9"/>
        <v>163657203</v>
      </c>
      <c r="W48" s="73">
        <f t="shared" si="9"/>
        <v>543042871</v>
      </c>
      <c r="X48" s="73">
        <f t="shared" si="9"/>
        <v>540747634</v>
      </c>
      <c r="Y48" s="73">
        <f t="shared" si="9"/>
        <v>2295237</v>
      </c>
      <c r="Z48" s="170">
        <f>+IF(X48&lt;&gt;0,+(Y48/X48)*100,0)</f>
        <v>0.4244562260997336</v>
      </c>
      <c r="AA48" s="168">
        <f>+AA28+AA32+AA38+AA42+AA47</f>
        <v>613351654</v>
      </c>
    </row>
    <row r="49" spans="1:27" ht="13.5">
      <c r="A49" s="148" t="s">
        <v>49</v>
      </c>
      <c r="B49" s="149"/>
      <c r="C49" s="171">
        <f aca="true" t="shared" si="10" ref="C49:Y49">+C25-C48</f>
        <v>29570507</v>
      </c>
      <c r="D49" s="171">
        <f>+D25-D48</f>
        <v>0</v>
      </c>
      <c r="E49" s="172">
        <f t="shared" si="10"/>
        <v>35502806</v>
      </c>
      <c r="F49" s="173">
        <f t="shared" si="10"/>
        <v>53951206</v>
      </c>
      <c r="G49" s="173">
        <f t="shared" si="10"/>
        <v>221211943</v>
      </c>
      <c r="H49" s="173">
        <f t="shared" si="10"/>
        <v>-20309367</v>
      </c>
      <c r="I49" s="173">
        <f t="shared" si="10"/>
        <v>-24947283</v>
      </c>
      <c r="J49" s="173">
        <f t="shared" si="10"/>
        <v>175955293</v>
      </c>
      <c r="K49" s="173">
        <f t="shared" si="10"/>
        <v>-10610864</v>
      </c>
      <c r="L49" s="173">
        <f t="shared" si="10"/>
        <v>-20687602</v>
      </c>
      <c r="M49" s="173">
        <f t="shared" si="10"/>
        <v>-11473653</v>
      </c>
      <c r="N49" s="173">
        <f t="shared" si="10"/>
        <v>-42772119</v>
      </c>
      <c r="O49" s="173">
        <f t="shared" si="10"/>
        <v>-4900966</v>
      </c>
      <c r="P49" s="173">
        <f t="shared" si="10"/>
        <v>-14344710</v>
      </c>
      <c r="Q49" s="173">
        <f t="shared" si="10"/>
        <v>-216221</v>
      </c>
      <c r="R49" s="173">
        <f t="shared" si="10"/>
        <v>-19461897</v>
      </c>
      <c r="S49" s="173">
        <f t="shared" si="10"/>
        <v>-12452167</v>
      </c>
      <c r="T49" s="173">
        <f t="shared" si="10"/>
        <v>-9159067</v>
      </c>
      <c r="U49" s="173">
        <f t="shared" si="10"/>
        <v>-39074709</v>
      </c>
      <c r="V49" s="173">
        <f t="shared" si="10"/>
        <v>-60685943</v>
      </c>
      <c r="W49" s="173">
        <f t="shared" si="10"/>
        <v>53035334</v>
      </c>
      <c r="X49" s="173">
        <f>IF(F25=F48,0,X25-X48)</f>
        <v>35502806</v>
      </c>
      <c r="Y49" s="173">
        <f t="shared" si="10"/>
        <v>17532528</v>
      </c>
      <c r="Z49" s="174">
        <f>+IF(X49&lt;&gt;0,+(Y49/X49)*100,0)</f>
        <v>49.3834994338194</v>
      </c>
      <c r="AA49" s="171">
        <f>+AA25-AA48</f>
        <v>53951206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143965714</v>
      </c>
      <c r="D5" s="155">
        <v>0</v>
      </c>
      <c r="E5" s="156">
        <v>159457000</v>
      </c>
      <c r="F5" s="60">
        <v>159457000</v>
      </c>
      <c r="G5" s="60">
        <v>160319205</v>
      </c>
      <c r="H5" s="60">
        <v>-810075</v>
      </c>
      <c r="I5" s="60">
        <v>-702123</v>
      </c>
      <c r="J5" s="60">
        <v>158807007</v>
      </c>
      <c r="K5" s="60">
        <v>-576364</v>
      </c>
      <c r="L5" s="60">
        <v>-142932</v>
      </c>
      <c r="M5" s="60">
        <v>-27692</v>
      </c>
      <c r="N5" s="60">
        <v>-746988</v>
      </c>
      <c r="O5" s="60">
        <v>-197719</v>
      </c>
      <c r="P5" s="60">
        <v>-87032</v>
      </c>
      <c r="Q5" s="60">
        <v>222892</v>
      </c>
      <c r="R5" s="60">
        <v>-61859</v>
      </c>
      <c r="S5" s="60">
        <v>-37965</v>
      </c>
      <c r="T5" s="60">
        <v>-23379</v>
      </c>
      <c r="U5" s="60">
        <v>603010</v>
      </c>
      <c r="V5" s="60">
        <v>541666</v>
      </c>
      <c r="W5" s="60">
        <v>158539826</v>
      </c>
      <c r="X5" s="60">
        <v>159457000</v>
      </c>
      <c r="Y5" s="60">
        <v>-917174</v>
      </c>
      <c r="Z5" s="140">
        <v>-0.58</v>
      </c>
      <c r="AA5" s="155">
        <v>159457000</v>
      </c>
    </row>
    <row r="6" spans="1:27" ht="13.5">
      <c r="A6" s="181" t="s">
        <v>102</v>
      </c>
      <c r="B6" s="182"/>
      <c r="C6" s="155">
        <v>3064682</v>
      </c>
      <c r="D6" s="155">
        <v>0</v>
      </c>
      <c r="E6" s="156">
        <v>2803750</v>
      </c>
      <c r="F6" s="60">
        <v>2803750</v>
      </c>
      <c r="G6" s="60">
        <v>238613</v>
      </c>
      <c r="H6" s="60">
        <v>236832</v>
      </c>
      <c r="I6" s="60">
        <v>234526</v>
      </c>
      <c r="J6" s="60">
        <v>709971</v>
      </c>
      <c r="K6" s="60">
        <v>405445</v>
      </c>
      <c r="L6" s="60">
        <v>219666</v>
      </c>
      <c r="M6" s="60">
        <v>323983</v>
      </c>
      <c r="N6" s="60">
        <v>949094</v>
      </c>
      <c r="O6" s="60">
        <v>298310</v>
      </c>
      <c r="P6" s="60">
        <v>270540</v>
      </c>
      <c r="Q6" s="60">
        <v>259469</v>
      </c>
      <c r="R6" s="60">
        <v>828319</v>
      </c>
      <c r="S6" s="60">
        <v>253326</v>
      </c>
      <c r="T6" s="60">
        <v>233680</v>
      </c>
      <c r="U6" s="60">
        <v>232289</v>
      </c>
      <c r="V6" s="60">
        <v>719295</v>
      </c>
      <c r="W6" s="60">
        <v>3206679</v>
      </c>
      <c r="X6" s="60">
        <v>2803750</v>
      </c>
      <c r="Y6" s="60">
        <v>402929</v>
      </c>
      <c r="Z6" s="140">
        <v>14.37</v>
      </c>
      <c r="AA6" s="155">
        <v>2803750</v>
      </c>
    </row>
    <row r="7" spans="1:27" ht="13.5">
      <c r="A7" s="183" t="s">
        <v>103</v>
      </c>
      <c r="B7" s="182"/>
      <c r="C7" s="155">
        <v>181657311</v>
      </c>
      <c r="D7" s="155">
        <v>0</v>
      </c>
      <c r="E7" s="156">
        <v>194107900</v>
      </c>
      <c r="F7" s="60">
        <v>188213340</v>
      </c>
      <c r="G7" s="60">
        <v>21312983</v>
      </c>
      <c r="H7" s="60">
        <v>12796183</v>
      </c>
      <c r="I7" s="60">
        <v>14932749</v>
      </c>
      <c r="J7" s="60">
        <v>49041915</v>
      </c>
      <c r="K7" s="60">
        <v>15372494</v>
      </c>
      <c r="L7" s="60">
        <v>16209227</v>
      </c>
      <c r="M7" s="60">
        <v>9770306</v>
      </c>
      <c r="N7" s="60">
        <v>41352027</v>
      </c>
      <c r="O7" s="60">
        <v>22266756</v>
      </c>
      <c r="P7" s="60">
        <v>14245529</v>
      </c>
      <c r="Q7" s="60">
        <v>14895519</v>
      </c>
      <c r="R7" s="60">
        <v>51407804</v>
      </c>
      <c r="S7" s="60">
        <v>15016239</v>
      </c>
      <c r="T7" s="60">
        <v>15112557</v>
      </c>
      <c r="U7" s="60">
        <v>16732961</v>
      </c>
      <c r="V7" s="60">
        <v>46861757</v>
      </c>
      <c r="W7" s="60">
        <v>188663503</v>
      </c>
      <c r="X7" s="60">
        <v>193213390</v>
      </c>
      <c r="Y7" s="60">
        <v>-4549887</v>
      </c>
      <c r="Z7" s="140">
        <v>-2.35</v>
      </c>
      <c r="AA7" s="155">
        <v>188213340</v>
      </c>
    </row>
    <row r="8" spans="1:27" ht="13.5">
      <c r="A8" s="183" t="s">
        <v>104</v>
      </c>
      <c r="B8" s="182"/>
      <c r="C8" s="155">
        <v>44044005</v>
      </c>
      <c r="D8" s="155">
        <v>0</v>
      </c>
      <c r="E8" s="156">
        <v>49227180</v>
      </c>
      <c r="F8" s="60">
        <v>48903410</v>
      </c>
      <c r="G8" s="60">
        <v>15782435</v>
      </c>
      <c r="H8" s="60">
        <v>2780178</v>
      </c>
      <c r="I8" s="60">
        <v>2442466</v>
      </c>
      <c r="J8" s="60">
        <v>21005079</v>
      </c>
      <c r="K8" s="60">
        <v>2977789</v>
      </c>
      <c r="L8" s="60">
        <v>3259442</v>
      </c>
      <c r="M8" s="60">
        <v>2789670</v>
      </c>
      <c r="N8" s="60">
        <v>9026901</v>
      </c>
      <c r="O8" s="60">
        <v>5044793</v>
      </c>
      <c r="P8" s="60">
        <v>3279580</v>
      </c>
      <c r="Q8" s="60">
        <v>3208049</v>
      </c>
      <c r="R8" s="60">
        <v>11532422</v>
      </c>
      <c r="S8" s="60">
        <v>3236251</v>
      </c>
      <c r="T8" s="60">
        <v>3105632</v>
      </c>
      <c r="U8" s="60">
        <v>2721752</v>
      </c>
      <c r="V8" s="60">
        <v>9063635</v>
      </c>
      <c r="W8" s="60">
        <v>50628037</v>
      </c>
      <c r="X8" s="60">
        <v>48903510</v>
      </c>
      <c r="Y8" s="60">
        <v>1724527</v>
      </c>
      <c r="Z8" s="140">
        <v>3.53</v>
      </c>
      <c r="AA8" s="155">
        <v>48903410</v>
      </c>
    </row>
    <row r="9" spans="1:27" ht="13.5">
      <c r="A9" s="183" t="s">
        <v>105</v>
      </c>
      <c r="B9" s="182"/>
      <c r="C9" s="155">
        <v>10789567</v>
      </c>
      <c r="D9" s="155">
        <v>0</v>
      </c>
      <c r="E9" s="156">
        <v>11464260</v>
      </c>
      <c r="F9" s="60">
        <v>11468710</v>
      </c>
      <c r="G9" s="60">
        <v>11433800</v>
      </c>
      <c r="H9" s="60">
        <v>-46623</v>
      </c>
      <c r="I9" s="60">
        <v>-157983</v>
      </c>
      <c r="J9" s="60">
        <v>11229194</v>
      </c>
      <c r="K9" s="60">
        <v>-8510</v>
      </c>
      <c r="L9" s="60">
        <v>33179</v>
      </c>
      <c r="M9" s="60">
        <v>65184</v>
      </c>
      <c r="N9" s="60">
        <v>89853</v>
      </c>
      <c r="O9" s="60">
        <v>-16512</v>
      </c>
      <c r="P9" s="60">
        <v>102322</v>
      </c>
      <c r="Q9" s="60">
        <v>54991</v>
      </c>
      <c r="R9" s="60">
        <v>140801</v>
      </c>
      <c r="S9" s="60">
        <v>146715</v>
      </c>
      <c r="T9" s="60">
        <v>121073</v>
      </c>
      <c r="U9" s="60">
        <v>89121</v>
      </c>
      <c r="V9" s="60">
        <v>356909</v>
      </c>
      <c r="W9" s="60">
        <v>11816757</v>
      </c>
      <c r="X9" s="60">
        <v>11468870</v>
      </c>
      <c r="Y9" s="60">
        <v>347887</v>
      </c>
      <c r="Z9" s="140">
        <v>3.03</v>
      </c>
      <c r="AA9" s="155">
        <v>11468710</v>
      </c>
    </row>
    <row r="10" spans="1:27" ht="13.5">
      <c r="A10" s="183" t="s">
        <v>106</v>
      </c>
      <c r="B10" s="182"/>
      <c r="C10" s="155">
        <v>14035212</v>
      </c>
      <c r="D10" s="155">
        <v>0</v>
      </c>
      <c r="E10" s="156">
        <v>15352400</v>
      </c>
      <c r="F10" s="54">
        <v>15352400</v>
      </c>
      <c r="G10" s="54">
        <v>15798937</v>
      </c>
      <c r="H10" s="54">
        <v>-74450</v>
      </c>
      <c r="I10" s="54">
        <v>-332692</v>
      </c>
      <c r="J10" s="54">
        <v>15391795</v>
      </c>
      <c r="K10" s="54">
        <v>-123461</v>
      </c>
      <c r="L10" s="54">
        <v>7330</v>
      </c>
      <c r="M10" s="54">
        <v>-189920</v>
      </c>
      <c r="N10" s="54">
        <v>-306051</v>
      </c>
      <c r="O10" s="54">
        <v>-53186</v>
      </c>
      <c r="P10" s="54">
        <v>22432</v>
      </c>
      <c r="Q10" s="54">
        <v>15619</v>
      </c>
      <c r="R10" s="54">
        <v>-15135</v>
      </c>
      <c r="S10" s="54">
        <v>16086</v>
      </c>
      <c r="T10" s="54">
        <v>36893</v>
      </c>
      <c r="U10" s="54">
        <v>-93435</v>
      </c>
      <c r="V10" s="54">
        <v>-40456</v>
      </c>
      <c r="W10" s="54">
        <v>15030153</v>
      </c>
      <c r="X10" s="54">
        <v>15352400</v>
      </c>
      <c r="Y10" s="54">
        <v>-322247</v>
      </c>
      <c r="Z10" s="184">
        <v>-2.1</v>
      </c>
      <c r="AA10" s="130">
        <v>15352400</v>
      </c>
    </row>
    <row r="11" spans="1:27" ht="13.5">
      <c r="A11" s="183" t="s">
        <v>107</v>
      </c>
      <c r="B11" s="185"/>
      <c r="C11" s="155">
        <v>2011732</v>
      </c>
      <c r="D11" s="155">
        <v>0</v>
      </c>
      <c r="E11" s="156">
        <v>2434370</v>
      </c>
      <c r="F11" s="60">
        <v>2197230</v>
      </c>
      <c r="G11" s="60">
        <v>74376</v>
      </c>
      <c r="H11" s="60">
        <v>71587</v>
      </c>
      <c r="I11" s="60">
        <v>229921</v>
      </c>
      <c r="J11" s="60">
        <v>375884</v>
      </c>
      <c r="K11" s="60">
        <v>578032</v>
      </c>
      <c r="L11" s="60">
        <v>173052</v>
      </c>
      <c r="M11" s="60">
        <v>-2612650</v>
      </c>
      <c r="N11" s="60">
        <v>-1861566</v>
      </c>
      <c r="O11" s="60">
        <v>300736</v>
      </c>
      <c r="P11" s="60">
        <v>10832</v>
      </c>
      <c r="Q11" s="60">
        <v>221285</v>
      </c>
      <c r="R11" s="60">
        <v>532853</v>
      </c>
      <c r="S11" s="60">
        <v>194053</v>
      </c>
      <c r="T11" s="60">
        <v>120865</v>
      </c>
      <c r="U11" s="60">
        <v>232993</v>
      </c>
      <c r="V11" s="60">
        <v>547911</v>
      </c>
      <c r="W11" s="60">
        <v>-404918</v>
      </c>
      <c r="X11" s="60">
        <v>3647940</v>
      </c>
      <c r="Y11" s="60">
        <v>-4052858</v>
      </c>
      <c r="Z11" s="140">
        <v>-111.1</v>
      </c>
      <c r="AA11" s="155">
        <v>2197230</v>
      </c>
    </row>
    <row r="12" spans="1:27" ht="13.5">
      <c r="A12" s="183" t="s">
        <v>108</v>
      </c>
      <c r="B12" s="185"/>
      <c r="C12" s="155">
        <v>4137807</v>
      </c>
      <c r="D12" s="155">
        <v>0</v>
      </c>
      <c r="E12" s="156">
        <v>5029700</v>
      </c>
      <c r="F12" s="60">
        <v>5029700</v>
      </c>
      <c r="G12" s="60">
        <v>121479</v>
      </c>
      <c r="H12" s="60">
        <v>2697928</v>
      </c>
      <c r="I12" s="60">
        <v>342464</v>
      </c>
      <c r="J12" s="60">
        <v>3161871</v>
      </c>
      <c r="K12" s="60">
        <v>270547</v>
      </c>
      <c r="L12" s="60">
        <v>468383</v>
      </c>
      <c r="M12" s="60">
        <v>337220</v>
      </c>
      <c r="N12" s="60">
        <v>1076150</v>
      </c>
      <c r="O12" s="60">
        <v>380387</v>
      </c>
      <c r="P12" s="60">
        <v>322933</v>
      </c>
      <c r="Q12" s="60">
        <v>353895</v>
      </c>
      <c r="R12" s="60">
        <v>1057215</v>
      </c>
      <c r="S12" s="60">
        <v>324808</v>
      </c>
      <c r="T12" s="60">
        <v>304137</v>
      </c>
      <c r="U12" s="60">
        <v>430945</v>
      </c>
      <c r="V12" s="60">
        <v>1059890</v>
      </c>
      <c r="W12" s="60">
        <v>6355126</v>
      </c>
      <c r="X12" s="60">
        <v>5029700</v>
      </c>
      <c r="Y12" s="60">
        <v>1325426</v>
      </c>
      <c r="Z12" s="140">
        <v>26.35</v>
      </c>
      <c r="AA12" s="155">
        <v>5029700</v>
      </c>
    </row>
    <row r="13" spans="1:27" ht="13.5">
      <c r="A13" s="181" t="s">
        <v>109</v>
      </c>
      <c r="B13" s="185"/>
      <c r="C13" s="155">
        <v>5944216</v>
      </c>
      <c r="D13" s="155">
        <v>0</v>
      </c>
      <c r="E13" s="156">
        <v>2346030</v>
      </c>
      <c r="F13" s="60">
        <v>2346030</v>
      </c>
      <c r="G13" s="60">
        <v>208500</v>
      </c>
      <c r="H13" s="60">
        <v>193301</v>
      </c>
      <c r="I13" s="60">
        <v>422005</v>
      </c>
      <c r="J13" s="60">
        <v>823806</v>
      </c>
      <c r="K13" s="60">
        <v>484938</v>
      </c>
      <c r="L13" s="60">
        <v>163928</v>
      </c>
      <c r="M13" s="60">
        <v>378463</v>
      </c>
      <c r="N13" s="60">
        <v>1027329</v>
      </c>
      <c r="O13" s="60">
        <v>649088</v>
      </c>
      <c r="P13" s="60">
        <v>397733</v>
      </c>
      <c r="Q13" s="60">
        <v>545845</v>
      </c>
      <c r="R13" s="60">
        <v>1592666</v>
      </c>
      <c r="S13" s="60">
        <v>607700</v>
      </c>
      <c r="T13" s="60">
        <v>433317</v>
      </c>
      <c r="U13" s="60">
        <v>427620</v>
      </c>
      <c r="V13" s="60">
        <v>1468637</v>
      </c>
      <c r="W13" s="60">
        <v>4912438</v>
      </c>
      <c r="X13" s="60">
        <v>2346030</v>
      </c>
      <c r="Y13" s="60">
        <v>2566408</v>
      </c>
      <c r="Z13" s="140">
        <v>109.39</v>
      </c>
      <c r="AA13" s="155">
        <v>2346030</v>
      </c>
    </row>
    <row r="14" spans="1:27" ht="13.5">
      <c r="A14" s="181" t="s">
        <v>110</v>
      </c>
      <c r="B14" s="185"/>
      <c r="C14" s="155">
        <v>3617396</v>
      </c>
      <c r="D14" s="155">
        <v>0</v>
      </c>
      <c r="E14" s="156">
        <v>3250000</v>
      </c>
      <c r="F14" s="60">
        <v>3250000</v>
      </c>
      <c r="G14" s="60">
        <v>287003</v>
      </c>
      <c r="H14" s="60">
        <v>342451</v>
      </c>
      <c r="I14" s="60">
        <v>291669</v>
      </c>
      <c r="J14" s="60">
        <v>921123</v>
      </c>
      <c r="K14" s="60">
        <v>420007</v>
      </c>
      <c r="L14" s="60">
        <v>406400</v>
      </c>
      <c r="M14" s="60">
        <v>402405</v>
      </c>
      <c r="N14" s="60">
        <v>1228812</v>
      </c>
      <c r="O14" s="60">
        <v>402323</v>
      </c>
      <c r="P14" s="60">
        <v>418449</v>
      </c>
      <c r="Q14" s="60">
        <v>426273</v>
      </c>
      <c r="R14" s="60">
        <v>1247045</v>
      </c>
      <c r="S14" s="60">
        <v>419477</v>
      </c>
      <c r="T14" s="60">
        <v>404429</v>
      </c>
      <c r="U14" s="60">
        <v>415091</v>
      </c>
      <c r="V14" s="60">
        <v>1238997</v>
      </c>
      <c r="W14" s="60">
        <v>4635977</v>
      </c>
      <c r="X14" s="60">
        <v>3250000</v>
      </c>
      <c r="Y14" s="60">
        <v>1385977</v>
      </c>
      <c r="Z14" s="140">
        <v>42.65</v>
      </c>
      <c r="AA14" s="155">
        <v>3250000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45207835</v>
      </c>
      <c r="D16" s="155">
        <v>0</v>
      </c>
      <c r="E16" s="156">
        <v>15111300</v>
      </c>
      <c r="F16" s="60">
        <v>78111300</v>
      </c>
      <c r="G16" s="60">
        <v>1310124</v>
      </c>
      <c r="H16" s="60">
        <v>1408190</v>
      </c>
      <c r="I16" s="60">
        <v>1360607</v>
      </c>
      <c r="J16" s="60">
        <v>4078921</v>
      </c>
      <c r="K16" s="60">
        <v>1215379</v>
      </c>
      <c r="L16" s="60">
        <v>1471057</v>
      </c>
      <c r="M16" s="60">
        <v>1766981</v>
      </c>
      <c r="N16" s="60">
        <v>4453417</v>
      </c>
      <c r="O16" s="60">
        <v>1836438</v>
      </c>
      <c r="P16" s="60">
        <v>2008013</v>
      </c>
      <c r="Q16" s="60">
        <v>2116428</v>
      </c>
      <c r="R16" s="60">
        <v>5960879</v>
      </c>
      <c r="S16" s="60">
        <v>1366751</v>
      </c>
      <c r="T16" s="60">
        <v>1843475</v>
      </c>
      <c r="U16" s="60">
        <v>1542543</v>
      </c>
      <c r="V16" s="60">
        <v>4752769</v>
      </c>
      <c r="W16" s="60">
        <v>19245986</v>
      </c>
      <c r="X16" s="60">
        <v>15111300</v>
      </c>
      <c r="Y16" s="60">
        <v>4134686</v>
      </c>
      <c r="Z16" s="140">
        <v>27.36</v>
      </c>
      <c r="AA16" s="155">
        <v>78111300</v>
      </c>
    </row>
    <row r="17" spans="1:27" ht="13.5">
      <c r="A17" s="181" t="s">
        <v>113</v>
      </c>
      <c r="B17" s="185"/>
      <c r="C17" s="155">
        <v>1643085</v>
      </c>
      <c r="D17" s="155">
        <v>0</v>
      </c>
      <c r="E17" s="156">
        <v>1997550</v>
      </c>
      <c r="F17" s="60">
        <v>1998690</v>
      </c>
      <c r="G17" s="60">
        <v>142480</v>
      </c>
      <c r="H17" s="60">
        <v>132097</v>
      </c>
      <c r="I17" s="60">
        <v>137662</v>
      </c>
      <c r="J17" s="60">
        <v>412239</v>
      </c>
      <c r="K17" s="60">
        <v>149917</v>
      </c>
      <c r="L17" s="60">
        <v>126303</v>
      </c>
      <c r="M17" s="60">
        <v>89757</v>
      </c>
      <c r="N17" s="60">
        <v>365977</v>
      </c>
      <c r="O17" s="60">
        <v>150553</v>
      </c>
      <c r="P17" s="60">
        <v>154498</v>
      </c>
      <c r="Q17" s="60">
        <v>161371</v>
      </c>
      <c r="R17" s="60">
        <v>466422</v>
      </c>
      <c r="S17" s="60">
        <v>125489</v>
      </c>
      <c r="T17" s="60">
        <v>131751</v>
      </c>
      <c r="U17" s="60">
        <v>141567</v>
      </c>
      <c r="V17" s="60">
        <v>398807</v>
      </c>
      <c r="W17" s="60">
        <v>1643445</v>
      </c>
      <c r="X17" s="60">
        <v>1997550</v>
      </c>
      <c r="Y17" s="60">
        <v>-354105</v>
      </c>
      <c r="Z17" s="140">
        <v>-17.73</v>
      </c>
      <c r="AA17" s="155">
        <v>1998690</v>
      </c>
    </row>
    <row r="18" spans="1:27" ht="13.5">
      <c r="A18" s="183" t="s">
        <v>114</v>
      </c>
      <c r="B18" s="182"/>
      <c r="C18" s="155">
        <v>2160828</v>
      </c>
      <c r="D18" s="155">
        <v>0</v>
      </c>
      <c r="E18" s="156">
        <v>1800000</v>
      </c>
      <c r="F18" s="60">
        <v>1800000</v>
      </c>
      <c r="G18" s="60">
        <v>218957</v>
      </c>
      <c r="H18" s="60">
        <v>185947</v>
      </c>
      <c r="I18" s="60">
        <v>211459</v>
      </c>
      <c r="J18" s="60">
        <v>616363</v>
      </c>
      <c r="K18" s="60">
        <v>217009</v>
      </c>
      <c r="L18" s="60">
        <v>181594</v>
      </c>
      <c r="M18" s="60">
        <v>191165</v>
      </c>
      <c r="N18" s="60">
        <v>589768</v>
      </c>
      <c r="O18" s="60">
        <v>212806</v>
      </c>
      <c r="P18" s="60">
        <v>212613</v>
      </c>
      <c r="Q18" s="60">
        <v>191828</v>
      </c>
      <c r="R18" s="60">
        <v>617247</v>
      </c>
      <c r="S18" s="60">
        <v>197015</v>
      </c>
      <c r="T18" s="60">
        <v>190002</v>
      </c>
      <c r="U18" s="60">
        <v>220710</v>
      </c>
      <c r="V18" s="60">
        <v>607727</v>
      </c>
      <c r="W18" s="60">
        <v>2431105</v>
      </c>
      <c r="X18" s="60">
        <v>1800000</v>
      </c>
      <c r="Y18" s="60">
        <v>631105</v>
      </c>
      <c r="Z18" s="140">
        <v>35.06</v>
      </c>
      <c r="AA18" s="155">
        <v>1800000</v>
      </c>
    </row>
    <row r="19" spans="1:27" ht="13.5">
      <c r="A19" s="181" t="s">
        <v>34</v>
      </c>
      <c r="B19" s="185"/>
      <c r="C19" s="155">
        <v>88557952</v>
      </c>
      <c r="D19" s="155">
        <v>0</v>
      </c>
      <c r="E19" s="156">
        <v>68844000</v>
      </c>
      <c r="F19" s="60">
        <v>91990000</v>
      </c>
      <c r="G19" s="60">
        <v>18316105</v>
      </c>
      <c r="H19" s="60">
        <v>5484876</v>
      </c>
      <c r="I19" s="60">
        <v>2471403</v>
      </c>
      <c r="J19" s="60">
        <v>26272384</v>
      </c>
      <c r="K19" s="60">
        <v>1335708</v>
      </c>
      <c r="L19" s="60">
        <v>2225617</v>
      </c>
      <c r="M19" s="60">
        <v>15838528</v>
      </c>
      <c r="N19" s="60">
        <v>19399853</v>
      </c>
      <c r="O19" s="60">
        <v>477099</v>
      </c>
      <c r="P19" s="60">
        <v>2399755</v>
      </c>
      <c r="Q19" s="60">
        <v>17681440</v>
      </c>
      <c r="R19" s="60">
        <v>20558294</v>
      </c>
      <c r="S19" s="60">
        <v>3289944</v>
      </c>
      <c r="T19" s="60">
        <v>5545551</v>
      </c>
      <c r="U19" s="60">
        <v>9920950</v>
      </c>
      <c r="V19" s="60">
        <v>18756445</v>
      </c>
      <c r="W19" s="60">
        <v>84986976</v>
      </c>
      <c r="X19" s="60">
        <v>68844000</v>
      </c>
      <c r="Y19" s="60">
        <v>16142976</v>
      </c>
      <c r="Z19" s="140">
        <v>23.45</v>
      </c>
      <c r="AA19" s="155">
        <v>91990000</v>
      </c>
    </row>
    <row r="20" spans="1:27" ht="13.5">
      <c r="A20" s="181" t="s">
        <v>35</v>
      </c>
      <c r="B20" s="185"/>
      <c r="C20" s="155">
        <v>7750359</v>
      </c>
      <c r="D20" s="155">
        <v>0</v>
      </c>
      <c r="E20" s="156">
        <v>3291000</v>
      </c>
      <c r="F20" s="54">
        <v>3341000</v>
      </c>
      <c r="G20" s="54">
        <v>255389</v>
      </c>
      <c r="H20" s="54">
        <v>414842</v>
      </c>
      <c r="I20" s="54">
        <v>359584</v>
      </c>
      <c r="J20" s="54">
        <v>1029815</v>
      </c>
      <c r="K20" s="54">
        <v>662904</v>
      </c>
      <c r="L20" s="54">
        <v>1288297</v>
      </c>
      <c r="M20" s="54">
        <v>105696</v>
      </c>
      <c r="N20" s="54">
        <v>2056897</v>
      </c>
      <c r="O20" s="54">
        <v>1361480</v>
      </c>
      <c r="P20" s="54">
        <v>451097</v>
      </c>
      <c r="Q20" s="54">
        <v>179278</v>
      </c>
      <c r="R20" s="54">
        <v>1991855</v>
      </c>
      <c r="S20" s="54">
        <v>362559</v>
      </c>
      <c r="T20" s="54">
        <v>202638</v>
      </c>
      <c r="U20" s="54">
        <v>1351700</v>
      </c>
      <c r="V20" s="54">
        <v>1916897</v>
      </c>
      <c r="W20" s="54">
        <v>6995464</v>
      </c>
      <c r="X20" s="54">
        <v>3291000</v>
      </c>
      <c r="Y20" s="54">
        <v>3704464</v>
      </c>
      <c r="Z20" s="184">
        <v>112.56</v>
      </c>
      <c r="AA20" s="130">
        <v>3341000</v>
      </c>
    </row>
    <row r="21" spans="1:27" ht="13.5">
      <c r="A21" s="181" t="s">
        <v>115</v>
      </c>
      <c r="B21" s="185"/>
      <c r="C21" s="155">
        <v>327260</v>
      </c>
      <c r="D21" s="155">
        <v>0</v>
      </c>
      <c r="E21" s="156">
        <v>250000</v>
      </c>
      <c r="F21" s="60">
        <v>250000</v>
      </c>
      <c r="G21" s="60">
        <v>356</v>
      </c>
      <c r="H21" s="60">
        <v>359</v>
      </c>
      <c r="I21" s="82">
        <v>362</v>
      </c>
      <c r="J21" s="60">
        <v>1077</v>
      </c>
      <c r="K21" s="60">
        <v>297261</v>
      </c>
      <c r="L21" s="60">
        <v>6448</v>
      </c>
      <c r="M21" s="60">
        <v>115</v>
      </c>
      <c r="N21" s="60">
        <v>303824</v>
      </c>
      <c r="O21" s="60">
        <v>26116</v>
      </c>
      <c r="P21" s="82">
        <v>117</v>
      </c>
      <c r="Q21" s="60">
        <v>119</v>
      </c>
      <c r="R21" s="60">
        <v>26352</v>
      </c>
      <c r="S21" s="60">
        <v>120</v>
      </c>
      <c r="T21" s="60">
        <v>1875</v>
      </c>
      <c r="U21" s="60">
        <v>122</v>
      </c>
      <c r="V21" s="60">
        <v>2117</v>
      </c>
      <c r="W21" s="82">
        <v>333370</v>
      </c>
      <c r="X21" s="60">
        <v>250000</v>
      </c>
      <c r="Y21" s="60">
        <v>83370</v>
      </c>
      <c r="Z21" s="140">
        <v>33.35</v>
      </c>
      <c r="AA21" s="155">
        <v>250000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558914961</v>
      </c>
      <c r="D22" s="188">
        <f>SUM(D5:D21)</f>
        <v>0</v>
      </c>
      <c r="E22" s="189">
        <f t="shared" si="0"/>
        <v>536766440</v>
      </c>
      <c r="F22" s="190">
        <f t="shared" si="0"/>
        <v>616512560</v>
      </c>
      <c r="G22" s="190">
        <f t="shared" si="0"/>
        <v>245820742</v>
      </c>
      <c r="H22" s="190">
        <f t="shared" si="0"/>
        <v>25813623</v>
      </c>
      <c r="I22" s="190">
        <f t="shared" si="0"/>
        <v>22244079</v>
      </c>
      <c r="J22" s="190">
        <f t="shared" si="0"/>
        <v>293878444</v>
      </c>
      <c r="K22" s="190">
        <f t="shared" si="0"/>
        <v>23679095</v>
      </c>
      <c r="L22" s="190">
        <f t="shared" si="0"/>
        <v>26096991</v>
      </c>
      <c r="M22" s="190">
        <f t="shared" si="0"/>
        <v>29229211</v>
      </c>
      <c r="N22" s="190">
        <f t="shared" si="0"/>
        <v>79005297</v>
      </c>
      <c r="O22" s="190">
        <f t="shared" si="0"/>
        <v>33139468</v>
      </c>
      <c r="P22" s="190">
        <f t="shared" si="0"/>
        <v>24209411</v>
      </c>
      <c r="Q22" s="190">
        <f t="shared" si="0"/>
        <v>40534301</v>
      </c>
      <c r="R22" s="190">
        <f t="shared" si="0"/>
        <v>97883180</v>
      </c>
      <c r="S22" s="190">
        <f t="shared" si="0"/>
        <v>25518568</v>
      </c>
      <c r="T22" s="190">
        <f t="shared" si="0"/>
        <v>27764496</v>
      </c>
      <c r="U22" s="190">
        <f t="shared" si="0"/>
        <v>34969939</v>
      </c>
      <c r="V22" s="190">
        <f t="shared" si="0"/>
        <v>88253003</v>
      </c>
      <c r="W22" s="190">
        <f t="shared" si="0"/>
        <v>559019924</v>
      </c>
      <c r="X22" s="190">
        <f t="shared" si="0"/>
        <v>536766440</v>
      </c>
      <c r="Y22" s="190">
        <f t="shared" si="0"/>
        <v>22253484</v>
      </c>
      <c r="Z22" s="191">
        <f>+IF(X22&lt;&gt;0,+(Y22/X22)*100,0)</f>
        <v>4.1458411595180955</v>
      </c>
      <c r="AA22" s="188">
        <f>SUM(AA5:AA21)</f>
        <v>616512560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156407125</v>
      </c>
      <c r="D25" s="155">
        <v>0</v>
      </c>
      <c r="E25" s="156">
        <v>173706054</v>
      </c>
      <c r="F25" s="60">
        <v>172338199</v>
      </c>
      <c r="G25" s="60">
        <v>13130370</v>
      </c>
      <c r="H25" s="60">
        <v>13174630</v>
      </c>
      <c r="I25" s="60">
        <v>13244067</v>
      </c>
      <c r="J25" s="60">
        <v>39549067</v>
      </c>
      <c r="K25" s="60">
        <v>13242643</v>
      </c>
      <c r="L25" s="60">
        <v>20942876</v>
      </c>
      <c r="M25" s="60">
        <v>13305366</v>
      </c>
      <c r="N25" s="60">
        <v>47490885</v>
      </c>
      <c r="O25" s="60">
        <v>14776165</v>
      </c>
      <c r="P25" s="60">
        <v>13375917</v>
      </c>
      <c r="Q25" s="60">
        <v>13115766</v>
      </c>
      <c r="R25" s="60">
        <v>41267848</v>
      </c>
      <c r="S25" s="60">
        <v>14623569</v>
      </c>
      <c r="T25" s="60">
        <v>13628889</v>
      </c>
      <c r="U25" s="60">
        <v>12533785</v>
      </c>
      <c r="V25" s="60">
        <v>40786243</v>
      </c>
      <c r="W25" s="60">
        <v>169094043</v>
      </c>
      <c r="X25" s="60">
        <v>173706054</v>
      </c>
      <c r="Y25" s="60">
        <v>-4612011</v>
      </c>
      <c r="Z25" s="140">
        <v>-2.66</v>
      </c>
      <c r="AA25" s="155">
        <v>172338199</v>
      </c>
    </row>
    <row r="26" spans="1:27" ht="13.5">
      <c r="A26" s="183" t="s">
        <v>38</v>
      </c>
      <c r="B26" s="182"/>
      <c r="C26" s="155">
        <v>6239932</v>
      </c>
      <c r="D26" s="155">
        <v>0</v>
      </c>
      <c r="E26" s="156">
        <v>6665000</v>
      </c>
      <c r="F26" s="60">
        <v>6665000</v>
      </c>
      <c r="G26" s="60">
        <v>525549</v>
      </c>
      <c r="H26" s="60">
        <v>528302</v>
      </c>
      <c r="I26" s="60">
        <v>526277</v>
      </c>
      <c r="J26" s="60">
        <v>1580128</v>
      </c>
      <c r="K26" s="60">
        <v>527161</v>
      </c>
      <c r="L26" s="60">
        <v>526277</v>
      </c>
      <c r="M26" s="60">
        <v>526277</v>
      </c>
      <c r="N26" s="60">
        <v>1579715</v>
      </c>
      <c r="O26" s="60">
        <v>526216</v>
      </c>
      <c r="P26" s="60">
        <v>527290</v>
      </c>
      <c r="Q26" s="60">
        <v>527290</v>
      </c>
      <c r="R26" s="60">
        <v>1580796</v>
      </c>
      <c r="S26" s="60">
        <v>527290</v>
      </c>
      <c r="T26" s="60">
        <v>529315</v>
      </c>
      <c r="U26" s="60">
        <v>679784</v>
      </c>
      <c r="V26" s="60">
        <v>1736389</v>
      </c>
      <c r="W26" s="60">
        <v>6477028</v>
      </c>
      <c r="X26" s="60">
        <v>6665000</v>
      </c>
      <c r="Y26" s="60">
        <v>-187972</v>
      </c>
      <c r="Z26" s="140">
        <v>-2.82</v>
      </c>
      <c r="AA26" s="155">
        <v>6665000</v>
      </c>
    </row>
    <row r="27" spans="1:27" ht="13.5">
      <c r="A27" s="183" t="s">
        <v>118</v>
      </c>
      <c r="B27" s="182"/>
      <c r="C27" s="155">
        <v>45393671</v>
      </c>
      <c r="D27" s="155">
        <v>0</v>
      </c>
      <c r="E27" s="156">
        <v>25195514</v>
      </c>
      <c r="F27" s="60">
        <v>88195514</v>
      </c>
      <c r="G27" s="60">
        <v>2370218</v>
      </c>
      <c r="H27" s="60">
        <v>2370218</v>
      </c>
      <c r="I27" s="60">
        <v>1555925</v>
      </c>
      <c r="J27" s="60">
        <v>6296361</v>
      </c>
      <c r="K27" s="60">
        <v>2098787</v>
      </c>
      <c r="L27" s="60">
        <v>2098787</v>
      </c>
      <c r="M27" s="60">
        <v>2098787</v>
      </c>
      <c r="N27" s="60">
        <v>6296361</v>
      </c>
      <c r="O27" s="60">
        <v>2098787</v>
      </c>
      <c r="P27" s="60">
        <v>2098787</v>
      </c>
      <c r="Q27" s="60">
        <v>2098787</v>
      </c>
      <c r="R27" s="60">
        <v>6296361</v>
      </c>
      <c r="S27" s="60">
        <v>2098787</v>
      </c>
      <c r="T27" s="60">
        <v>1944161</v>
      </c>
      <c r="U27" s="60">
        <v>2263483</v>
      </c>
      <c r="V27" s="60">
        <v>6306431</v>
      </c>
      <c r="W27" s="60">
        <v>25195514</v>
      </c>
      <c r="X27" s="60">
        <v>25195514</v>
      </c>
      <c r="Y27" s="60">
        <v>0</v>
      </c>
      <c r="Z27" s="140">
        <v>0</v>
      </c>
      <c r="AA27" s="155">
        <v>88195514</v>
      </c>
    </row>
    <row r="28" spans="1:27" ht="13.5">
      <c r="A28" s="183" t="s">
        <v>39</v>
      </c>
      <c r="B28" s="182"/>
      <c r="C28" s="155">
        <v>22233910</v>
      </c>
      <c r="D28" s="155">
        <v>0</v>
      </c>
      <c r="E28" s="156">
        <v>28198600</v>
      </c>
      <c r="F28" s="60">
        <v>28198600</v>
      </c>
      <c r="G28" s="60">
        <v>2351026</v>
      </c>
      <c r="H28" s="60">
        <v>2350123</v>
      </c>
      <c r="I28" s="60">
        <v>2350123</v>
      </c>
      <c r="J28" s="60">
        <v>7051272</v>
      </c>
      <c r="K28" s="60">
        <v>2350072</v>
      </c>
      <c r="L28" s="60">
        <v>2349812</v>
      </c>
      <c r="M28" s="60">
        <v>2349839</v>
      </c>
      <c r="N28" s="60">
        <v>7049723</v>
      </c>
      <c r="O28" s="60">
        <v>2349817</v>
      </c>
      <c r="P28" s="60">
        <v>2349714</v>
      </c>
      <c r="Q28" s="60">
        <v>2349321</v>
      </c>
      <c r="R28" s="60">
        <v>7048852</v>
      </c>
      <c r="S28" s="60">
        <v>2349220</v>
      </c>
      <c r="T28" s="60">
        <v>2349220</v>
      </c>
      <c r="U28" s="60">
        <v>2350313</v>
      </c>
      <c r="V28" s="60">
        <v>7048753</v>
      </c>
      <c r="W28" s="60">
        <v>28198600</v>
      </c>
      <c r="X28" s="60">
        <v>28198600</v>
      </c>
      <c r="Y28" s="60">
        <v>0</v>
      </c>
      <c r="Z28" s="140">
        <v>0</v>
      </c>
      <c r="AA28" s="155">
        <v>28198600</v>
      </c>
    </row>
    <row r="29" spans="1:27" ht="13.5">
      <c r="A29" s="183" t="s">
        <v>40</v>
      </c>
      <c r="B29" s="182"/>
      <c r="C29" s="155">
        <v>14487940</v>
      </c>
      <c r="D29" s="155">
        <v>0</v>
      </c>
      <c r="E29" s="156">
        <v>18500000</v>
      </c>
      <c r="F29" s="60">
        <v>14500000</v>
      </c>
      <c r="G29" s="60">
        <v>0</v>
      </c>
      <c r="H29" s="60">
        <v>0</v>
      </c>
      <c r="I29" s="60">
        <v>0</v>
      </c>
      <c r="J29" s="60">
        <v>0</v>
      </c>
      <c r="K29" s="60">
        <v>1815255</v>
      </c>
      <c r="L29" s="60">
        <v>0</v>
      </c>
      <c r="M29" s="60">
        <v>4486718</v>
      </c>
      <c r="N29" s="60">
        <v>6301973</v>
      </c>
      <c r="O29" s="60">
        <v>0</v>
      </c>
      <c r="P29" s="60">
        <v>-2182383</v>
      </c>
      <c r="Q29" s="60">
        <v>2522740</v>
      </c>
      <c r="R29" s="60">
        <v>340357</v>
      </c>
      <c r="S29" s="60">
        <v>0</v>
      </c>
      <c r="T29" s="60">
        <v>0</v>
      </c>
      <c r="U29" s="60">
        <v>4173737</v>
      </c>
      <c r="V29" s="60">
        <v>4173737</v>
      </c>
      <c r="W29" s="60">
        <v>10816067</v>
      </c>
      <c r="X29" s="60">
        <v>18500000</v>
      </c>
      <c r="Y29" s="60">
        <v>-7683933</v>
      </c>
      <c r="Z29" s="140">
        <v>-41.53</v>
      </c>
      <c r="AA29" s="155">
        <v>14500000</v>
      </c>
    </row>
    <row r="30" spans="1:27" ht="13.5">
      <c r="A30" s="183" t="s">
        <v>119</v>
      </c>
      <c r="B30" s="182"/>
      <c r="C30" s="155">
        <v>123964075</v>
      </c>
      <c r="D30" s="155">
        <v>0</v>
      </c>
      <c r="E30" s="156">
        <v>137236000</v>
      </c>
      <c r="F30" s="60">
        <v>129236000</v>
      </c>
      <c r="G30" s="60">
        <v>86831</v>
      </c>
      <c r="H30" s="60">
        <v>17355791</v>
      </c>
      <c r="I30" s="60">
        <v>14845305</v>
      </c>
      <c r="J30" s="60">
        <v>32287927</v>
      </c>
      <c r="K30" s="60">
        <v>8942112</v>
      </c>
      <c r="L30" s="60">
        <v>9147509</v>
      </c>
      <c r="M30" s="60">
        <v>8598732</v>
      </c>
      <c r="N30" s="60">
        <v>26688353</v>
      </c>
      <c r="O30" s="60">
        <v>9618028</v>
      </c>
      <c r="P30" s="60">
        <v>9326234</v>
      </c>
      <c r="Q30" s="60">
        <v>8275414</v>
      </c>
      <c r="R30" s="60">
        <v>27219676</v>
      </c>
      <c r="S30" s="60">
        <v>9031120</v>
      </c>
      <c r="T30" s="60">
        <v>8809419</v>
      </c>
      <c r="U30" s="60">
        <v>23954251</v>
      </c>
      <c r="V30" s="60">
        <v>41794790</v>
      </c>
      <c r="W30" s="60">
        <v>127990746</v>
      </c>
      <c r="X30" s="60">
        <v>137236000</v>
      </c>
      <c r="Y30" s="60">
        <v>-9245254</v>
      </c>
      <c r="Z30" s="140">
        <v>-6.74</v>
      </c>
      <c r="AA30" s="155">
        <v>129236000</v>
      </c>
    </row>
    <row r="31" spans="1:27" ht="13.5">
      <c r="A31" s="183" t="s">
        <v>120</v>
      </c>
      <c r="B31" s="182"/>
      <c r="C31" s="155">
        <v>20056527</v>
      </c>
      <c r="D31" s="155">
        <v>0</v>
      </c>
      <c r="E31" s="156">
        <v>16842650</v>
      </c>
      <c r="F31" s="60">
        <v>21348355</v>
      </c>
      <c r="G31" s="60">
        <v>360324</v>
      </c>
      <c r="H31" s="60">
        <v>1460202</v>
      </c>
      <c r="I31" s="60">
        <v>318433</v>
      </c>
      <c r="J31" s="60">
        <v>2138959</v>
      </c>
      <c r="K31" s="60">
        <v>1362696</v>
      </c>
      <c r="L31" s="60">
        <v>536792</v>
      </c>
      <c r="M31" s="60">
        <v>1281549</v>
      </c>
      <c r="N31" s="60">
        <v>3181037</v>
      </c>
      <c r="O31" s="60">
        <v>1817633</v>
      </c>
      <c r="P31" s="60">
        <v>2007098</v>
      </c>
      <c r="Q31" s="60">
        <v>2646700</v>
      </c>
      <c r="R31" s="60">
        <v>6471431</v>
      </c>
      <c r="S31" s="60">
        <v>1332720</v>
      </c>
      <c r="T31" s="60">
        <v>1585826</v>
      </c>
      <c r="U31" s="60">
        <v>5201058</v>
      </c>
      <c r="V31" s="60">
        <v>8119604</v>
      </c>
      <c r="W31" s="60">
        <v>19911031</v>
      </c>
      <c r="X31" s="60">
        <v>16842650</v>
      </c>
      <c r="Y31" s="60">
        <v>3068381</v>
      </c>
      <c r="Z31" s="140">
        <v>18.22</v>
      </c>
      <c r="AA31" s="155">
        <v>21348355</v>
      </c>
    </row>
    <row r="32" spans="1:27" ht="13.5">
      <c r="A32" s="183" t="s">
        <v>121</v>
      </c>
      <c r="B32" s="182"/>
      <c r="C32" s="155">
        <v>18694210</v>
      </c>
      <c r="D32" s="155">
        <v>0</v>
      </c>
      <c r="E32" s="156">
        <v>22940730</v>
      </c>
      <c r="F32" s="60">
        <v>22754930</v>
      </c>
      <c r="G32" s="60">
        <v>328984</v>
      </c>
      <c r="H32" s="60">
        <v>624342</v>
      </c>
      <c r="I32" s="60">
        <v>1627131</v>
      </c>
      <c r="J32" s="60">
        <v>2580457</v>
      </c>
      <c r="K32" s="60">
        <v>2347004</v>
      </c>
      <c r="L32" s="60">
        <v>1579385</v>
      </c>
      <c r="M32" s="60">
        <v>1575810</v>
      </c>
      <c r="N32" s="60">
        <v>5502199</v>
      </c>
      <c r="O32" s="60">
        <v>2684862</v>
      </c>
      <c r="P32" s="60">
        <v>2083115</v>
      </c>
      <c r="Q32" s="60">
        <v>2676738</v>
      </c>
      <c r="R32" s="60">
        <v>7444715</v>
      </c>
      <c r="S32" s="60">
        <v>1868598</v>
      </c>
      <c r="T32" s="60">
        <v>2365585</v>
      </c>
      <c r="U32" s="60">
        <v>4686092</v>
      </c>
      <c r="V32" s="60">
        <v>8920275</v>
      </c>
      <c r="W32" s="60">
        <v>24447646</v>
      </c>
      <c r="X32" s="60">
        <v>22940730</v>
      </c>
      <c r="Y32" s="60">
        <v>1506916</v>
      </c>
      <c r="Z32" s="140">
        <v>6.57</v>
      </c>
      <c r="AA32" s="155">
        <v>22754930</v>
      </c>
    </row>
    <row r="33" spans="1:27" ht="13.5">
      <c r="A33" s="183" t="s">
        <v>42</v>
      </c>
      <c r="B33" s="182"/>
      <c r="C33" s="155">
        <v>5000692</v>
      </c>
      <c r="D33" s="155">
        <v>0</v>
      </c>
      <c r="E33" s="156">
        <v>5514000</v>
      </c>
      <c r="F33" s="60">
        <v>5464000</v>
      </c>
      <c r="G33" s="60">
        <v>665282</v>
      </c>
      <c r="H33" s="60">
        <v>448373</v>
      </c>
      <c r="I33" s="60">
        <v>374745</v>
      </c>
      <c r="J33" s="60">
        <v>1488400</v>
      </c>
      <c r="K33" s="60">
        <v>369333</v>
      </c>
      <c r="L33" s="60">
        <v>380918</v>
      </c>
      <c r="M33" s="60">
        <v>415644</v>
      </c>
      <c r="N33" s="60">
        <v>1165895</v>
      </c>
      <c r="O33" s="60">
        <v>574952</v>
      </c>
      <c r="P33" s="60">
        <v>367333</v>
      </c>
      <c r="Q33" s="60">
        <v>800333</v>
      </c>
      <c r="R33" s="60">
        <v>1742618</v>
      </c>
      <c r="S33" s="60">
        <v>394333</v>
      </c>
      <c r="T33" s="60">
        <v>580032</v>
      </c>
      <c r="U33" s="60">
        <v>2000</v>
      </c>
      <c r="V33" s="60">
        <v>976365</v>
      </c>
      <c r="W33" s="60">
        <v>5373278</v>
      </c>
      <c r="X33" s="60">
        <v>5514000</v>
      </c>
      <c r="Y33" s="60">
        <v>-140722</v>
      </c>
      <c r="Z33" s="140">
        <v>-2.55</v>
      </c>
      <c r="AA33" s="155">
        <v>5464000</v>
      </c>
    </row>
    <row r="34" spans="1:27" ht="13.5">
      <c r="A34" s="183" t="s">
        <v>43</v>
      </c>
      <c r="B34" s="182"/>
      <c r="C34" s="155">
        <v>150987929</v>
      </c>
      <c r="D34" s="155">
        <v>0</v>
      </c>
      <c r="E34" s="156">
        <v>105949086</v>
      </c>
      <c r="F34" s="60">
        <v>124651056</v>
      </c>
      <c r="G34" s="60">
        <v>7041547</v>
      </c>
      <c r="H34" s="60">
        <v>10482634</v>
      </c>
      <c r="I34" s="60">
        <v>17999321</v>
      </c>
      <c r="J34" s="60">
        <v>35523502</v>
      </c>
      <c r="K34" s="60">
        <v>5908479</v>
      </c>
      <c r="L34" s="60">
        <v>7435236</v>
      </c>
      <c r="M34" s="60">
        <v>8402042</v>
      </c>
      <c r="N34" s="60">
        <v>21745757</v>
      </c>
      <c r="O34" s="60">
        <v>5043277</v>
      </c>
      <c r="P34" s="60">
        <v>9536321</v>
      </c>
      <c r="Q34" s="60">
        <v>9895445</v>
      </c>
      <c r="R34" s="60">
        <v>24475043</v>
      </c>
      <c r="S34" s="60">
        <v>8928275</v>
      </c>
      <c r="T34" s="60">
        <v>11219939</v>
      </c>
      <c r="U34" s="60">
        <v>23646402</v>
      </c>
      <c r="V34" s="60">
        <v>43794616</v>
      </c>
      <c r="W34" s="60">
        <v>125538918</v>
      </c>
      <c r="X34" s="60">
        <v>105949086</v>
      </c>
      <c r="Y34" s="60">
        <v>19589832</v>
      </c>
      <c r="Z34" s="140">
        <v>18.49</v>
      </c>
      <c r="AA34" s="155">
        <v>124651056</v>
      </c>
    </row>
    <row r="35" spans="1:27" ht="13.5">
      <c r="A35" s="181" t="s">
        <v>122</v>
      </c>
      <c r="B35" s="185"/>
      <c r="C35" s="155">
        <v>561843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564027854</v>
      </c>
      <c r="D36" s="188">
        <f>SUM(D25:D35)</f>
        <v>0</v>
      </c>
      <c r="E36" s="189">
        <f t="shared" si="1"/>
        <v>540747634</v>
      </c>
      <c r="F36" s="190">
        <f t="shared" si="1"/>
        <v>613351654</v>
      </c>
      <c r="G36" s="190">
        <f t="shared" si="1"/>
        <v>26860131</v>
      </c>
      <c r="H36" s="190">
        <f t="shared" si="1"/>
        <v>48794615</v>
      </c>
      <c r="I36" s="190">
        <f t="shared" si="1"/>
        <v>52841327</v>
      </c>
      <c r="J36" s="190">
        <f t="shared" si="1"/>
        <v>128496073</v>
      </c>
      <c r="K36" s="190">
        <f t="shared" si="1"/>
        <v>38963542</v>
      </c>
      <c r="L36" s="190">
        <f t="shared" si="1"/>
        <v>44997592</v>
      </c>
      <c r="M36" s="190">
        <f t="shared" si="1"/>
        <v>43040764</v>
      </c>
      <c r="N36" s="190">
        <f t="shared" si="1"/>
        <v>127001898</v>
      </c>
      <c r="O36" s="190">
        <f t="shared" si="1"/>
        <v>39489737</v>
      </c>
      <c r="P36" s="190">
        <f t="shared" si="1"/>
        <v>39489426</v>
      </c>
      <c r="Q36" s="190">
        <f t="shared" si="1"/>
        <v>44908534</v>
      </c>
      <c r="R36" s="190">
        <f t="shared" si="1"/>
        <v>123887697</v>
      </c>
      <c r="S36" s="190">
        <f t="shared" si="1"/>
        <v>41153912</v>
      </c>
      <c r="T36" s="190">
        <f t="shared" si="1"/>
        <v>43012386</v>
      </c>
      <c r="U36" s="190">
        <f t="shared" si="1"/>
        <v>79490905</v>
      </c>
      <c r="V36" s="190">
        <f t="shared" si="1"/>
        <v>163657203</v>
      </c>
      <c r="W36" s="190">
        <f t="shared" si="1"/>
        <v>543042871</v>
      </c>
      <c r="X36" s="190">
        <f t="shared" si="1"/>
        <v>540747634</v>
      </c>
      <c r="Y36" s="190">
        <f t="shared" si="1"/>
        <v>2295237</v>
      </c>
      <c r="Z36" s="191">
        <f>+IF(X36&lt;&gt;0,+(Y36/X36)*100,0)</f>
        <v>0.4244562260997336</v>
      </c>
      <c r="AA36" s="188">
        <f>SUM(AA25:AA35)</f>
        <v>613351654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-5112893</v>
      </c>
      <c r="D38" s="199">
        <f>+D22-D36</f>
        <v>0</v>
      </c>
      <c r="E38" s="200">
        <f t="shared" si="2"/>
        <v>-3981194</v>
      </c>
      <c r="F38" s="106">
        <f t="shared" si="2"/>
        <v>3160906</v>
      </c>
      <c r="G38" s="106">
        <f t="shared" si="2"/>
        <v>218960611</v>
      </c>
      <c r="H38" s="106">
        <f t="shared" si="2"/>
        <v>-22980992</v>
      </c>
      <c r="I38" s="106">
        <f t="shared" si="2"/>
        <v>-30597248</v>
      </c>
      <c r="J38" s="106">
        <f t="shared" si="2"/>
        <v>165382371</v>
      </c>
      <c r="K38" s="106">
        <f t="shared" si="2"/>
        <v>-15284447</v>
      </c>
      <c r="L38" s="106">
        <f t="shared" si="2"/>
        <v>-18900601</v>
      </c>
      <c r="M38" s="106">
        <f t="shared" si="2"/>
        <v>-13811553</v>
      </c>
      <c r="N38" s="106">
        <f t="shared" si="2"/>
        <v>-47996601</v>
      </c>
      <c r="O38" s="106">
        <f t="shared" si="2"/>
        <v>-6350269</v>
      </c>
      <c r="P38" s="106">
        <f t="shared" si="2"/>
        <v>-15280015</v>
      </c>
      <c r="Q38" s="106">
        <f t="shared" si="2"/>
        <v>-4374233</v>
      </c>
      <c r="R38" s="106">
        <f t="shared" si="2"/>
        <v>-26004517</v>
      </c>
      <c r="S38" s="106">
        <f t="shared" si="2"/>
        <v>-15635344</v>
      </c>
      <c r="T38" s="106">
        <f t="shared" si="2"/>
        <v>-15247890</v>
      </c>
      <c r="U38" s="106">
        <f t="shared" si="2"/>
        <v>-44520966</v>
      </c>
      <c r="V38" s="106">
        <f t="shared" si="2"/>
        <v>-75404200</v>
      </c>
      <c r="W38" s="106">
        <f t="shared" si="2"/>
        <v>15977053</v>
      </c>
      <c r="X38" s="106">
        <f>IF(F22=F36,0,X22-X36)</f>
        <v>-3981194</v>
      </c>
      <c r="Y38" s="106">
        <f t="shared" si="2"/>
        <v>19958247</v>
      </c>
      <c r="Z38" s="201">
        <f>+IF(X38&lt;&gt;0,+(Y38/X38)*100,0)</f>
        <v>-501.3130985327518</v>
      </c>
      <c r="AA38" s="199">
        <f>+AA22-AA36</f>
        <v>3160906</v>
      </c>
    </row>
    <row r="39" spans="1:27" ht="13.5">
      <c r="A39" s="181" t="s">
        <v>46</v>
      </c>
      <c r="B39" s="185"/>
      <c r="C39" s="155">
        <v>39272470</v>
      </c>
      <c r="D39" s="155">
        <v>0</v>
      </c>
      <c r="E39" s="156">
        <v>39484000</v>
      </c>
      <c r="F39" s="60">
        <v>50790300</v>
      </c>
      <c r="G39" s="60">
        <v>2251332</v>
      </c>
      <c r="H39" s="60">
        <v>2671625</v>
      </c>
      <c r="I39" s="60">
        <v>5649965</v>
      </c>
      <c r="J39" s="60">
        <v>10572922</v>
      </c>
      <c r="K39" s="60">
        <v>4673583</v>
      </c>
      <c r="L39" s="60">
        <v>-1787001</v>
      </c>
      <c r="M39" s="60">
        <v>2337900</v>
      </c>
      <c r="N39" s="60">
        <v>5224482</v>
      </c>
      <c r="O39" s="60">
        <v>1449303</v>
      </c>
      <c r="P39" s="60">
        <v>935305</v>
      </c>
      <c r="Q39" s="60">
        <v>4188012</v>
      </c>
      <c r="R39" s="60">
        <v>6572620</v>
      </c>
      <c r="S39" s="60">
        <v>3183177</v>
      </c>
      <c r="T39" s="60">
        <v>6088823</v>
      </c>
      <c r="U39" s="60">
        <v>5446257</v>
      </c>
      <c r="V39" s="60">
        <v>14718257</v>
      </c>
      <c r="W39" s="60">
        <v>37088281</v>
      </c>
      <c r="X39" s="60">
        <v>39484000</v>
      </c>
      <c r="Y39" s="60">
        <v>-2395719</v>
      </c>
      <c r="Z39" s="140">
        <v>-6.07</v>
      </c>
      <c r="AA39" s="155">
        <v>50790300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-4589070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-30000</v>
      </c>
      <c r="R41" s="202">
        <v>-30000</v>
      </c>
      <c r="S41" s="202">
        <v>0</v>
      </c>
      <c r="T41" s="60">
        <v>0</v>
      </c>
      <c r="U41" s="202">
        <v>0</v>
      </c>
      <c r="V41" s="202">
        <v>0</v>
      </c>
      <c r="W41" s="202">
        <v>-30000</v>
      </c>
      <c r="X41" s="60"/>
      <c r="Y41" s="202">
        <v>-30000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29570507</v>
      </c>
      <c r="D42" s="206">
        <f>SUM(D38:D41)</f>
        <v>0</v>
      </c>
      <c r="E42" s="207">
        <f t="shared" si="3"/>
        <v>35502806</v>
      </c>
      <c r="F42" s="88">
        <f t="shared" si="3"/>
        <v>53951206</v>
      </c>
      <c r="G42" s="88">
        <f t="shared" si="3"/>
        <v>221211943</v>
      </c>
      <c r="H42" s="88">
        <f t="shared" si="3"/>
        <v>-20309367</v>
      </c>
      <c r="I42" s="88">
        <f t="shared" si="3"/>
        <v>-24947283</v>
      </c>
      <c r="J42" s="88">
        <f t="shared" si="3"/>
        <v>175955293</v>
      </c>
      <c r="K42" s="88">
        <f t="shared" si="3"/>
        <v>-10610864</v>
      </c>
      <c r="L42" s="88">
        <f t="shared" si="3"/>
        <v>-20687602</v>
      </c>
      <c r="M42" s="88">
        <f t="shared" si="3"/>
        <v>-11473653</v>
      </c>
      <c r="N42" s="88">
        <f t="shared" si="3"/>
        <v>-42772119</v>
      </c>
      <c r="O42" s="88">
        <f t="shared" si="3"/>
        <v>-4900966</v>
      </c>
      <c r="P42" s="88">
        <f t="shared" si="3"/>
        <v>-14344710</v>
      </c>
      <c r="Q42" s="88">
        <f t="shared" si="3"/>
        <v>-216221</v>
      </c>
      <c r="R42" s="88">
        <f t="shared" si="3"/>
        <v>-19461897</v>
      </c>
      <c r="S42" s="88">
        <f t="shared" si="3"/>
        <v>-12452167</v>
      </c>
      <c r="T42" s="88">
        <f t="shared" si="3"/>
        <v>-9159067</v>
      </c>
      <c r="U42" s="88">
        <f t="shared" si="3"/>
        <v>-39074709</v>
      </c>
      <c r="V42" s="88">
        <f t="shared" si="3"/>
        <v>-60685943</v>
      </c>
      <c r="W42" s="88">
        <f t="shared" si="3"/>
        <v>53035334</v>
      </c>
      <c r="X42" s="88">
        <f t="shared" si="3"/>
        <v>35502806</v>
      </c>
      <c r="Y42" s="88">
        <f t="shared" si="3"/>
        <v>17532528</v>
      </c>
      <c r="Z42" s="208">
        <f>+IF(X42&lt;&gt;0,+(Y42/X42)*100,0)</f>
        <v>49.3834994338194</v>
      </c>
      <c r="AA42" s="206">
        <f>SUM(AA38:AA41)</f>
        <v>53951206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29570507</v>
      </c>
      <c r="D44" s="210">
        <f>+D42-D43</f>
        <v>0</v>
      </c>
      <c r="E44" s="211">
        <f t="shared" si="4"/>
        <v>35502806</v>
      </c>
      <c r="F44" s="77">
        <f t="shared" si="4"/>
        <v>53951206</v>
      </c>
      <c r="G44" s="77">
        <f t="shared" si="4"/>
        <v>221211943</v>
      </c>
      <c r="H44" s="77">
        <f t="shared" si="4"/>
        <v>-20309367</v>
      </c>
      <c r="I44" s="77">
        <f t="shared" si="4"/>
        <v>-24947283</v>
      </c>
      <c r="J44" s="77">
        <f t="shared" si="4"/>
        <v>175955293</v>
      </c>
      <c r="K44" s="77">
        <f t="shared" si="4"/>
        <v>-10610864</v>
      </c>
      <c r="L44" s="77">
        <f t="shared" si="4"/>
        <v>-20687602</v>
      </c>
      <c r="M44" s="77">
        <f t="shared" si="4"/>
        <v>-11473653</v>
      </c>
      <c r="N44" s="77">
        <f t="shared" si="4"/>
        <v>-42772119</v>
      </c>
      <c r="O44" s="77">
        <f t="shared" si="4"/>
        <v>-4900966</v>
      </c>
      <c r="P44" s="77">
        <f t="shared" si="4"/>
        <v>-14344710</v>
      </c>
      <c r="Q44" s="77">
        <f t="shared" si="4"/>
        <v>-216221</v>
      </c>
      <c r="R44" s="77">
        <f t="shared" si="4"/>
        <v>-19461897</v>
      </c>
      <c r="S44" s="77">
        <f t="shared" si="4"/>
        <v>-12452167</v>
      </c>
      <c r="T44" s="77">
        <f t="shared" si="4"/>
        <v>-9159067</v>
      </c>
      <c r="U44" s="77">
        <f t="shared" si="4"/>
        <v>-39074709</v>
      </c>
      <c r="V44" s="77">
        <f t="shared" si="4"/>
        <v>-60685943</v>
      </c>
      <c r="W44" s="77">
        <f t="shared" si="4"/>
        <v>53035334</v>
      </c>
      <c r="X44" s="77">
        <f t="shared" si="4"/>
        <v>35502806</v>
      </c>
      <c r="Y44" s="77">
        <f t="shared" si="4"/>
        <v>17532528</v>
      </c>
      <c r="Z44" s="212">
        <f>+IF(X44&lt;&gt;0,+(Y44/X44)*100,0)</f>
        <v>49.3834994338194</v>
      </c>
      <c r="AA44" s="210">
        <f>+AA42-AA43</f>
        <v>53951206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29570507</v>
      </c>
      <c r="D46" s="206">
        <f>SUM(D44:D45)</f>
        <v>0</v>
      </c>
      <c r="E46" s="207">
        <f t="shared" si="5"/>
        <v>35502806</v>
      </c>
      <c r="F46" s="88">
        <f t="shared" si="5"/>
        <v>53951206</v>
      </c>
      <c r="G46" s="88">
        <f t="shared" si="5"/>
        <v>221211943</v>
      </c>
      <c r="H46" s="88">
        <f t="shared" si="5"/>
        <v>-20309367</v>
      </c>
      <c r="I46" s="88">
        <f t="shared" si="5"/>
        <v>-24947283</v>
      </c>
      <c r="J46" s="88">
        <f t="shared" si="5"/>
        <v>175955293</v>
      </c>
      <c r="K46" s="88">
        <f t="shared" si="5"/>
        <v>-10610864</v>
      </c>
      <c r="L46" s="88">
        <f t="shared" si="5"/>
        <v>-20687602</v>
      </c>
      <c r="M46" s="88">
        <f t="shared" si="5"/>
        <v>-11473653</v>
      </c>
      <c r="N46" s="88">
        <f t="shared" si="5"/>
        <v>-42772119</v>
      </c>
      <c r="O46" s="88">
        <f t="shared" si="5"/>
        <v>-4900966</v>
      </c>
      <c r="P46" s="88">
        <f t="shared" si="5"/>
        <v>-14344710</v>
      </c>
      <c r="Q46" s="88">
        <f t="shared" si="5"/>
        <v>-216221</v>
      </c>
      <c r="R46" s="88">
        <f t="shared" si="5"/>
        <v>-19461897</v>
      </c>
      <c r="S46" s="88">
        <f t="shared" si="5"/>
        <v>-12452167</v>
      </c>
      <c r="T46" s="88">
        <f t="shared" si="5"/>
        <v>-9159067</v>
      </c>
      <c r="U46" s="88">
        <f t="shared" si="5"/>
        <v>-39074709</v>
      </c>
      <c r="V46" s="88">
        <f t="shared" si="5"/>
        <v>-60685943</v>
      </c>
      <c r="W46" s="88">
        <f t="shared" si="5"/>
        <v>53035334</v>
      </c>
      <c r="X46" s="88">
        <f t="shared" si="5"/>
        <v>35502806</v>
      </c>
      <c r="Y46" s="88">
        <f t="shared" si="5"/>
        <v>17532528</v>
      </c>
      <c r="Z46" s="208">
        <f>+IF(X46&lt;&gt;0,+(Y46/X46)*100,0)</f>
        <v>49.3834994338194</v>
      </c>
      <c r="AA46" s="206">
        <f>SUM(AA44:AA45)</f>
        <v>53951206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29570507</v>
      </c>
      <c r="D48" s="217">
        <f>SUM(D46:D47)</f>
        <v>0</v>
      </c>
      <c r="E48" s="218">
        <f t="shared" si="6"/>
        <v>35502806</v>
      </c>
      <c r="F48" s="219">
        <f t="shared" si="6"/>
        <v>53951206</v>
      </c>
      <c r="G48" s="219">
        <f t="shared" si="6"/>
        <v>221211943</v>
      </c>
      <c r="H48" s="220">
        <f t="shared" si="6"/>
        <v>-20309367</v>
      </c>
      <c r="I48" s="220">
        <f t="shared" si="6"/>
        <v>-24947283</v>
      </c>
      <c r="J48" s="220">
        <f t="shared" si="6"/>
        <v>175955293</v>
      </c>
      <c r="K48" s="220">
        <f t="shared" si="6"/>
        <v>-10610864</v>
      </c>
      <c r="L48" s="220">
        <f t="shared" si="6"/>
        <v>-20687602</v>
      </c>
      <c r="M48" s="219">
        <f t="shared" si="6"/>
        <v>-11473653</v>
      </c>
      <c r="N48" s="219">
        <f t="shared" si="6"/>
        <v>-42772119</v>
      </c>
      <c r="O48" s="220">
        <f t="shared" si="6"/>
        <v>-4900966</v>
      </c>
      <c r="P48" s="220">
        <f t="shared" si="6"/>
        <v>-14344710</v>
      </c>
      <c r="Q48" s="220">
        <f t="shared" si="6"/>
        <v>-216221</v>
      </c>
      <c r="R48" s="220">
        <f t="shared" si="6"/>
        <v>-19461897</v>
      </c>
      <c r="S48" s="220">
        <f t="shared" si="6"/>
        <v>-12452167</v>
      </c>
      <c r="T48" s="219">
        <f t="shared" si="6"/>
        <v>-9159067</v>
      </c>
      <c r="U48" s="219">
        <f t="shared" si="6"/>
        <v>-39074709</v>
      </c>
      <c r="V48" s="220">
        <f t="shared" si="6"/>
        <v>-60685943</v>
      </c>
      <c r="W48" s="220">
        <f t="shared" si="6"/>
        <v>53035334</v>
      </c>
      <c r="X48" s="220">
        <f t="shared" si="6"/>
        <v>35502806</v>
      </c>
      <c r="Y48" s="220">
        <f t="shared" si="6"/>
        <v>17532528</v>
      </c>
      <c r="Z48" s="221">
        <f>+IF(X48&lt;&gt;0,+(Y48/X48)*100,0)</f>
        <v>49.3834994338194</v>
      </c>
      <c r="AA48" s="222">
        <f>SUM(AA46:AA47)</f>
        <v>53951206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10061054</v>
      </c>
      <c r="D5" s="153">
        <f>SUM(D6:D8)</f>
        <v>0</v>
      </c>
      <c r="E5" s="154">
        <f t="shared" si="0"/>
        <v>2630000</v>
      </c>
      <c r="F5" s="100">
        <f t="shared" si="0"/>
        <v>6032800</v>
      </c>
      <c r="G5" s="100">
        <f t="shared" si="0"/>
        <v>24538</v>
      </c>
      <c r="H5" s="100">
        <f t="shared" si="0"/>
        <v>898562</v>
      </c>
      <c r="I5" s="100">
        <f t="shared" si="0"/>
        <v>214388</v>
      </c>
      <c r="J5" s="100">
        <f t="shared" si="0"/>
        <v>1137488</v>
      </c>
      <c r="K5" s="100">
        <f t="shared" si="0"/>
        <v>32545</v>
      </c>
      <c r="L5" s="100">
        <f t="shared" si="0"/>
        <v>-134405</v>
      </c>
      <c r="M5" s="100">
        <f t="shared" si="0"/>
        <v>28022</v>
      </c>
      <c r="N5" s="100">
        <f t="shared" si="0"/>
        <v>-73838</v>
      </c>
      <c r="O5" s="100">
        <f t="shared" si="0"/>
        <v>81148</v>
      </c>
      <c r="P5" s="100">
        <f t="shared" si="0"/>
        <v>113745</v>
      </c>
      <c r="Q5" s="100">
        <f t="shared" si="0"/>
        <v>141937</v>
      </c>
      <c r="R5" s="100">
        <f t="shared" si="0"/>
        <v>336830</v>
      </c>
      <c r="S5" s="100">
        <f t="shared" si="0"/>
        <v>103471</v>
      </c>
      <c r="T5" s="100">
        <f t="shared" si="0"/>
        <v>671278</v>
      </c>
      <c r="U5" s="100">
        <f t="shared" si="0"/>
        <v>2443658</v>
      </c>
      <c r="V5" s="100">
        <f t="shared" si="0"/>
        <v>3218407</v>
      </c>
      <c r="W5" s="100">
        <f t="shared" si="0"/>
        <v>4618887</v>
      </c>
      <c r="X5" s="100">
        <f t="shared" si="0"/>
        <v>3552500</v>
      </c>
      <c r="Y5" s="100">
        <f t="shared" si="0"/>
        <v>1066387</v>
      </c>
      <c r="Z5" s="137">
        <f>+IF(X5&lt;&gt;0,+(Y5/X5)*100,0)</f>
        <v>30.017931034482757</v>
      </c>
      <c r="AA5" s="153">
        <f>SUM(AA6:AA8)</f>
        <v>6032800</v>
      </c>
    </row>
    <row r="6" spans="1:27" ht="13.5">
      <c r="A6" s="138" t="s">
        <v>75</v>
      </c>
      <c r="B6" s="136"/>
      <c r="C6" s="155">
        <v>5681218</v>
      </c>
      <c r="D6" s="155"/>
      <c r="E6" s="156">
        <v>2590000</v>
      </c>
      <c r="F6" s="60">
        <v>2532000</v>
      </c>
      <c r="G6" s="60">
        <v>-1535</v>
      </c>
      <c r="H6" s="60">
        <v>286643</v>
      </c>
      <c r="I6" s="60">
        <v>36560</v>
      </c>
      <c r="J6" s="60">
        <v>321668</v>
      </c>
      <c r="K6" s="60"/>
      <c r="L6" s="60">
        <v>-11351</v>
      </c>
      <c r="M6" s="60">
        <v>8553</v>
      </c>
      <c r="N6" s="60">
        <v>-2798</v>
      </c>
      <c r="O6" s="60">
        <v>-95274</v>
      </c>
      <c r="P6" s="60"/>
      <c r="Q6" s="60"/>
      <c r="R6" s="60">
        <v>-95274</v>
      </c>
      <c r="S6" s="60">
        <v>69403</v>
      </c>
      <c r="T6" s="60">
        <v>303888</v>
      </c>
      <c r="U6" s="60">
        <v>1892647</v>
      </c>
      <c r="V6" s="60">
        <v>2265938</v>
      </c>
      <c r="W6" s="60">
        <v>2489534</v>
      </c>
      <c r="X6" s="60">
        <v>2090000</v>
      </c>
      <c r="Y6" s="60">
        <v>399534</v>
      </c>
      <c r="Z6" s="140">
        <v>19.12</v>
      </c>
      <c r="AA6" s="62">
        <v>2532000</v>
      </c>
    </row>
    <row r="7" spans="1:27" ht="13.5">
      <c r="A7" s="138" t="s">
        <v>76</v>
      </c>
      <c r="B7" s="136"/>
      <c r="C7" s="157">
        <v>1779883</v>
      </c>
      <c r="D7" s="157"/>
      <c r="E7" s="158"/>
      <c r="F7" s="159">
        <v>1030000</v>
      </c>
      <c r="G7" s="159">
        <v>14940</v>
      </c>
      <c r="H7" s="159">
        <v>-12955</v>
      </c>
      <c r="I7" s="159">
        <v>87</v>
      </c>
      <c r="J7" s="159">
        <v>2072</v>
      </c>
      <c r="K7" s="159"/>
      <c r="L7" s="159">
        <v>-5665</v>
      </c>
      <c r="M7" s="159">
        <v>9827</v>
      </c>
      <c r="N7" s="159">
        <v>4162</v>
      </c>
      <c r="O7" s="159">
        <v>12609</v>
      </c>
      <c r="P7" s="159"/>
      <c r="Q7" s="159">
        <v>60746</v>
      </c>
      <c r="R7" s="159">
        <v>73355</v>
      </c>
      <c r="S7" s="159">
        <v>23317</v>
      </c>
      <c r="T7" s="159">
        <v>136912</v>
      </c>
      <c r="U7" s="159">
        <v>215944</v>
      </c>
      <c r="V7" s="159">
        <v>376173</v>
      </c>
      <c r="W7" s="159">
        <v>455762</v>
      </c>
      <c r="X7" s="159">
        <v>437500</v>
      </c>
      <c r="Y7" s="159">
        <v>18262</v>
      </c>
      <c r="Z7" s="141">
        <v>4.17</v>
      </c>
      <c r="AA7" s="225">
        <v>1030000</v>
      </c>
    </row>
    <row r="8" spans="1:27" ht="13.5">
      <c r="A8" s="138" t="s">
        <v>77</v>
      </c>
      <c r="B8" s="136"/>
      <c r="C8" s="155">
        <v>2599953</v>
      </c>
      <c r="D8" s="155"/>
      <c r="E8" s="156">
        <v>40000</v>
      </c>
      <c r="F8" s="60">
        <v>2470800</v>
      </c>
      <c r="G8" s="60">
        <v>11133</v>
      </c>
      <c r="H8" s="60">
        <v>624874</v>
      </c>
      <c r="I8" s="60">
        <v>177741</v>
      </c>
      <c r="J8" s="60">
        <v>813748</v>
      </c>
      <c r="K8" s="60">
        <v>32545</v>
      </c>
      <c r="L8" s="60">
        <v>-117389</v>
      </c>
      <c r="M8" s="60">
        <v>9642</v>
      </c>
      <c r="N8" s="60">
        <v>-75202</v>
      </c>
      <c r="O8" s="60">
        <v>163813</v>
      </c>
      <c r="P8" s="60">
        <v>113745</v>
      </c>
      <c r="Q8" s="60">
        <v>81191</v>
      </c>
      <c r="R8" s="60">
        <v>358749</v>
      </c>
      <c r="S8" s="60">
        <v>10751</v>
      </c>
      <c r="T8" s="60">
        <v>230478</v>
      </c>
      <c r="U8" s="60">
        <v>335067</v>
      </c>
      <c r="V8" s="60">
        <v>576296</v>
      </c>
      <c r="W8" s="60">
        <v>1673591</v>
      </c>
      <c r="X8" s="60">
        <v>1025000</v>
      </c>
      <c r="Y8" s="60">
        <v>648591</v>
      </c>
      <c r="Z8" s="140">
        <v>63.28</v>
      </c>
      <c r="AA8" s="62">
        <v>2470800</v>
      </c>
    </row>
    <row r="9" spans="1:27" ht="13.5">
      <c r="A9" s="135" t="s">
        <v>78</v>
      </c>
      <c r="B9" s="136"/>
      <c r="C9" s="153">
        <f aca="true" t="shared" si="1" ref="C9:Y9">SUM(C10:C14)</f>
        <v>26077694</v>
      </c>
      <c r="D9" s="153">
        <f>SUM(D10:D14)</f>
        <v>0</v>
      </c>
      <c r="E9" s="154">
        <f t="shared" si="1"/>
        <v>67543500</v>
      </c>
      <c r="F9" s="100">
        <f t="shared" si="1"/>
        <v>33506500</v>
      </c>
      <c r="G9" s="100">
        <f t="shared" si="1"/>
        <v>2265450</v>
      </c>
      <c r="H9" s="100">
        <f t="shared" si="1"/>
        <v>-844096</v>
      </c>
      <c r="I9" s="100">
        <f t="shared" si="1"/>
        <v>3583013</v>
      </c>
      <c r="J9" s="100">
        <f t="shared" si="1"/>
        <v>5004367</v>
      </c>
      <c r="K9" s="100">
        <f t="shared" si="1"/>
        <v>2033063</v>
      </c>
      <c r="L9" s="100">
        <f t="shared" si="1"/>
        <v>1561886</v>
      </c>
      <c r="M9" s="100">
        <f t="shared" si="1"/>
        <v>2650146</v>
      </c>
      <c r="N9" s="100">
        <f t="shared" si="1"/>
        <v>6245095</v>
      </c>
      <c r="O9" s="100">
        <f t="shared" si="1"/>
        <v>527686</v>
      </c>
      <c r="P9" s="100">
        <f t="shared" si="1"/>
        <v>1030286</v>
      </c>
      <c r="Q9" s="100">
        <f t="shared" si="1"/>
        <v>2494777</v>
      </c>
      <c r="R9" s="100">
        <f t="shared" si="1"/>
        <v>4052749</v>
      </c>
      <c r="S9" s="100">
        <f t="shared" si="1"/>
        <v>3903371</v>
      </c>
      <c r="T9" s="100">
        <f t="shared" si="1"/>
        <v>2814993</v>
      </c>
      <c r="U9" s="100">
        <f t="shared" si="1"/>
        <v>4491627</v>
      </c>
      <c r="V9" s="100">
        <f t="shared" si="1"/>
        <v>11209991</v>
      </c>
      <c r="W9" s="100">
        <f t="shared" si="1"/>
        <v>26512202</v>
      </c>
      <c r="X9" s="100">
        <f t="shared" si="1"/>
        <v>24119000</v>
      </c>
      <c r="Y9" s="100">
        <f t="shared" si="1"/>
        <v>2393202</v>
      </c>
      <c r="Z9" s="137">
        <f>+IF(X9&lt;&gt;0,+(Y9/X9)*100,0)</f>
        <v>9.922476056221237</v>
      </c>
      <c r="AA9" s="102">
        <f>SUM(AA10:AA14)</f>
        <v>33506500</v>
      </c>
    </row>
    <row r="10" spans="1:27" ht="13.5">
      <c r="A10" s="138" t="s">
        <v>79</v>
      </c>
      <c r="B10" s="136"/>
      <c r="C10" s="155">
        <v>10066978</v>
      </c>
      <c r="D10" s="155"/>
      <c r="E10" s="156">
        <v>67543500</v>
      </c>
      <c r="F10" s="60">
        <v>4742000</v>
      </c>
      <c r="G10" s="60"/>
      <c r="H10" s="60">
        <v>3800</v>
      </c>
      <c r="I10" s="60"/>
      <c r="J10" s="60">
        <v>3800</v>
      </c>
      <c r="K10" s="60">
        <v>3285</v>
      </c>
      <c r="L10" s="60">
        <v>-21240</v>
      </c>
      <c r="M10" s="60">
        <v>207694</v>
      </c>
      <c r="N10" s="60">
        <v>189739</v>
      </c>
      <c r="O10" s="60">
        <v>43396</v>
      </c>
      <c r="P10" s="60">
        <v>173584</v>
      </c>
      <c r="Q10" s="60">
        <v>1261266</v>
      </c>
      <c r="R10" s="60">
        <v>1478246</v>
      </c>
      <c r="S10" s="60">
        <v>700568</v>
      </c>
      <c r="T10" s="60">
        <v>1482090</v>
      </c>
      <c r="U10" s="60">
        <v>1375542</v>
      </c>
      <c r="V10" s="60">
        <v>3558200</v>
      </c>
      <c r="W10" s="60">
        <v>5229985</v>
      </c>
      <c r="X10" s="60">
        <v>4629000</v>
      </c>
      <c r="Y10" s="60">
        <v>600985</v>
      </c>
      <c r="Z10" s="140">
        <v>12.98</v>
      </c>
      <c r="AA10" s="62">
        <v>4742000</v>
      </c>
    </row>
    <row r="11" spans="1:27" ht="13.5">
      <c r="A11" s="138" t="s">
        <v>80</v>
      </c>
      <c r="B11" s="136"/>
      <c r="C11" s="155">
        <v>854762</v>
      </c>
      <c r="D11" s="155"/>
      <c r="E11" s="156"/>
      <c r="F11" s="60">
        <v>1632500</v>
      </c>
      <c r="G11" s="60"/>
      <c r="H11" s="60"/>
      <c r="I11" s="60"/>
      <c r="J11" s="60"/>
      <c r="K11" s="60">
        <v>90875</v>
      </c>
      <c r="L11" s="60">
        <v>-180062</v>
      </c>
      <c r="M11" s="60">
        <v>90373</v>
      </c>
      <c r="N11" s="60">
        <v>1186</v>
      </c>
      <c r="O11" s="60">
        <v>21420</v>
      </c>
      <c r="P11" s="60">
        <v>14976</v>
      </c>
      <c r="Q11" s="60">
        <v>31228</v>
      </c>
      <c r="R11" s="60">
        <v>67624</v>
      </c>
      <c r="S11" s="60">
        <v>42266</v>
      </c>
      <c r="T11" s="60"/>
      <c r="U11" s="60">
        <v>687000</v>
      </c>
      <c r="V11" s="60">
        <v>729266</v>
      </c>
      <c r="W11" s="60">
        <v>798076</v>
      </c>
      <c r="X11" s="60">
        <v>1140000</v>
      </c>
      <c r="Y11" s="60">
        <v>-341924</v>
      </c>
      <c r="Z11" s="140">
        <v>-29.99</v>
      </c>
      <c r="AA11" s="62">
        <v>1632500</v>
      </c>
    </row>
    <row r="12" spans="1:27" ht="13.5">
      <c r="A12" s="138" t="s">
        <v>81</v>
      </c>
      <c r="B12" s="136"/>
      <c r="C12" s="155">
        <v>2341809</v>
      </c>
      <c r="D12" s="155"/>
      <c r="E12" s="156"/>
      <c r="F12" s="60">
        <v>1040000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v>11500</v>
      </c>
      <c r="T12" s="60">
        <v>12000</v>
      </c>
      <c r="U12" s="60">
        <v>634309</v>
      </c>
      <c r="V12" s="60">
        <v>657809</v>
      </c>
      <c r="W12" s="60">
        <v>657809</v>
      </c>
      <c r="X12" s="60">
        <v>350000</v>
      </c>
      <c r="Y12" s="60">
        <v>307809</v>
      </c>
      <c r="Z12" s="140">
        <v>87.95</v>
      </c>
      <c r="AA12" s="62">
        <v>1040000</v>
      </c>
    </row>
    <row r="13" spans="1:27" ht="13.5">
      <c r="A13" s="138" t="s">
        <v>82</v>
      </c>
      <c r="B13" s="136"/>
      <c r="C13" s="155">
        <v>12814145</v>
      </c>
      <c r="D13" s="155"/>
      <c r="E13" s="156"/>
      <c r="F13" s="60">
        <v>25807000</v>
      </c>
      <c r="G13" s="60">
        <v>2265450</v>
      </c>
      <c r="H13" s="60">
        <v>-847896</v>
      </c>
      <c r="I13" s="60">
        <v>3583013</v>
      </c>
      <c r="J13" s="60">
        <v>5000567</v>
      </c>
      <c r="K13" s="60">
        <v>1938903</v>
      </c>
      <c r="L13" s="60">
        <v>1763188</v>
      </c>
      <c r="M13" s="60">
        <v>2352079</v>
      </c>
      <c r="N13" s="60">
        <v>6054170</v>
      </c>
      <c r="O13" s="60">
        <v>462870</v>
      </c>
      <c r="P13" s="60">
        <v>841726</v>
      </c>
      <c r="Q13" s="60">
        <v>1202283</v>
      </c>
      <c r="R13" s="60">
        <v>2506879</v>
      </c>
      <c r="S13" s="60">
        <v>3149037</v>
      </c>
      <c r="T13" s="60">
        <v>1320903</v>
      </c>
      <c r="U13" s="60">
        <v>1794776</v>
      </c>
      <c r="V13" s="60">
        <v>6264716</v>
      </c>
      <c r="W13" s="60">
        <v>19826332</v>
      </c>
      <c r="X13" s="60">
        <v>18000000</v>
      </c>
      <c r="Y13" s="60">
        <v>1826332</v>
      </c>
      <c r="Z13" s="140">
        <v>10.15</v>
      </c>
      <c r="AA13" s="62">
        <v>25807000</v>
      </c>
    </row>
    <row r="14" spans="1:27" ht="13.5">
      <c r="A14" s="138" t="s">
        <v>83</v>
      </c>
      <c r="B14" s="136"/>
      <c r="C14" s="157"/>
      <c r="D14" s="157"/>
      <c r="E14" s="158"/>
      <c r="F14" s="159">
        <v>285000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>
        <v>285000</v>
      </c>
    </row>
    <row r="15" spans="1:27" ht="13.5">
      <c r="A15" s="135" t="s">
        <v>84</v>
      </c>
      <c r="B15" s="142"/>
      <c r="C15" s="153">
        <f aca="true" t="shared" si="2" ref="C15:Y15">SUM(C16:C18)</f>
        <v>7729231</v>
      </c>
      <c r="D15" s="153">
        <f>SUM(D16:D18)</f>
        <v>0</v>
      </c>
      <c r="E15" s="154">
        <f t="shared" si="2"/>
        <v>0</v>
      </c>
      <c r="F15" s="100">
        <f t="shared" si="2"/>
        <v>8610000</v>
      </c>
      <c r="G15" s="100">
        <f t="shared" si="2"/>
        <v>102546</v>
      </c>
      <c r="H15" s="100">
        <f t="shared" si="2"/>
        <v>236</v>
      </c>
      <c r="I15" s="100">
        <f t="shared" si="2"/>
        <v>25400</v>
      </c>
      <c r="J15" s="100">
        <f t="shared" si="2"/>
        <v>128182</v>
      </c>
      <c r="K15" s="100">
        <f t="shared" si="2"/>
        <v>103639</v>
      </c>
      <c r="L15" s="100">
        <f t="shared" si="2"/>
        <v>0</v>
      </c>
      <c r="M15" s="100">
        <f t="shared" si="2"/>
        <v>9531</v>
      </c>
      <c r="N15" s="100">
        <f t="shared" si="2"/>
        <v>113170</v>
      </c>
      <c r="O15" s="100">
        <f t="shared" si="2"/>
        <v>0</v>
      </c>
      <c r="P15" s="100">
        <f t="shared" si="2"/>
        <v>5607</v>
      </c>
      <c r="Q15" s="100">
        <f t="shared" si="2"/>
        <v>205552</v>
      </c>
      <c r="R15" s="100">
        <f t="shared" si="2"/>
        <v>211159</v>
      </c>
      <c r="S15" s="100">
        <f t="shared" si="2"/>
        <v>31407</v>
      </c>
      <c r="T15" s="100">
        <f t="shared" si="2"/>
        <v>667957</v>
      </c>
      <c r="U15" s="100">
        <f t="shared" si="2"/>
        <v>1347224</v>
      </c>
      <c r="V15" s="100">
        <f t="shared" si="2"/>
        <v>2046588</v>
      </c>
      <c r="W15" s="100">
        <f t="shared" si="2"/>
        <v>2499099</v>
      </c>
      <c r="X15" s="100">
        <f t="shared" si="2"/>
        <v>3474000</v>
      </c>
      <c r="Y15" s="100">
        <f t="shared" si="2"/>
        <v>-974901</v>
      </c>
      <c r="Z15" s="137">
        <f>+IF(X15&lt;&gt;0,+(Y15/X15)*100,0)</f>
        <v>-28.06278065630397</v>
      </c>
      <c r="AA15" s="102">
        <f>SUM(AA16:AA18)</f>
        <v>8610000</v>
      </c>
    </row>
    <row r="16" spans="1:27" ht="13.5">
      <c r="A16" s="138" t="s">
        <v>85</v>
      </c>
      <c r="B16" s="136"/>
      <c r="C16" s="155">
        <v>4307670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196762</v>
      </c>
      <c r="R16" s="60">
        <v>196762</v>
      </c>
      <c r="S16" s="60"/>
      <c r="T16" s="60">
        <v>173520</v>
      </c>
      <c r="U16" s="60">
        <v>518350</v>
      </c>
      <c r="V16" s="60">
        <v>691870</v>
      </c>
      <c r="W16" s="60">
        <v>888632</v>
      </c>
      <c r="X16" s="60">
        <v>250000</v>
      </c>
      <c r="Y16" s="60">
        <v>638632</v>
      </c>
      <c r="Z16" s="140">
        <v>255.45</v>
      </c>
      <c r="AA16" s="62"/>
    </row>
    <row r="17" spans="1:27" ht="13.5">
      <c r="A17" s="138" t="s">
        <v>86</v>
      </c>
      <c r="B17" s="136"/>
      <c r="C17" s="155">
        <v>3421561</v>
      </c>
      <c r="D17" s="155"/>
      <c r="E17" s="156"/>
      <c r="F17" s="60">
        <v>7625000</v>
      </c>
      <c r="G17" s="60">
        <v>102546</v>
      </c>
      <c r="H17" s="60">
        <v>236</v>
      </c>
      <c r="I17" s="60">
        <v>25400</v>
      </c>
      <c r="J17" s="60">
        <v>128182</v>
      </c>
      <c r="K17" s="60">
        <v>103639</v>
      </c>
      <c r="L17" s="60"/>
      <c r="M17" s="60">
        <v>9531</v>
      </c>
      <c r="N17" s="60">
        <v>113170</v>
      </c>
      <c r="O17" s="60"/>
      <c r="P17" s="60">
        <v>5607</v>
      </c>
      <c r="Q17" s="60">
        <v>8790</v>
      </c>
      <c r="R17" s="60">
        <v>14397</v>
      </c>
      <c r="S17" s="60">
        <v>31407</v>
      </c>
      <c r="T17" s="60">
        <v>494437</v>
      </c>
      <c r="U17" s="60">
        <v>828874</v>
      </c>
      <c r="V17" s="60">
        <v>1354718</v>
      </c>
      <c r="W17" s="60">
        <v>1610467</v>
      </c>
      <c r="X17" s="60">
        <v>3224000</v>
      </c>
      <c r="Y17" s="60">
        <v>-1613533</v>
      </c>
      <c r="Z17" s="140">
        <v>-50.05</v>
      </c>
      <c r="AA17" s="62">
        <v>7625000</v>
      </c>
    </row>
    <row r="18" spans="1:27" ht="13.5">
      <c r="A18" s="138" t="s">
        <v>87</v>
      </c>
      <c r="B18" s="136"/>
      <c r="C18" s="155"/>
      <c r="D18" s="155"/>
      <c r="E18" s="156"/>
      <c r="F18" s="60">
        <v>985000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985000</v>
      </c>
    </row>
    <row r="19" spans="1:27" ht="13.5">
      <c r="A19" s="135" t="s">
        <v>88</v>
      </c>
      <c r="B19" s="142"/>
      <c r="C19" s="153">
        <f aca="true" t="shared" si="3" ref="C19:Y19">SUM(C20:C23)</f>
        <v>33395181</v>
      </c>
      <c r="D19" s="153">
        <f>SUM(D20:D23)</f>
        <v>0</v>
      </c>
      <c r="E19" s="154">
        <f t="shared" si="3"/>
        <v>0</v>
      </c>
      <c r="F19" s="100">
        <f t="shared" si="3"/>
        <v>40985000</v>
      </c>
      <c r="G19" s="100">
        <f t="shared" si="3"/>
        <v>1796373</v>
      </c>
      <c r="H19" s="100">
        <f t="shared" si="3"/>
        <v>2440562</v>
      </c>
      <c r="I19" s="100">
        <f t="shared" si="3"/>
        <v>2179750</v>
      </c>
      <c r="J19" s="100">
        <f t="shared" si="3"/>
        <v>6416685</v>
      </c>
      <c r="K19" s="100">
        <f t="shared" si="3"/>
        <v>3981056</v>
      </c>
      <c r="L19" s="100">
        <f t="shared" si="3"/>
        <v>-251730</v>
      </c>
      <c r="M19" s="100">
        <f t="shared" si="3"/>
        <v>3047056</v>
      </c>
      <c r="N19" s="100">
        <f t="shared" si="3"/>
        <v>6776382</v>
      </c>
      <c r="O19" s="100">
        <f t="shared" si="3"/>
        <v>738111</v>
      </c>
      <c r="P19" s="100">
        <f t="shared" si="3"/>
        <v>1364477</v>
      </c>
      <c r="Q19" s="100">
        <f t="shared" si="3"/>
        <v>3197248</v>
      </c>
      <c r="R19" s="100">
        <f t="shared" si="3"/>
        <v>5299836</v>
      </c>
      <c r="S19" s="100">
        <f t="shared" si="3"/>
        <v>4689438</v>
      </c>
      <c r="T19" s="100">
        <f t="shared" si="3"/>
        <v>3721175</v>
      </c>
      <c r="U19" s="100">
        <f t="shared" si="3"/>
        <v>10371200</v>
      </c>
      <c r="V19" s="100">
        <f t="shared" si="3"/>
        <v>18781813</v>
      </c>
      <c r="W19" s="100">
        <f t="shared" si="3"/>
        <v>37274716</v>
      </c>
      <c r="X19" s="100">
        <f t="shared" si="3"/>
        <v>39028000</v>
      </c>
      <c r="Y19" s="100">
        <f t="shared" si="3"/>
        <v>-1753284</v>
      </c>
      <c r="Z19" s="137">
        <f>+IF(X19&lt;&gt;0,+(Y19/X19)*100,0)</f>
        <v>-4.492374705339756</v>
      </c>
      <c r="AA19" s="102">
        <f>SUM(AA20:AA23)</f>
        <v>40985000</v>
      </c>
    </row>
    <row r="20" spans="1:27" ht="13.5">
      <c r="A20" s="138" t="s">
        <v>89</v>
      </c>
      <c r="B20" s="136"/>
      <c r="C20" s="155">
        <v>19024550</v>
      </c>
      <c r="D20" s="155"/>
      <c r="E20" s="156"/>
      <c r="F20" s="60">
        <v>13366000</v>
      </c>
      <c r="G20" s="60">
        <v>9446</v>
      </c>
      <c r="H20" s="60">
        <v>139546</v>
      </c>
      <c r="I20" s="60">
        <v>259731</v>
      </c>
      <c r="J20" s="60">
        <v>408723</v>
      </c>
      <c r="K20" s="60">
        <v>327934</v>
      </c>
      <c r="L20" s="60">
        <v>-252019</v>
      </c>
      <c r="M20" s="60">
        <v>670099</v>
      </c>
      <c r="N20" s="60">
        <v>746014</v>
      </c>
      <c r="O20" s="60">
        <v>488096</v>
      </c>
      <c r="P20" s="60">
        <v>890481</v>
      </c>
      <c r="Q20" s="60">
        <v>1394203</v>
      </c>
      <c r="R20" s="60">
        <v>2772780</v>
      </c>
      <c r="S20" s="60">
        <v>1914918</v>
      </c>
      <c r="T20" s="60">
        <v>2309917</v>
      </c>
      <c r="U20" s="60">
        <v>3878236</v>
      </c>
      <c r="V20" s="60">
        <v>8103071</v>
      </c>
      <c r="W20" s="60">
        <v>12030588</v>
      </c>
      <c r="X20" s="60">
        <v>13341000</v>
      </c>
      <c r="Y20" s="60">
        <v>-1310412</v>
      </c>
      <c r="Z20" s="140">
        <v>-9.82</v>
      </c>
      <c r="AA20" s="62">
        <v>13366000</v>
      </c>
    </row>
    <row r="21" spans="1:27" ht="13.5">
      <c r="A21" s="138" t="s">
        <v>90</v>
      </c>
      <c r="B21" s="136"/>
      <c r="C21" s="155">
        <v>12136139</v>
      </c>
      <c r="D21" s="155"/>
      <c r="E21" s="156"/>
      <c r="F21" s="60">
        <v>3641000</v>
      </c>
      <c r="G21" s="60">
        <v>1785538</v>
      </c>
      <c r="H21" s="60">
        <v>2302405</v>
      </c>
      <c r="I21" s="60">
        <v>1729841</v>
      </c>
      <c r="J21" s="60">
        <v>5817784</v>
      </c>
      <c r="K21" s="60">
        <v>3477500</v>
      </c>
      <c r="L21" s="60">
        <v>289</v>
      </c>
      <c r="M21" s="60">
        <v>2376957</v>
      </c>
      <c r="N21" s="60">
        <v>5854746</v>
      </c>
      <c r="O21" s="60"/>
      <c r="P21" s="60">
        <v>473996</v>
      </c>
      <c r="Q21" s="60">
        <v>433234</v>
      </c>
      <c r="R21" s="60">
        <v>907230</v>
      </c>
      <c r="S21" s="60">
        <v>1682289</v>
      </c>
      <c r="T21" s="60">
        <v>306042</v>
      </c>
      <c r="U21" s="60">
        <v>3646643</v>
      </c>
      <c r="V21" s="60">
        <v>5634974</v>
      </c>
      <c r="W21" s="60">
        <v>18214734</v>
      </c>
      <c r="X21" s="60">
        <v>18794000</v>
      </c>
      <c r="Y21" s="60">
        <v>-579266</v>
      </c>
      <c r="Z21" s="140">
        <v>-3.08</v>
      </c>
      <c r="AA21" s="62">
        <v>3641000</v>
      </c>
    </row>
    <row r="22" spans="1:27" ht="13.5">
      <c r="A22" s="138" t="s">
        <v>91</v>
      </c>
      <c r="B22" s="136"/>
      <c r="C22" s="157">
        <v>2234492</v>
      </c>
      <c r="D22" s="157"/>
      <c r="E22" s="158"/>
      <c r="F22" s="159">
        <v>23978000</v>
      </c>
      <c r="G22" s="159">
        <v>1389</v>
      </c>
      <c r="H22" s="159">
        <v>-1389</v>
      </c>
      <c r="I22" s="159">
        <v>190178</v>
      </c>
      <c r="J22" s="159">
        <v>190178</v>
      </c>
      <c r="K22" s="159">
        <v>175622</v>
      </c>
      <c r="L22" s="159"/>
      <c r="M22" s="159"/>
      <c r="N22" s="159">
        <v>175622</v>
      </c>
      <c r="O22" s="159">
        <v>250015</v>
      </c>
      <c r="P22" s="159"/>
      <c r="Q22" s="159">
        <v>971847</v>
      </c>
      <c r="R22" s="159">
        <v>1221862</v>
      </c>
      <c r="S22" s="159">
        <v>1092231</v>
      </c>
      <c r="T22" s="159">
        <v>1105216</v>
      </c>
      <c r="U22" s="159">
        <v>1323071</v>
      </c>
      <c r="V22" s="159">
        <v>3520518</v>
      </c>
      <c r="W22" s="159">
        <v>5108180</v>
      </c>
      <c r="X22" s="159">
        <v>3720000</v>
      </c>
      <c r="Y22" s="159">
        <v>1388180</v>
      </c>
      <c r="Z22" s="141">
        <v>37.32</v>
      </c>
      <c r="AA22" s="225">
        <v>23978000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397964</v>
      </c>
      <c r="R23" s="60">
        <v>397964</v>
      </c>
      <c r="S23" s="60"/>
      <c r="T23" s="60"/>
      <c r="U23" s="60">
        <v>1523250</v>
      </c>
      <c r="V23" s="60">
        <v>1523250</v>
      </c>
      <c r="W23" s="60">
        <v>1921214</v>
      </c>
      <c r="X23" s="60">
        <v>3173000</v>
      </c>
      <c r="Y23" s="60">
        <v>-1251786</v>
      </c>
      <c r="Z23" s="140">
        <v>-39.45</v>
      </c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77263160</v>
      </c>
      <c r="D25" s="217">
        <f>+D5+D9+D15+D19+D24</f>
        <v>0</v>
      </c>
      <c r="E25" s="230">
        <f t="shared" si="4"/>
        <v>70173500</v>
      </c>
      <c r="F25" s="219">
        <f t="shared" si="4"/>
        <v>89134300</v>
      </c>
      <c r="G25" s="219">
        <f t="shared" si="4"/>
        <v>4188907</v>
      </c>
      <c r="H25" s="219">
        <f t="shared" si="4"/>
        <v>2495264</v>
      </c>
      <c r="I25" s="219">
        <f t="shared" si="4"/>
        <v>6002551</v>
      </c>
      <c r="J25" s="219">
        <f t="shared" si="4"/>
        <v>12686722</v>
      </c>
      <c r="K25" s="219">
        <f t="shared" si="4"/>
        <v>6150303</v>
      </c>
      <c r="L25" s="219">
        <f t="shared" si="4"/>
        <v>1175751</v>
      </c>
      <c r="M25" s="219">
        <f t="shared" si="4"/>
        <v>5734755</v>
      </c>
      <c r="N25" s="219">
        <f t="shared" si="4"/>
        <v>13060809</v>
      </c>
      <c r="O25" s="219">
        <f t="shared" si="4"/>
        <v>1346945</v>
      </c>
      <c r="P25" s="219">
        <f t="shared" si="4"/>
        <v>2514115</v>
      </c>
      <c r="Q25" s="219">
        <f t="shared" si="4"/>
        <v>6039514</v>
      </c>
      <c r="R25" s="219">
        <f t="shared" si="4"/>
        <v>9900574</v>
      </c>
      <c r="S25" s="219">
        <f t="shared" si="4"/>
        <v>8727687</v>
      </c>
      <c r="T25" s="219">
        <f t="shared" si="4"/>
        <v>7875403</v>
      </c>
      <c r="U25" s="219">
        <f t="shared" si="4"/>
        <v>18653709</v>
      </c>
      <c r="V25" s="219">
        <f t="shared" si="4"/>
        <v>35256799</v>
      </c>
      <c r="W25" s="219">
        <f t="shared" si="4"/>
        <v>70904904</v>
      </c>
      <c r="X25" s="219">
        <f t="shared" si="4"/>
        <v>70173500</v>
      </c>
      <c r="Y25" s="219">
        <f t="shared" si="4"/>
        <v>731404</v>
      </c>
      <c r="Z25" s="231">
        <f>+IF(X25&lt;&gt;0,+(Y25/X25)*100,0)</f>
        <v>1.0422794929709933</v>
      </c>
      <c r="AA25" s="232">
        <f>+AA5+AA9+AA15+AA19+AA24</f>
        <v>89134300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25876530</v>
      </c>
      <c r="D28" s="155"/>
      <c r="E28" s="156">
        <v>21317000</v>
      </c>
      <c r="F28" s="60">
        <v>23065000</v>
      </c>
      <c r="G28" s="60">
        <v>1888084</v>
      </c>
      <c r="H28" s="60">
        <v>2134311</v>
      </c>
      <c r="I28" s="60">
        <v>1613375</v>
      </c>
      <c r="J28" s="60">
        <v>5635770</v>
      </c>
      <c r="K28" s="60">
        <v>2865704</v>
      </c>
      <c r="L28" s="60"/>
      <c r="M28" s="60">
        <v>935401</v>
      </c>
      <c r="N28" s="60">
        <v>3801105</v>
      </c>
      <c r="O28" s="60">
        <v>70992</v>
      </c>
      <c r="P28" s="60">
        <v>283176</v>
      </c>
      <c r="Q28" s="60">
        <v>2964214</v>
      </c>
      <c r="R28" s="60">
        <v>3318382</v>
      </c>
      <c r="S28" s="60">
        <v>2113729</v>
      </c>
      <c r="T28" s="60">
        <v>2139943</v>
      </c>
      <c r="U28" s="60">
        <v>3433379</v>
      </c>
      <c r="V28" s="60">
        <v>7687051</v>
      </c>
      <c r="W28" s="60">
        <v>20442308</v>
      </c>
      <c r="X28" s="60"/>
      <c r="Y28" s="60">
        <v>20442308</v>
      </c>
      <c r="Z28" s="140"/>
      <c r="AA28" s="155">
        <v>23065000</v>
      </c>
    </row>
    <row r="29" spans="1:27" ht="13.5">
      <c r="A29" s="234" t="s">
        <v>134</v>
      </c>
      <c r="B29" s="136"/>
      <c r="C29" s="155">
        <v>14185287</v>
      </c>
      <c r="D29" s="155"/>
      <c r="E29" s="156">
        <v>18167000</v>
      </c>
      <c r="F29" s="60">
        <v>29500000</v>
      </c>
      <c r="G29" s="60">
        <v>2251332</v>
      </c>
      <c r="H29" s="60">
        <v>-897192</v>
      </c>
      <c r="I29" s="60">
        <v>3583013</v>
      </c>
      <c r="J29" s="60">
        <v>4937153</v>
      </c>
      <c r="K29" s="60">
        <v>1904351</v>
      </c>
      <c r="L29" s="60">
        <v>1787001</v>
      </c>
      <c r="M29" s="60">
        <v>2337900</v>
      </c>
      <c r="N29" s="60">
        <v>6029252</v>
      </c>
      <c r="O29" s="60">
        <v>432321</v>
      </c>
      <c r="P29" s="60">
        <v>825713</v>
      </c>
      <c r="Q29" s="60">
        <v>1252874</v>
      </c>
      <c r="R29" s="60">
        <v>2510908</v>
      </c>
      <c r="S29" s="60">
        <v>3139717</v>
      </c>
      <c r="T29" s="60">
        <v>1519770</v>
      </c>
      <c r="U29" s="60">
        <v>1871398</v>
      </c>
      <c r="V29" s="60">
        <v>6530885</v>
      </c>
      <c r="W29" s="60">
        <v>20008198</v>
      </c>
      <c r="X29" s="60"/>
      <c r="Y29" s="60">
        <v>20008198</v>
      </c>
      <c r="Z29" s="140"/>
      <c r="AA29" s="62">
        <v>29500000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>
        <v>50300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50300</v>
      </c>
    </row>
    <row r="32" spans="1:27" ht="13.5">
      <c r="A32" s="236" t="s">
        <v>46</v>
      </c>
      <c r="B32" s="136"/>
      <c r="C32" s="210">
        <f aca="true" t="shared" si="5" ref="C32:Y32">SUM(C28:C31)</f>
        <v>40061817</v>
      </c>
      <c r="D32" s="210">
        <f>SUM(D28:D31)</f>
        <v>0</v>
      </c>
      <c r="E32" s="211">
        <f t="shared" si="5"/>
        <v>39484000</v>
      </c>
      <c r="F32" s="77">
        <f t="shared" si="5"/>
        <v>52615300</v>
      </c>
      <c r="G32" s="77">
        <f t="shared" si="5"/>
        <v>4139416</v>
      </c>
      <c r="H32" s="77">
        <f t="shared" si="5"/>
        <v>1237119</v>
      </c>
      <c r="I32" s="77">
        <f t="shared" si="5"/>
        <v>5196388</v>
      </c>
      <c r="J32" s="77">
        <f t="shared" si="5"/>
        <v>10572923</v>
      </c>
      <c r="K32" s="77">
        <f t="shared" si="5"/>
        <v>4770055</v>
      </c>
      <c r="L32" s="77">
        <f t="shared" si="5"/>
        <v>1787001</v>
      </c>
      <c r="M32" s="77">
        <f t="shared" si="5"/>
        <v>3273301</v>
      </c>
      <c r="N32" s="77">
        <f t="shared" si="5"/>
        <v>9830357</v>
      </c>
      <c r="O32" s="77">
        <f t="shared" si="5"/>
        <v>503313</v>
      </c>
      <c r="P32" s="77">
        <f t="shared" si="5"/>
        <v>1108889</v>
      </c>
      <c r="Q32" s="77">
        <f t="shared" si="5"/>
        <v>4217088</v>
      </c>
      <c r="R32" s="77">
        <f t="shared" si="5"/>
        <v>5829290</v>
      </c>
      <c r="S32" s="77">
        <f t="shared" si="5"/>
        <v>5253446</v>
      </c>
      <c r="T32" s="77">
        <f t="shared" si="5"/>
        <v>3659713</v>
      </c>
      <c r="U32" s="77">
        <f t="shared" si="5"/>
        <v>5304777</v>
      </c>
      <c r="V32" s="77">
        <f t="shared" si="5"/>
        <v>14217936</v>
      </c>
      <c r="W32" s="77">
        <f t="shared" si="5"/>
        <v>40450506</v>
      </c>
      <c r="X32" s="77">
        <f t="shared" si="5"/>
        <v>0</v>
      </c>
      <c r="Y32" s="77">
        <f t="shared" si="5"/>
        <v>40450506</v>
      </c>
      <c r="Z32" s="212">
        <f>+IF(X32&lt;&gt;0,+(Y32/X32)*100,0)</f>
        <v>0</v>
      </c>
      <c r="AA32" s="79">
        <f>SUM(AA28:AA31)</f>
        <v>52615300</v>
      </c>
    </row>
    <row r="33" spans="1:27" ht="13.5">
      <c r="A33" s="237" t="s">
        <v>51</v>
      </c>
      <c r="B33" s="136" t="s">
        <v>137</v>
      </c>
      <c r="C33" s="155">
        <v>3907670</v>
      </c>
      <c r="D33" s="155"/>
      <c r="E33" s="156"/>
      <c r="F33" s="60">
        <v>3751000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30000</v>
      </c>
      <c r="R33" s="60">
        <v>30000</v>
      </c>
      <c r="S33" s="60"/>
      <c r="T33" s="60"/>
      <c r="U33" s="60">
        <v>298660</v>
      </c>
      <c r="V33" s="60">
        <v>298660</v>
      </c>
      <c r="W33" s="60">
        <v>328660</v>
      </c>
      <c r="X33" s="60"/>
      <c r="Y33" s="60">
        <v>328660</v>
      </c>
      <c r="Z33" s="140"/>
      <c r="AA33" s="62">
        <v>3751000</v>
      </c>
    </row>
    <row r="34" spans="1:27" ht="13.5">
      <c r="A34" s="237" t="s">
        <v>52</v>
      </c>
      <c r="B34" s="136" t="s">
        <v>138</v>
      </c>
      <c r="C34" s="155">
        <v>14317928</v>
      </c>
      <c r="D34" s="155"/>
      <c r="E34" s="156">
        <v>16494500</v>
      </c>
      <c r="F34" s="60">
        <v>17389500</v>
      </c>
      <c r="G34" s="60">
        <v>14124</v>
      </c>
      <c r="H34" s="60">
        <v>676111</v>
      </c>
      <c r="I34" s="60">
        <v>535104</v>
      </c>
      <c r="J34" s="60">
        <v>1225339</v>
      </c>
      <c r="K34" s="60">
        <v>941809</v>
      </c>
      <c r="L34" s="60">
        <v>-20644</v>
      </c>
      <c r="M34" s="60">
        <v>1659948</v>
      </c>
      <c r="N34" s="60">
        <v>2581113</v>
      </c>
      <c r="O34" s="60">
        <v>567478</v>
      </c>
      <c r="P34" s="60">
        <v>479603</v>
      </c>
      <c r="Q34" s="60">
        <v>689600</v>
      </c>
      <c r="R34" s="60">
        <v>1736681</v>
      </c>
      <c r="S34" s="60">
        <v>1910019</v>
      </c>
      <c r="T34" s="60">
        <v>135024</v>
      </c>
      <c r="U34" s="60">
        <v>5503988</v>
      </c>
      <c r="V34" s="60">
        <v>7549031</v>
      </c>
      <c r="W34" s="60">
        <v>13092164</v>
      </c>
      <c r="X34" s="60"/>
      <c r="Y34" s="60">
        <v>13092164</v>
      </c>
      <c r="Z34" s="140"/>
      <c r="AA34" s="62">
        <v>17389500</v>
      </c>
    </row>
    <row r="35" spans="1:27" ht="13.5">
      <c r="A35" s="237" t="s">
        <v>53</v>
      </c>
      <c r="B35" s="136"/>
      <c r="C35" s="155">
        <v>18975745</v>
      </c>
      <c r="D35" s="155"/>
      <c r="E35" s="156">
        <v>14195000</v>
      </c>
      <c r="F35" s="60">
        <v>15378500</v>
      </c>
      <c r="G35" s="60">
        <v>35367</v>
      </c>
      <c r="H35" s="60">
        <v>582034</v>
      </c>
      <c r="I35" s="60">
        <v>271059</v>
      </c>
      <c r="J35" s="60">
        <v>888460</v>
      </c>
      <c r="K35" s="60">
        <v>438439</v>
      </c>
      <c r="L35" s="60">
        <v>-590606</v>
      </c>
      <c r="M35" s="60">
        <v>801506</v>
      </c>
      <c r="N35" s="60">
        <v>649339</v>
      </c>
      <c r="O35" s="60">
        <v>276154</v>
      </c>
      <c r="P35" s="60">
        <v>925623</v>
      </c>
      <c r="Q35" s="60">
        <v>1102826</v>
      </c>
      <c r="R35" s="60">
        <v>2304603</v>
      </c>
      <c r="S35" s="60">
        <v>1564222</v>
      </c>
      <c r="T35" s="60">
        <v>4080666</v>
      </c>
      <c r="U35" s="60">
        <v>7546284</v>
      </c>
      <c r="V35" s="60">
        <v>13191172</v>
      </c>
      <c r="W35" s="60">
        <v>17033574</v>
      </c>
      <c r="X35" s="60"/>
      <c r="Y35" s="60">
        <v>17033574</v>
      </c>
      <c r="Z35" s="140"/>
      <c r="AA35" s="62">
        <v>15378500</v>
      </c>
    </row>
    <row r="36" spans="1:27" ht="13.5">
      <c r="A36" s="238" t="s">
        <v>139</v>
      </c>
      <c r="B36" s="149"/>
      <c r="C36" s="222">
        <f aca="true" t="shared" si="6" ref="C36:Y36">SUM(C32:C35)</f>
        <v>77263160</v>
      </c>
      <c r="D36" s="222">
        <f>SUM(D32:D35)</f>
        <v>0</v>
      </c>
      <c r="E36" s="218">
        <f t="shared" si="6"/>
        <v>70173500</v>
      </c>
      <c r="F36" s="220">
        <f t="shared" si="6"/>
        <v>89134300</v>
      </c>
      <c r="G36" s="220">
        <f t="shared" si="6"/>
        <v>4188907</v>
      </c>
      <c r="H36" s="220">
        <f t="shared" si="6"/>
        <v>2495264</v>
      </c>
      <c r="I36" s="220">
        <f t="shared" si="6"/>
        <v>6002551</v>
      </c>
      <c r="J36" s="220">
        <f t="shared" si="6"/>
        <v>12686722</v>
      </c>
      <c r="K36" s="220">
        <f t="shared" si="6"/>
        <v>6150303</v>
      </c>
      <c r="L36" s="220">
        <f t="shared" si="6"/>
        <v>1175751</v>
      </c>
      <c r="M36" s="220">
        <f t="shared" si="6"/>
        <v>5734755</v>
      </c>
      <c r="N36" s="220">
        <f t="shared" si="6"/>
        <v>13060809</v>
      </c>
      <c r="O36" s="220">
        <f t="shared" si="6"/>
        <v>1346945</v>
      </c>
      <c r="P36" s="220">
        <f t="shared" si="6"/>
        <v>2514115</v>
      </c>
      <c r="Q36" s="220">
        <f t="shared" si="6"/>
        <v>6039514</v>
      </c>
      <c r="R36" s="220">
        <f t="shared" si="6"/>
        <v>9900574</v>
      </c>
      <c r="S36" s="220">
        <f t="shared" si="6"/>
        <v>8727687</v>
      </c>
      <c r="T36" s="220">
        <f t="shared" si="6"/>
        <v>7875403</v>
      </c>
      <c r="U36" s="220">
        <f t="shared" si="6"/>
        <v>18653709</v>
      </c>
      <c r="V36" s="220">
        <f t="shared" si="6"/>
        <v>35256799</v>
      </c>
      <c r="W36" s="220">
        <f t="shared" si="6"/>
        <v>70904904</v>
      </c>
      <c r="X36" s="220">
        <f t="shared" si="6"/>
        <v>0</v>
      </c>
      <c r="Y36" s="220">
        <f t="shared" si="6"/>
        <v>70904904</v>
      </c>
      <c r="Z36" s="221">
        <f>+IF(X36&lt;&gt;0,+(Y36/X36)*100,0)</f>
        <v>0</v>
      </c>
      <c r="AA36" s="239">
        <f>SUM(AA32:AA35)</f>
        <v>89134300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18579348</v>
      </c>
      <c r="D6" s="155"/>
      <c r="E6" s="59">
        <v>12550905</v>
      </c>
      <c r="F6" s="60">
        <v>1989864</v>
      </c>
      <c r="G6" s="60">
        <v>47216730</v>
      </c>
      <c r="H6" s="60">
        <v>-29002258</v>
      </c>
      <c r="I6" s="60">
        <v>16808764</v>
      </c>
      <c r="J6" s="60">
        <v>16808764</v>
      </c>
      <c r="K6" s="60">
        <v>4407633</v>
      </c>
      <c r="L6" s="60">
        <v>-25390249</v>
      </c>
      <c r="M6" s="60">
        <v>17765322</v>
      </c>
      <c r="N6" s="60">
        <v>17765322</v>
      </c>
      <c r="O6" s="60">
        <v>-1935201</v>
      </c>
      <c r="P6" s="60">
        <v>-4231537</v>
      </c>
      <c r="Q6" s="60">
        <v>-3770572</v>
      </c>
      <c r="R6" s="60">
        <v>-3770572</v>
      </c>
      <c r="S6" s="60">
        <v>-8107224</v>
      </c>
      <c r="T6" s="60">
        <v>5275796</v>
      </c>
      <c r="U6" s="60">
        <v>5703220</v>
      </c>
      <c r="V6" s="60">
        <v>5703220</v>
      </c>
      <c r="W6" s="60">
        <v>5703220</v>
      </c>
      <c r="X6" s="60">
        <v>1989864</v>
      </c>
      <c r="Y6" s="60">
        <v>3713356</v>
      </c>
      <c r="Z6" s="140">
        <v>186.61</v>
      </c>
      <c r="AA6" s="62">
        <v>1989864</v>
      </c>
    </row>
    <row r="7" spans="1:27" ht="13.5">
      <c r="A7" s="249" t="s">
        <v>144</v>
      </c>
      <c r="B7" s="182"/>
      <c r="C7" s="155"/>
      <c r="D7" s="155"/>
      <c r="E7" s="59">
        <v>15000000</v>
      </c>
      <c r="F7" s="60">
        <v>11983213</v>
      </c>
      <c r="G7" s="60">
        <v>-4735869</v>
      </c>
      <c r="H7" s="60">
        <v>25423971</v>
      </c>
      <c r="I7" s="60">
        <v>205295</v>
      </c>
      <c r="J7" s="60">
        <v>205295</v>
      </c>
      <c r="K7" s="60">
        <v>332366</v>
      </c>
      <c r="L7" s="60">
        <v>22209420</v>
      </c>
      <c r="M7" s="60">
        <v>214426</v>
      </c>
      <c r="N7" s="60">
        <v>214426</v>
      </c>
      <c r="O7" s="60">
        <v>477435</v>
      </c>
      <c r="P7" s="60">
        <v>8735672</v>
      </c>
      <c r="Q7" s="60">
        <v>24252911</v>
      </c>
      <c r="R7" s="60">
        <v>24252911</v>
      </c>
      <c r="S7" s="60">
        <v>-9802215</v>
      </c>
      <c r="T7" s="60">
        <v>-9020969</v>
      </c>
      <c r="U7" s="60">
        <v>-39460405</v>
      </c>
      <c r="V7" s="60">
        <v>-39460405</v>
      </c>
      <c r="W7" s="60">
        <v>-39460405</v>
      </c>
      <c r="X7" s="60">
        <v>11983213</v>
      </c>
      <c r="Y7" s="60">
        <v>-51443618</v>
      </c>
      <c r="Z7" s="140">
        <v>-429.3</v>
      </c>
      <c r="AA7" s="62">
        <v>11983213</v>
      </c>
    </row>
    <row r="8" spans="1:27" ht="13.5">
      <c r="A8" s="249" t="s">
        <v>145</v>
      </c>
      <c r="B8" s="182"/>
      <c r="C8" s="155">
        <v>73306922</v>
      </c>
      <c r="D8" s="155"/>
      <c r="E8" s="59">
        <v>78373465</v>
      </c>
      <c r="F8" s="60">
        <v>64183154</v>
      </c>
      <c r="G8" s="60">
        <v>185641410</v>
      </c>
      <c r="H8" s="60">
        <v>-26908408</v>
      </c>
      <c r="I8" s="60">
        <v>-39684413</v>
      </c>
      <c r="J8" s="60">
        <v>-39684413</v>
      </c>
      <c r="K8" s="60">
        <v>-22874719</v>
      </c>
      <c r="L8" s="60">
        <v>-19548450</v>
      </c>
      <c r="M8" s="60">
        <v>-21801719</v>
      </c>
      <c r="N8" s="60">
        <v>-21801719</v>
      </c>
      <c r="O8" s="60">
        <v>-8441442</v>
      </c>
      <c r="P8" s="60">
        <v>-18573465</v>
      </c>
      <c r="Q8" s="60">
        <v>-9861971</v>
      </c>
      <c r="R8" s="60">
        <v>-9861971</v>
      </c>
      <c r="S8" s="60">
        <v>-10761311</v>
      </c>
      <c r="T8" s="60">
        <v>-14151520</v>
      </c>
      <c r="U8" s="60">
        <v>-8052820</v>
      </c>
      <c r="V8" s="60">
        <v>-8052820</v>
      </c>
      <c r="W8" s="60">
        <v>-8052820</v>
      </c>
      <c r="X8" s="60">
        <v>64183154</v>
      </c>
      <c r="Y8" s="60">
        <v>-72235974</v>
      </c>
      <c r="Z8" s="140">
        <v>-112.55</v>
      </c>
      <c r="AA8" s="62">
        <v>64183154</v>
      </c>
    </row>
    <row r="9" spans="1:27" ht="13.5">
      <c r="A9" s="249" t="s">
        <v>146</v>
      </c>
      <c r="B9" s="182"/>
      <c r="C9" s="155">
        <v>8475026</v>
      </c>
      <c r="D9" s="155"/>
      <c r="E9" s="59">
        <v>11076863</v>
      </c>
      <c r="F9" s="60">
        <v>18101637</v>
      </c>
      <c r="G9" s="60"/>
      <c r="H9" s="60">
        <v>1536026</v>
      </c>
      <c r="I9" s="60">
        <v>810865</v>
      </c>
      <c r="J9" s="60">
        <v>810865</v>
      </c>
      <c r="K9" s="60"/>
      <c r="L9" s="60"/>
      <c r="M9" s="60">
        <v>2126772</v>
      </c>
      <c r="N9" s="60">
        <v>2126772</v>
      </c>
      <c r="O9" s="60">
        <v>-1739892</v>
      </c>
      <c r="P9" s="60">
        <v>-2602963</v>
      </c>
      <c r="Q9" s="60">
        <v>1233919</v>
      </c>
      <c r="R9" s="60">
        <v>1233919</v>
      </c>
      <c r="S9" s="60">
        <v>703191</v>
      </c>
      <c r="T9" s="60">
        <v>900747</v>
      </c>
      <c r="U9" s="60">
        <v>4726855</v>
      </c>
      <c r="V9" s="60">
        <v>4726855</v>
      </c>
      <c r="W9" s="60">
        <v>4726855</v>
      </c>
      <c r="X9" s="60">
        <v>18101637</v>
      </c>
      <c r="Y9" s="60">
        <v>-13374782</v>
      </c>
      <c r="Z9" s="140">
        <v>-73.89</v>
      </c>
      <c r="AA9" s="62">
        <v>18101637</v>
      </c>
    </row>
    <row r="10" spans="1:27" ht="13.5">
      <c r="A10" s="249" t="s">
        <v>147</v>
      </c>
      <c r="B10" s="182"/>
      <c r="C10" s="155">
        <v>124998</v>
      </c>
      <c r="D10" s="155"/>
      <c r="E10" s="59">
        <v>124566</v>
      </c>
      <c r="F10" s="60">
        <v>124998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124998</v>
      </c>
      <c r="Y10" s="159">
        <v>-124998</v>
      </c>
      <c r="Z10" s="141">
        <v>-100</v>
      </c>
      <c r="AA10" s="225">
        <v>124998</v>
      </c>
    </row>
    <row r="11" spans="1:27" ht="13.5">
      <c r="A11" s="249" t="s">
        <v>148</v>
      </c>
      <c r="B11" s="182"/>
      <c r="C11" s="155">
        <v>7419093</v>
      </c>
      <c r="D11" s="155"/>
      <c r="E11" s="59">
        <v>7661394</v>
      </c>
      <c r="F11" s="60">
        <v>7467553</v>
      </c>
      <c r="G11" s="60">
        <v>452654</v>
      </c>
      <c r="H11" s="60">
        <v>376986</v>
      </c>
      <c r="I11" s="60">
        <v>1169444</v>
      </c>
      <c r="J11" s="60">
        <v>1169444</v>
      </c>
      <c r="K11" s="60">
        <v>1269647</v>
      </c>
      <c r="L11" s="60">
        <v>1338778</v>
      </c>
      <c r="M11" s="60">
        <v>913273</v>
      </c>
      <c r="N11" s="60">
        <v>913273</v>
      </c>
      <c r="O11" s="60">
        <v>-681574</v>
      </c>
      <c r="P11" s="60">
        <v>-63685</v>
      </c>
      <c r="Q11" s="60">
        <v>-1362178</v>
      </c>
      <c r="R11" s="60">
        <v>-1362178</v>
      </c>
      <c r="S11" s="60">
        <v>137444</v>
      </c>
      <c r="T11" s="60">
        <v>45836</v>
      </c>
      <c r="U11" s="60">
        <v>-5251994</v>
      </c>
      <c r="V11" s="60">
        <v>-5251994</v>
      </c>
      <c r="W11" s="60">
        <v>-5251994</v>
      </c>
      <c r="X11" s="60">
        <v>7467553</v>
      </c>
      <c r="Y11" s="60">
        <v>-12719547</v>
      </c>
      <c r="Z11" s="140">
        <v>-170.33</v>
      </c>
      <c r="AA11" s="62">
        <v>7467553</v>
      </c>
    </row>
    <row r="12" spans="1:27" ht="13.5">
      <c r="A12" s="250" t="s">
        <v>56</v>
      </c>
      <c r="B12" s="251"/>
      <c r="C12" s="168">
        <f aca="true" t="shared" si="0" ref="C12:Y12">SUM(C6:C11)</f>
        <v>107905387</v>
      </c>
      <c r="D12" s="168">
        <f>SUM(D6:D11)</f>
        <v>0</v>
      </c>
      <c r="E12" s="72">
        <f t="shared" si="0"/>
        <v>124787193</v>
      </c>
      <c r="F12" s="73">
        <f t="shared" si="0"/>
        <v>103850419</v>
      </c>
      <c r="G12" s="73">
        <f t="shared" si="0"/>
        <v>228574925</v>
      </c>
      <c r="H12" s="73">
        <f t="shared" si="0"/>
        <v>-28573683</v>
      </c>
      <c r="I12" s="73">
        <f t="shared" si="0"/>
        <v>-20690045</v>
      </c>
      <c r="J12" s="73">
        <f t="shared" si="0"/>
        <v>-20690045</v>
      </c>
      <c r="K12" s="73">
        <f t="shared" si="0"/>
        <v>-16865073</v>
      </c>
      <c r="L12" s="73">
        <f t="shared" si="0"/>
        <v>-21390501</v>
      </c>
      <c r="M12" s="73">
        <f t="shared" si="0"/>
        <v>-781926</v>
      </c>
      <c r="N12" s="73">
        <f t="shared" si="0"/>
        <v>-781926</v>
      </c>
      <c r="O12" s="73">
        <f t="shared" si="0"/>
        <v>-12320674</v>
      </c>
      <c r="P12" s="73">
        <f t="shared" si="0"/>
        <v>-16735978</v>
      </c>
      <c r="Q12" s="73">
        <f t="shared" si="0"/>
        <v>10492109</v>
      </c>
      <c r="R12" s="73">
        <f t="shared" si="0"/>
        <v>10492109</v>
      </c>
      <c r="S12" s="73">
        <f t="shared" si="0"/>
        <v>-27830115</v>
      </c>
      <c r="T12" s="73">
        <f t="shared" si="0"/>
        <v>-16950110</v>
      </c>
      <c r="U12" s="73">
        <f t="shared" si="0"/>
        <v>-42335144</v>
      </c>
      <c r="V12" s="73">
        <f t="shared" si="0"/>
        <v>-42335144</v>
      </c>
      <c r="W12" s="73">
        <f t="shared" si="0"/>
        <v>-42335144</v>
      </c>
      <c r="X12" s="73">
        <f t="shared" si="0"/>
        <v>103850419</v>
      </c>
      <c r="Y12" s="73">
        <f t="shared" si="0"/>
        <v>-146185563</v>
      </c>
      <c r="Z12" s="170">
        <f>+IF(X12&lt;&gt;0,+(Y12/X12)*100,0)</f>
        <v>-140.76550138906998</v>
      </c>
      <c r="AA12" s="74">
        <f>SUM(AA6:AA11)</f>
        <v>103850419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354535</v>
      </c>
      <c r="D15" s="155"/>
      <c r="E15" s="59">
        <v>2733792</v>
      </c>
      <c r="F15" s="60">
        <v>229537</v>
      </c>
      <c r="G15" s="60">
        <v>-251</v>
      </c>
      <c r="H15" s="60">
        <v>-252</v>
      </c>
      <c r="I15" s="60">
        <v>-428</v>
      </c>
      <c r="J15" s="60">
        <v>-428</v>
      </c>
      <c r="K15" s="60">
        <v>-2012</v>
      </c>
      <c r="L15" s="60">
        <v>-165</v>
      </c>
      <c r="M15" s="60">
        <v>-165</v>
      </c>
      <c r="N15" s="60">
        <v>-165</v>
      </c>
      <c r="O15" s="60">
        <v>-166</v>
      </c>
      <c r="P15" s="60">
        <v>-166</v>
      </c>
      <c r="Q15" s="60">
        <v>-167</v>
      </c>
      <c r="R15" s="60">
        <v>-167</v>
      </c>
      <c r="S15" s="60">
        <v>-167</v>
      </c>
      <c r="T15" s="60">
        <v>-184366</v>
      </c>
      <c r="U15" s="60">
        <v>-9574</v>
      </c>
      <c r="V15" s="60">
        <v>-9574</v>
      </c>
      <c r="W15" s="60">
        <v>-9574</v>
      </c>
      <c r="X15" s="60">
        <v>229537</v>
      </c>
      <c r="Y15" s="60">
        <v>-239111</v>
      </c>
      <c r="Z15" s="140">
        <v>-104.17</v>
      </c>
      <c r="AA15" s="62">
        <v>229537</v>
      </c>
    </row>
    <row r="16" spans="1:27" ht="13.5">
      <c r="A16" s="249" t="s">
        <v>151</v>
      </c>
      <c r="B16" s="182"/>
      <c r="C16" s="155">
        <v>21434839</v>
      </c>
      <c r="D16" s="155"/>
      <c r="E16" s="59">
        <v>21981504</v>
      </c>
      <c r="F16" s="60">
        <v>22720929</v>
      </c>
      <c r="G16" s="159"/>
      <c r="H16" s="159"/>
      <c r="I16" s="159"/>
      <c r="J16" s="60"/>
      <c r="K16" s="159"/>
      <c r="L16" s="159">
        <v>-17443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22720929</v>
      </c>
      <c r="Y16" s="159">
        <v>-22720929</v>
      </c>
      <c r="Z16" s="141">
        <v>-100</v>
      </c>
      <c r="AA16" s="225">
        <v>22720929</v>
      </c>
    </row>
    <row r="17" spans="1:27" ht="13.5">
      <c r="A17" s="249" t="s">
        <v>152</v>
      </c>
      <c r="B17" s="182"/>
      <c r="C17" s="155">
        <v>110320600</v>
      </c>
      <c r="D17" s="155"/>
      <c r="E17" s="59">
        <v>130644500</v>
      </c>
      <c r="F17" s="60">
        <v>110320600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110320600</v>
      </c>
      <c r="Y17" s="60">
        <v>-110320600</v>
      </c>
      <c r="Z17" s="140">
        <v>-100</v>
      </c>
      <c r="AA17" s="62">
        <v>110320600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802911657</v>
      </c>
      <c r="D19" s="155"/>
      <c r="E19" s="59">
        <v>839638862</v>
      </c>
      <c r="F19" s="60">
        <v>863897422</v>
      </c>
      <c r="G19" s="60">
        <v>1837881</v>
      </c>
      <c r="H19" s="60">
        <v>146521</v>
      </c>
      <c r="I19" s="60">
        <v>3634591</v>
      </c>
      <c r="J19" s="60">
        <v>3634591</v>
      </c>
      <c r="K19" s="60">
        <v>3800230</v>
      </c>
      <c r="L19" s="60">
        <v>-3541170</v>
      </c>
      <c r="M19" s="60">
        <v>3384915</v>
      </c>
      <c r="N19" s="60">
        <v>3384915</v>
      </c>
      <c r="O19" s="60">
        <v>-1002874</v>
      </c>
      <c r="P19" s="60">
        <v>54808</v>
      </c>
      <c r="Q19" s="60">
        <v>3410650</v>
      </c>
      <c r="R19" s="60">
        <v>3410650</v>
      </c>
      <c r="S19" s="60">
        <v>6326431</v>
      </c>
      <c r="T19" s="60">
        <v>5375471</v>
      </c>
      <c r="U19" s="60">
        <v>14469771</v>
      </c>
      <c r="V19" s="60">
        <v>14469771</v>
      </c>
      <c r="W19" s="60">
        <v>14469771</v>
      </c>
      <c r="X19" s="60">
        <v>863897422</v>
      </c>
      <c r="Y19" s="60">
        <v>-849427651</v>
      </c>
      <c r="Z19" s="140">
        <v>-98.33</v>
      </c>
      <c r="AA19" s="62">
        <v>863897422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800092</v>
      </c>
      <c r="D22" s="155"/>
      <c r="E22" s="59">
        <v>900347</v>
      </c>
      <c r="F22" s="60">
        <v>750024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750024</v>
      </c>
      <c r="Y22" s="60">
        <v>-750024</v>
      </c>
      <c r="Z22" s="140">
        <v>-100</v>
      </c>
      <c r="AA22" s="62">
        <v>750024</v>
      </c>
    </row>
    <row r="23" spans="1:27" ht="13.5">
      <c r="A23" s="249" t="s">
        <v>158</v>
      </c>
      <c r="B23" s="182"/>
      <c r="C23" s="155">
        <v>20920459</v>
      </c>
      <c r="D23" s="155"/>
      <c r="E23" s="59">
        <v>22737630</v>
      </c>
      <c r="F23" s="60">
        <v>20920459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20920459</v>
      </c>
      <c r="Y23" s="159">
        <v>-20920459</v>
      </c>
      <c r="Z23" s="141">
        <v>-100</v>
      </c>
      <c r="AA23" s="225">
        <v>20920459</v>
      </c>
    </row>
    <row r="24" spans="1:27" ht="13.5">
      <c r="A24" s="250" t="s">
        <v>57</v>
      </c>
      <c r="B24" s="253"/>
      <c r="C24" s="168">
        <f aca="true" t="shared" si="1" ref="C24:Y24">SUM(C15:C23)</f>
        <v>956742182</v>
      </c>
      <c r="D24" s="168">
        <f>SUM(D15:D23)</f>
        <v>0</v>
      </c>
      <c r="E24" s="76">
        <f t="shared" si="1"/>
        <v>1018636635</v>
      </c>
      <c r="F24" s="77">
        <f t="shared" si="1"/>
        <v>1018838971</v>
      </c>
      <c r="G24" s="77">
        <f t="shared" si="1"/>
        <v>1837630</v>
      </c>
      <c r="H24" s="77">
        <f t="shared" si="1"/>
        <v>146269</v>
      </c>
      <c r="I24" s="77">
        <f t="shared" si="1"/>
        <v>3634163</v>
      </c>
      <c r="J24" s="77">
        <f t="shared" si="1"/>
        <v>3634163</v>
      </c>
      <c r="K24" s="77">
        <f t="shared" si="1"/>
        <v>3798218</v>
      </c>
      <c r="L24" s="77">
        <f t="shared" si="1"/>
        <v>-3558778</v>
      </c>
      <c r="M24" s="77">
        <f t="shared" si="1"/>
        <v>3384750</v>
      </c>
      <c r="N24" s="77">
        <f t="shared" si="1"/>
        <v>3384750</v>
      </c>
      <c r="O24" s="77">
        <f t="shared" si="1"/>
        <v>-1003040</v>
      </c>
      <c r="P24" s="77">
        <f t="shared" si="1"/>
        <v>54642</v>
      </c>
      <c r="Q24" s="77">
        <f t="shared" si="1"/>
        <v>3410483</v>
      </c>
      <c r="R24" s="77">
        <f t="shared" si="1"/>
        <v>3410483</v>
      </c>
      <c r="S24" s="77">
        <f t="shared" si="1"/>
        <v>6326264</v>
      </c>
      <c r="T24" s="77">
        <f t="shared" si="1"/>
        <v>5191105</v>
      </c>
      <c r="U24" s="77">
        <f t="shared" si="1"/>
        <v>14460197</v>
      </c>
      <c r="V24" s="77">
        <f t="shared" si="1"/>
        <v>14460197</v>
      </c>
      <c r="W24" s="77">
        <f t="shared" si="1"/>
        <v>14460197</v>
      </c>
      <c r="X24" s="77">
        <f t="shared" si="1"/>
        <v>1018838971</v>
      </c>
      <c r="Y24" s="77">
        <f t="shared" si="1"/>
        <v>-1004378774</v>
      </c>
      <c r="Z24" s="212">
        <f>+IF(X24&lt;&gt;0,+(Y24/X24)*100,0)</f>
        <v>-98.58071811035975</v>
      </c>
      <c r="AA24" s="79">
        <f>SUM(AA15:AA23)</f>
        <v>1018838971</v>
      </c>
    </row>
    <row r="25" spans="1:27" ht="13.5">
      <c r="A25" s="250" t="s">
        <v>159</v>
      </c>
      <c r="B25" s="251"/>
      <c r="C25" s="168">
        <f aca="true" t="shared" si="2" ref="C25:Y25">+C12+C24</f>
        <v>1064647569</v>
      </c>
      <c r="D25" s="168">
        <f>+D12+D24</f>
        <v>0</v>
      </c>
      <c r="E25" s="72">
        <f t="shared" si="2"/>
        <v>1143423828</v>
      </c>
      <c r="F25" s="73">
        <f t="shared" si="2"/>
        <v>1122689390</v>
      </c>
      <c r="G25" s="73">
        <f t="shared" si="2"/>
        <v>230412555</v>
      </c>
      <c r="H25" s="73">
        <f t="shared" si="2"/>
        <v>-28427414</v>
      </c>
      <c r="I25" s="73">
        <f t="shared" si="2"/>
        <v>-17055882</v>
      </c>
      <c r="J25" s="73">
        <f t="shared" si="2"/>
        <v>-17055882</v>
      </c>
      <c r="K25" s="73">
        <f t="shared" si="2"/>
        <v>-13066855</v>
      </c>
      <c r="L25" s="73">
        <f t="shared" si="2"/>
        <v>-24949279</v>
      </c>
      <c r="M25" s="73">
        <f t="shared" si="2"/>
        <v>2602824</v>
      </c>
      <c r="N25" s="73">
        <f t="shared" si="2"/>
        <v>2602824</v>
      </c>
      <c r="O25" s="73">
        <f t="shared" si="2"/>
        <v>-13323714</v>
      </c>
      <c r="P25" s="73">
        <f t="shared" si="2"/>
        <v>-16681336</v>
      </c>
      <c r="Q25" s="73">
        <f t="shared" si="2"/>
        <v>13902592</v>
      </c>
      <c r="R25" s="73">
        <f t="shared" si="2"/>
        <v>13902592</v>
      </c>
      <c r="S25" s="73">
        <f t="shared" si="2"/>
        <v>-21503851</v>
      </c>
      <c r="T25" s="73">
        <f t="shared" si="2"/>
        <v>-11759005</v>
      </c>
      <c r="U25" s="73">
        <f t="shared" si="2"/>
        <v>-27874947</v>
      </c>
      <c r="V25" s="73">
        <f t="shared" si="2"/>
        <v>-27874947</v>
      </c>
      <c r="W25" s="73">
        <f t="shared" si="2"/>
        <v>-27874947</v>
      </c>
      <c r="X25" s="73">
        <f t="shared" si="2"/>
        <v>1122689390</v>
      </c>
      <c r="Y25" s="73">
        <f t="shared" si="2"/>
        <v>-1150564337</v>
      </c>
      <c r="Z25" s="170">
        <f>+IF(X25&lt;&gt;0,+(Y25/X25)*100,0)</f>
        <v>-102.4828725779621</v>
      </c>
      <c r="AA25" s="74">
        <f>+AA12+AA24</f>
        <v>1122689390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1276262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17785670</v>
      </c>
      <c r="D30" s="155"/>
      <c r="E30" s="59">
        <v>21146752</v>
      </c>
      <c r="F30" s="60">
        <v>19208523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19208523</v>
      </c>
      <c r="Y30" s="60">
        <v>-19208523</v>
      </c>
      <c r="Z30" s="140">
        <v>-100</v>
      </c>
      <c r="AA30" s="62">
        <v>19208523</v>
      </c>
    </row>
    <row r="31" spans="1:27" ht="13.5">
      <c r="A31" s="249" t="s">
        <v>163</v>
      </c>
      <c r="B31" s="182"/>
      <c r="C31" s="155">
        <v>10012386</v>
      </c>
      <c r="D31" s="155"/>
      <c r="E31" s="59">
        <v>11265208</v>
      </c>
      <c r="F31" s="60">
        <v>10813377</v>
      </c>
      <c r="G31" s="60">
        <v>75834</v>
      </c>
      <c r="H31" s="60">
        <v>7238</v>
      </c>
      <c r="I31" s="60">
        <v>123082</v>
      </c>
      <c r="J31" s="60">
        <v>123082</v>
      </c>
      <c r="K31" s="60">
        <v>63885</v>
      </c>
      <c r="L31" s="60">
        <v>10293</v>
      </c>
      <c r="M31" s="60">
        <v>21904</v>
      </c>
      <c r="N31" s="60">
        <v>21904</v>
      </c>
      <c r="O31" s="60">
        <v>5016</v>
      </c>
      <c r="P31" s="60">
        <v>-13141</v>
      </c>
      <c r="Q31" s="60">
        <v>22281</v>
      </c>
      <c r="R31" s="60">
        <v>22281</v>
      </c>
      <c r="S31" s="60">
        <v>17842</v>
      </c>
      <c r="T31" s="60">
        <v>-24394</v>
      </c>
      <c r="U31" s="60">
        <v>90682</v>
      </c>
      <c r="V31" s="60">
        <v>90682</v>
      </c>
      <c r="W31" s="60">
        <v>90682</v>
      </c>
      <c r="X31" s="60">
        <v>10813377</v>
      </c>
      <c r="Y31" s="60">
        <v>-10722695</v>
      </c>
      <c r="Z31" s="140">
        <v>-99.16</v>
      </c>
      <c r="AA31" s="62">
        <v>10813377</v>
      </c>
    </row>
    <row r="32" spans="1:27" ht="13.5">
      <c r="A32" s="249" t="s">
        <v>164</v>
      </c>
      <c r="B32" s="182"/>
      <c r="C32" s="155">
        <v>61786340</v>
      </c>
      <c r="D32" s="155"/>
      <c r="E32" s="59">
        <v>61480882</v>
      </c>
      <c r="F32" s="60">
        <v>56683806</v>
      </c>
      <c r="G32" s="60">
        <v>8896950</v>
      </c>
      <c r="H32" s="60">
        <v>-6378602</v>
      </c>
      <c r="I32" s="60">
        <v>-14557822</v>
      </c>
      <c r="J32" s="60">
        <v>-14557822</v>
      </c>
      <c r="K32" s="60">
        <v>-4255941</v>
      </c>
      <c r="L32" s="60">
        <v>-3637326</v>
      </c>
      <c r="M32" s="60">
        <v>22758077</v>
      </c>
      <c r="N32" s="60">
        <v>22758077</v>
      </c>
      <c r="O32" s="60">
        <v>-8320804</v>
      </c>
      <c r="P32" s="60">
        <v>-469982</v>
      </c>
      <c r="Q32" s="60">
        <v>11087870</v>
      </c>
      <c r="R32" s="60">
        <v>11087870</v>
      </c>
      <c r="S32" s="60">
        <v>-9015723</v>
      </c>
      <c r="T32" s="60">
        <v>-2541625</v>
      </c>
      <c r="U32" s="60">
        <v>20580577</v>
      </c>
      <c r="V32" s="60">
        <v>20580577</v>
      </c>
      <c r="W32" s="60">
        <v>20580577</v>
      </c>
      <c r="X32" s="60">
        <v>56683806</v>
      </c>
      <c r="Y32" s="60">
        <v>-36103229</v>
      </c>
      <c r="Z32" s="140">
        <v>-63.69</v>
      </c>
      <c r="AA32" s="62">
        <v>56683806</v>
      </c>
    </row>
    <row r="33" spans="1:27" ht="13.5">
      <c r="A33" s="249" t="s">
        <v>165</v>
      </c>
      <c r="B33" s="182"/>
      <c r="C33" s="155">
        <v>21320267</v>
      </c>
      <c r="D33" s="155"/>
      <c r="E33" s="59">
        <v>23381613</v>
      </c>
      <c r="F33" s="60">
        <v>21320267</v>
      </c>
      <c r="G33" s="60">
        <v>59920</v>
      </c>
      <c r="H33" s="60">
        <v>69012</v>
      </c>
      <c r="I33" s="60">
        <v>128201</v>
      </c>
      <c r="J33" s="60">
        <v>128201</v>
      </c>
      <c r="K33" s="60">
        <v>59663</v>
      </c>
      <c r="L33" s="60">
        <v>-200634</v>
      </c>
      <c r="M33" s="60">
        <v>58850</v>
      </c>
      <c r="N33" s="60">
        <v>58850</v>
      </c>
      <c r="O33" s="60">
        <v>204153</v>
      </c>
      <c r="P33" s="60">
        <v>215714</v>
      </c>
      <c r="Q33" s="60">
        <v>167993</v>
      </c>
      <c r="R33" s="60">
        <v>167993</v>
      </c>
      <c r="S33" s="60">
        <v>134570</v>
      </c>
      <c r="T33" s="60">
        <v>88364</v>
      </c>
      <c r="U33" s="60">
        <v>-741384</v>
      </c>
      <c r="V33" s="60">
        <v>-741384</v>
      </c>
      <c r="W33" s="60">
        <v>-741384</v>
      </c>
      <c r="X33" s="60">
        <v>21320267</v>
      </c>
      <c r="Y33" s="60">
        <v>-22061651</v>
      </c>
      <c r="Z33" s="140">
        <v>-103.48</v>
      </c>
      <c r="AA33" s="62">
        <v>21320267</v>
      </c>
    </row>
    <row r="34" spans="1:27" ht="13.5">
      <c r="A34" s="250" t="s">
        <v>58</v>
      </c>
      <c r="B34" s="251"/>
      <c r="C34" s="168">
        <f aca="true" t="shared" si="3" ref="C34:Y34">SUM(C29:C33)</f>
        <v>112180925</v>
      </c>
      <c r="D34" s="168">
        <f>SUM(D29:D33)</f>
        <v>0</v>
      </c>
      <c r="E34" s="72">
        <f t="shared" si="3"/>
        <v>117274455</v>
      </c>
      <c r="F34" s="73">
        <f t="shared" si="3"/>
        <v>108025973</v>
      </c>
      <c r="G34" s="73">
        <f t="shared" si="3"/>
        <v>9032704</v>
      </c>
      <c r="H34" s="73">
        <f t="shared" si="3"/>
        <v>-6302352</v>
      </c>
      <c r="I34" s="73">
        <f t="shared" si="3"/>
        <v>-14306539</v>
      </c>
      <c r="J34" s="73">
        <f t="shared" si="3"/>
        <v>-14306539</v>
      </c>
      <c r="K34" s="73">
        <f t="shared" si="3"/>
        <v>-4132393</v>
      </c>
      <c r="L34" s="73">
        <f t="shared" si="3"/>
        <v>-3827667</v>
      </c>
      <c r="M34" s="73">
        <f t="shared" si="3"/>
        <v>22838831</v>
      </c>
      <c r="N34" s="73">
        <f t="shared" si="3"/>
        <v>22838831</v>
      </c>
      <c r="O34" s="73">
        <f t="shared" si="3"/>
        <v>-8111635</v>
      </c>
      <c r="P34" s="73">
        <f t="shared" si="3"/>
        <v>-267409</v>
      </c>
      <c r="Q34" s="73">
        <f t="shared" si="3"/>
        <v>11278144</v>
      </c>
      <c r="R34" s="73">
        <f t="shared" si="3"/>
        <v>11278144</v>
      </c>
      <c r="S34" s="73">
        <f t="shared" si="3"/>
        <v>-8863311</v>
      </c>
      <c r="T34" s="73">
        <f t="shared" si="3"/>
        <v>-2477655</v>
      </c>
      <c r="U34" s="73">
        <f t="shared" si="3"/>
        <v>19929875</v>
      </c>
      <c r="V34" s="73">
        <f t="shared" si="3"/>
        <v>19929875</v>
      </c>
      <c r="W34" s="73">
        <f t="shared" si="3"/>
        <v>19929875</v>
      </c>
      <c r="X34" s="73">
        <f t="shared" si="3"/>
        <v>108025973</v>
      </c>
      <c r="Y34" s="73">
        <f t="shared" si="3"/>
        <v>-88096098</v>
      </c>
      <c r="Z34" s="170">
        <f>+IF(X34&lt;&gt;0,+(Y34/X34)*100,0)</f>
        <v>-81.55084888705423</v>
      </c>
      <c r="AA34" s="74">
        <f>SUM(AA29:AA33)</f>
        <v>108025973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102889063</v>
      </c>
      <c r="D37" s="155"/>
      <c r="E37" s="59">
        <v>115779422</v>
      </c>
      <c r="F37" s="60">
        <v>99527596</v>
      </c>
      <c r="G37" s="60"/>
      <c r="H37" s="60">
        <v>-297150</v>
      </c>
      <c r="I37" s="60">
        <v>13252601</v>
      </c>
      <c r="J37" s="60">
        <v>13252601</v>
      </c>
      <c r="K37" s="60">
        <v>-1201549</v>
      </c>
      <c r="L37" s="60">
        <v>9437609</v>
      </c>
      <c r="M37" s="60">
        <v>-6203701</v>
      </c>
      <c r="N37" s="60">
        <v>-6203701</v>
      </c>
      <c r="O37" s="60"/>
      <c r="P37" s="60">
        <v>-547088</v>
      </c>
      <c r="Q37" s="60">
        <v>-960855</v>
      </c>
      <c r="R37" s="60">
        <v>-960855</v>
      </c>
      <c r="S37" s="60"/>
      <c r="T37" s="60"/>
      <c r="U37" s="60">
        <v>-6494113</v>
      </c>
      <c r="V37" s="60">
        <v>-6494113</v>
      </c>
      <c r="W37" s="60">
        <v>-6494113</v>
      </c>
      <c r="X37" s="60">
        <v>99527596</v>
      </c>
      <c r="Y37" s="60">
        <v>-106021709</v>
      </c>
      <c r="Z37" s="140">
        <v>-106.52</v>
      </c>
      <c r="AA37" s="62">
        <v>99527596</v>
      </c>
    </row>
    <row r="38" spans="1:27" ht="13.5">
      <c r="A38" s="249" t="s">
        <v>165</v>
      </c>
      <c r="B38" s="182"/>
      <c r="C38" s="155">
        <v>108012006</v>
      </c>
      <c r="D38" s="155"/>
      <c r="E38" s="59">
        <v>112259592</v>
      </c>
      <c r="F38" s="60">
        <v>118292162</v>
      </c>
      <c r="G38" s="60">
        <v>-207106</v>
      </c>
      <c r="H38" s="60">
        <v>-293471</v>
      </c>
      <c r="I38" s="60">
        <v>9259179</v>
      </c>
      <c r="J38" s="60">
        <v>9259179</v>
      </c>
      <c r="K38" s="60">
        <v>-224024</v>
      </c>
      <c r="L38" s="60">
        <v>-209044</v>
      </c>
      <c r="M38" s="60">
        <v>-208773</v>
      </c>
      <c r="N38" s="60">
        <v>-208773</v>
      </c>
      <c r="O38" s="60">
        <v>-277409</v>
      </c>
      <c r="P38" s="60">
        <v>-235268</v>
      </c>
      <c r="Q38" s="60">
        <v>-235034</v>
      </c>
      <c r="R38" s="60">
        <v>-235034</v>
      </c>
      <c r="S38" s="60">
        <v>-204201</v>
      </c>
      <c r="T38" s="60">
        <v>-231983</v>
      </c>
      <c r="U38" s="60">
        <v>-227744</v>
      </c>
      <c r="V38" s="60">
        <v>-227744</v>
      </c>
      <c r="W38" s="60">
        <v>-227744</v>
      </c>
      <c r="X38" s="60">
        <v>118292162</v>
      </c>
      <c r="Y38" s="60">
        <v>-118519906</v>
      </c>
      <c r="Z38" s="140">
        <v>-100.19</v>
      </c>
      <c r="AA38" s="62">
        <v>118292162</v>
      </c>
    </row>
    <row r="39" spans="1:27" ht="13.5">
      <c r="A39" s="250" t="s">
        <v>59</v>
      </c>
      <c r="B39" s="253"/>
      <c r="C39" s="168">
        <f aca="true" t="shared" si="4" ref="C39:Y39">SUM(C37:C38)</f>
        <v>210901069</v>
      </c>
      <c r="D39" s="168">
        <f>SUM(D37:D38)</f>
        <v>0</v>
      </c>
      <c r="E39" s="76">
        <f t="shared" si="4"/>
        <v>228039014</v>
      </c>
      <c r="F39" s="77">
        <f t="shared" si="4"/>
        <v>217819758</v>
      </c>
      <c r="G39" s="77">
        <f t="shared" si="4"/>
        <v>-207106</v>
      </c>
      <c r="H39" s="77">
        <f t="shared" si="4"/>
        <v>-590621</v>
      </c>
      <c r="I39" s="77">
        <f t="shared" si="4"/>
        <v>22511780</v>
      </c>
      <c r="J39" s="77">
        <f t="shared" si="4"/>
        <v>22511780</v>
      </c>
      <c r="K39" s="77">
        <f t="shared" si="4"/>
        <v>-1425573</v>
      </c>
      <c r="L39" s="77">
        <f t="shared" si="4"/>
        <v>9228565</v>
      </c>
      <c r="M39" s="77">
        <f t="shared" si="4"/>
        <v>-6412474</v>
      </c>
      <c r="N39" s="77">
        <f t="shared" si="4"/>
        <v>-6412474</v>
      </c>
      <c r="O39" s="77">
        <f t="shared" si="4"/>
        <v>-277409</v>
      </c>
      <c r="P39" s="77">
        <f t="shared" si="4"/>
        <v>-782356</v>
      </c>
      <c r="Q39" s="77">
        <f t="shared" si="4"/>
        <v>-1195889</v>
      </c>
      <c r="R39" s="77">
        <f t="shared" si="4"/>
        <v>-1195889</v>
      </c>
      <c r="S39" s="77">
        <f t="shared" si="4"/>
        <v>-204201</v>
      </c>
      <c r="T39" s="77">
        <f t="shared" si="4"/>
        <v>-231983</v>
      </c>
      <c r="U39" s="77">
        <f t="shared" si="4"/>
        <v>-6721857</v>
      </c>
      <c r="V39" s="77">
        <f t="shared" si="4"/>
        <v>-6721857</v>
      </c>
      <c r="W39" s="77">
        <f t="shared" si="4"/>
        <v>-6721857</v>
      </c>
      <c r="X39" s="77">
        <f t="shared" si="4"/>
        <v>217819758</v>
      </c>
      <c r="Y39" s="77">
        <f t="shared" si="4"/>
        <v>-224541615</v>
      </c>
      <c r="Z39" s="212">
        <f>+IF(X39&lt;&gt;0,+(Y39/X39)*100,0)</f>
        <v>-103.08597211828689</v>
      </c>
      <c r="AA39" s="79">
        <f>SUM(AA37:AA38)</f>
        <v>217819758</v>
      </c>
    </row>
    <row r="40" spans="1:27" ht="13.5">
      <c r="A40" s="250" t="s">
        <v>167</v>
      </c>
      <c r="B40" s="251"/>
      <c r="C40" s="168">
        <f aca="true" t="shared" si="5" ref="C40:Y40">+C34+C39</f>
        <v>323081994</v>
      </c>
      <c r="D40" s="168">
        <f>+D34+D39</f>
        <v>0</v>
      </c>
      <c r="E40" s="72">
        <f t="shared" si="5"/>
        <v>345313469</v>
      </c>
      <c r="F40" s="73">
        <f t="shared" si="5"/>
        <v>325845731</v>
      </c>
      <c r="G40" s="73">
        <f t="shared" si="5"/>
        <v>8825598</v>
      </c>
      <c r="H40" s="73">
        <f t="shared" si="5"/>
        <v>-6892973</v>
      </c>
      <c r="I40" s="73">
        <f t="shared" si="5"/>
        <v>8205241</v>
      </c>
      <c r="J40" s="73">
        <f t="shared" si="5"/>
        <v>8205241</v>
      </c>
      <c r="K40" s="73">
        <f t="shared" si="5"/>
        <v>-5557966</v>
      </c>
      <c r="L40" s="73">
        <f t="shared" si="5"/>
        <v>5400898</v>
      </c>
      <c r="M40" s="73">
        <f t="shared" si="5"/>
        <v>16426357</v>
      </c>
      <c r="N40" s="73">
        <f t="shared" si="5"/>
        <v>16426357</v>
      </c>
      <c r="O40" s="73">
        <f t="shared" si="5"/>
        <v>-8389044</v>
      </c>
      <c r="P40" s="73">
        <f t="shared" si="5"/>
        <v>-1049765</v>
      </c>
      <c r="Q40" s="73">
        <f t="shared" si="5"/>
        <v>10082255</v>
      </c>
      <c r="R40" s="73">
        <f t="shared" si="5"/>
        <v>10082255</v>
      </c>
      <c r="S40" s="73">
        <f t="shared" si="5"/>
        <v>-9067512</v>
      </c>
      <c r="T40" s="73">
        <f t="shared" si="5"/>
        <v>-2709638</v>
      </c>
      <c r="U40" s="73">
        <f t="shared" si="5"/>
        <v>13208018</v>
      </c>
      <c r="V40" s="73">
        <f t="shared" si="5"/>
        <v>13208018</v>
      </c>
      <c r="W40" s="73">
        <f t="shared" si="5"/>
        <v>13208018</v>
      </c>
      <c r="X40" s="73">
        <f t="shared" si="5"/>
        <v>325845731</v>
      </c>
      <c r="Y40" s="73">
        <f t="shared" si="5"/>
        <v>-312637713</v>
      </c>
      <c r="Z40" s="170">
        <f>+IF(X40&lt;&gt;0,+(Y40/X40)*100,0)</f>
        <v>-95.94654256802278</v>
      </c>
      <c r="AA40" s="74">
        <f>+AA34+AA39</f>
        <v>325845731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741565575</v>
      </c>
      <c r="D42" s="257">
        <f>+D25-D40</f>
        <v>0</v>
      </c>
      <c r="E42" s="258">
        <f t="shared" si="6"/>
        <v>798110359</v>
      </c>
      <c r="F42" s="259">
        <f t="shared" si="6"/>
        <v>796843659</v>
      </c>
      <c r="G42" s="259">
        <f t="shared" si="6"/>
        <v>221586957</v>
      </c>
      <c r="H42" s="259">
        <f t="shared" si="6"/>
        <v>-21534441</v>
      </c>
      <c r="I42" s="259">
        <f t="shared" si="6"/>
        <v>-25261123</v>
      </c>
      <c r="J42" s="259">
        <f t="shared" si="6"/>
        <v>-25261123</v>
      </c>
      <c r="K42" s="259">
        <f t="shared" si="6"/>
        <v>-7508889</v>
      </c>
      <c r="L42" s="259">
        <f t="shared" si="6"/>
        <v>-30350177</v>
      </c>
      <c r="M42" s="259">
        <f t="shared" si="6"/>
        <v>-13823533</v>
      </c>
      <c r="N42" s="259">
        <f t="shared" si="6"/>
        <v>-13823533</v>
      </c>
      <c r="O42" s="259">
        <f t="shared" si="6"/>
        <v>-4934670</v>
      </c>
      <c r="P42" s="259">
        <f t="shared" si="6"/>
        <v>-15631571</v>
      </c>
      <c r="Q42" s="259">
        <f t="shared" si="6"/>
        <v>3820337</v>
      </c>
      <c r="R42" s="259">
        <f t="shared" si="6"/>
        <v>3820337</v>
      </c>
      <c r="S42" s="259">
        <f t="shared" si="6"/>
        <v>-12436339</v>
      </c>
      <c r="T42" s="259">
        <f t="shared" si="6"/>
        <v>-9049367</v>
      </c>
      <c r="U42" s="259">
        <f t="shared" si="6"/>
        <v>-41082965</v>
      </c>
      <c r="V42" s="259">
        <f t="shared" si="6"/>
        <v>-41082965</v>
      </c>
      <c r="W42" s="259">
        <f t="shared" si="6"/>
        <v>-41082965</v>
      </c>
      <c r="X42" s="259">
        <f t="shared" si="6"/>
        <v>796843659</v>
      </c>
      <c r="Y42" s="259">
        <f t="shared" si="6"/>
        <v>-837926624</v>
      </c>
      <c r="Z42" s="260">
        <f>+IF(X42&lt;&gt;0,+(Y42/X42)*100,0)</f>
        <v>-105.15571210688395</v>
      </c>
      <c r="AA42" s="261">
        <f>+AA25-AA40</f>
        <v>796843659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682835021</v>
      </c>
      <c r="D45" s="155"/>
      <c r="E45" s="59">
        <v>712755564</v>
      </c>
      <c r="F45" s="60">
        <v>731904955</v>
      </c>
      <c r="G45" s="60">
        <v>221586957</v>
      </c>
      <c r="H45" s="60">
        <v>-21534441</v>
      </c>
      <c r="I45" s="60">
        <v>-25261123</v>
      </c>
      <c r="J45" s="60">
        <v>-25261123</v>
      </c>
      <c r="K45" s="60">
        <v>-7508889</v>
      </c>
      <c r="L45" s="60">
        <v>-30350177</v>
      </c>
      <c r="M45" s="60">
        <v>-13823533</v>
      </c>
      <c r="N45" s="60">
        <v>-13823533</v>
      </c>
      <c r="O45" s="60">
        <v>-4934670</v>
      </c>
      <c r="P45" s="60">
        <v>-15631571</v>
      </c>
      <c r="Q45" s="60">
        <v>3820337</v>
      </c>
      <c r="R45" s="60">
        <v>3820337</v>
      </c>
      <c r="S45" s="60">
        <v>-12436339</v>
      </c>
      <c r="T45" s="60">
        <v>-9280376</v>
      </c>
      <c r="U45" s="60">
        <v>-40887471</v>
      </c>
      <c r="V45" s="60">
        <v>-40887471</v>
      </c>
      <c r="W45" s="60">
        <v>-40887471</v>
      </c>
      <c r="X45" s="60">
        <v>731904955</v>
      </c>
      <c r="Y45" s="60">
        <v>-772792426</v>
      </c>
      <c r="Z45" s="139">
        <v>-105.59</v>
      </c>
      <c r="AA45" s="62">
        <v>731904955</v>
      </c>
    </row>
    <row r="46" spans="1:27" ht="13.5">
      <c r="A46" s="249" t="s">
        <v>171</v>
      </c>
      <c r="B46" s="182"/>
      <c r="C46" s="155">
        <v>58730554</v>
      </c>
      <c r="D46" s="155"/>
      <c r="E46" s="59">
        <v>85354792</v>
      </c>
      <c r="F46" s="60">
        <v>64938706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>
        <v>231009</v>
      </c>
      <c r="U46" s="60">
        <v>-195494</v>
      </c>
      <c r="V46" s="60">
        <v>-195494</v>
      </c>
      <c r="W46" s="60">
        <v>-195494</v>
      </c>
      <c r="X46" s="60">
        <v>64938706</v>
      </c>
      <c r="Y46" s="60">
        <v>-65134200</v>
      </c>
      <c r="Z46" s="139">
        <v>-100.3</v>
      </c>
      <c r="AA46" s="62">
        <v>64938706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741565575</v>
      </c>
      <c r="D48" s="217">
        <f>SUM(D45:D47)</f>
        <v>0</v>
      </c>
      <c r="E48" s="264">
        <f t="shared" si="7"/>
        <v>798110356</v>
      </c>
      <c r="F48" s="219">
        <f t="shared" si="7"/>
        <v>796843661</v>
      </c>
      <c r="G48" s="219">
        <f t="shared" si="7"/>
        <v>221586957</v>
      </c>
      <c r="H48" s="219">
        <f t="shared" si="7"/>
        <v>-21534441</v>
      </c>
      <c r="I48" s="219">
        <f t="shared" si="7"/>
        <v>-25261123</v>
      </c>
      <c r="J48" s="219">
        <f t="shared" si="7"/>
        <v>-25261123</v>
      </c>
      <c r="K48" s="219">
        <f t="shared" si="7"/>
        <v>-7508889</v>
      </c>
      <c r="L48" s="219">
        <f t="shared" si="7"/>
        <v>-30350177</v>
      </c>
      <c r="M48" s="219">
        <f t="shared" si="7"/>
        <v>-13823533</v>
      </c>
      <c r="N48" s="219">
        <f t="shared" si="7"/>
        <v>-13823533</v>
      </c>
      <c r="O48" s="219">
        <f t="shared" si="7"/>
        <v>-4934670</v>
      </c>
      <c r="P48" s="219">
        <f t="shared" si="7"/>
        <v>-15631571</v>
      </c>
      <c r="Q48" s="219">
        <f t="shared" si="7"/>
        <v>3820337</v>
      </c>
      <c r="R48" s="219">
        <f t="shared" si="7"/>
        <v>3820337</v>
      </c>
      <c r="S48" s="219">
        <f t="shared" si="7"/>
        <v>-12436339</v>
      </c>
      <c r="T48" s="219">
        <f t="shared" si="7"/>
        <v>-9049367</v>
      </c>
      <c r="U48" s="219">
        <f t="shared" si="7"/>
        <v>-41082965</v>
      </c>
      <c r="V48" s="219">
        <f t="shared" si="7"/>
        <v>-41082965</v>
      </c>
      <c r="W48" s="219">
        <f t="shared" si="7"/>
        <v>-41082965</v>
      </c>
      <c r="X48" s="219">
        <f t="shared" si="7"/>
        <v>796843661</v>
      </c>
      <c r="Y48" s="219">
        <f t="shared" si="7"/>
        <v>-837926626</v>
      </c>
      <c r="Z48" s="265">
        <f>+IF(X48&lt;&gt;0,+(Y48/X48)*100,0)</f>
        <v>-105.1557120939436</v>
      </c>
      <c r="AA48" s="232">
        <f>SUM(AA45:AA47)</f>
        <v>796843661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137571715</v>
      </c>
      <c r="D6" s="155"/>
      <c r="E6" s="59">
        <v>149330373</v>
      </c>
      <c r="F6" s="60">
        <v>153272370</v>
      </c>
      <c r="G6" s="60">
        <v>8278460</v>
      </c>
      <c r="H6" s="60">
        <v>15123349</v>
      </c>
      <c r="I6" s="60">
        <v>31019316</v>
      </c>
      <c r="J6" s="60">
        <v>54421125</v>
      </c>
      <c r="K6" s="60">
        <v>15155846</v>
      </c>
      <c r="L6" s="60">
        <v>8646898</v>
      </c>
      <c r="M6" s="60">
        <v>13834904</v>
      </c>
      <c r="N6" s="60">
        <v>37637648</v>
      </c>
      <c r="O6" s="60">
        <v>9787802</v>
      </c>
      <c r="P6" s="60">
        <v>9458890</v>
      </c>
      <c r="Q6" s="60">
        <v>9022312</v>
      </c>
      <c r="R6" s="60">
        <v>28269004</v>
      </c>
      <c r="S6" s="60">
        <v>4817901</v>
      </c>
      <c r="T6" s="60">
        <v>8305096</v>
      </c>
      <c r="U6" s="60">
        <v>11574499</v>
      </c>
      <c r="V6" s="60">
        <v>24697496</v>
      </c>
      <c r="W6" s="60">
        <v>145025273</v>
      </c>
      <c r="X6" s="60">
        <v>153272370</v>
      </c>
      <c r="Y6" s="60">
        <v>-8247097</v>
      </c>
      <c r="Z6" s="140">
        <v>-5.38</v>
      </c>
      <c r="AA6" s="62">
        <v>153272370</v>
      </c>
    </row>
    <row r="7" spans="1:27" ht="13.5">
      <c r="A7" s="249" t="s">
        <v>32</v>
      </c>
      <c r="B7" s="182"/>
      <c r="C7" s="155">
        <v>219957582</v>
      </c>
      <c r="D7" s="155"/>
      <c r="E7" s="59">
        <v>251121334</v>
      </c>
      <c r="F7" s="60">
        <v>253498284</v>
      </c>
      <c r="G7" s="60">
        <v>17978964</v>
      </c>
      <c r="H7" s="60">
        <v>20669629</v>
      </c>
      <c r="I7" s="60">
        <v>23414897</v>
      </c>
      <c r="J7" s="60">
        <v>62063490</v>
      </c>
      <c r="K7" s="60">
        <v>21511569</v>
      </c>
      <c r="L7" s="60">
        <v>18374139</v>
      </c>
      <c r="M7" s="60">
        <v>18546465</v>
      </c>
      <c r="N7" s="60">
        <v>58432173</v>
      </c>
      <c r="O7" s="60">
        <v>17353735</v>
      </c>
      <c r="P7" s="60">
        <v>21998983</v>
      </c>
      <c r="Q7" s="60">
        <v>17417986</v>
      </c>
      <c r="R7" s="60">
        <v>56770704</v>
      </c>
      <c r="S7" s="60">
        <v>17898685</v>
      </c>
      <c r="T7" s="60">
        <v>18565652</v>
      </c>
      <c r="U7" s="60">
        <v>16874454</v>
      </c>
      <c r="V7" s="60">
        <v>53338791</v>
      </c>
      <c r="W7" s="60">
        <v>230605158</v>
      </c>
      <c r="X7" s="60">
        <v>253498284</v>
      </c>
      <c r="Y7" s="60">
        <v>-22893126</v>
      </c>
      <c r="Z7" s="140">
        <v>-9.03</v>
      </c>
      <c r="AA7" s="62">
        <v>253498284</v>
      </c>
    </row>
    <row r="8" spans="1:27" ht="13.5">
      <c r="A8" s="249" t="s">
        <v>178</v>
      </c>
      <c r="B8" s="182"/>
      <c r="C8" s="155">
        <v>131802359</v>
      </c>
      <c r="D8" s="155"/>
      <c r="E8" s="59">
        <v>26986655</v>
      </c>
      <c r="F8" s="60">
        <v>25505550</v>
      </c>
      <c r="G8" s="60">
        <v>13908059</v>
      </c>
      <c r="H8" s="60">
        <v>10107289</v>
      </c>
      <c r="I8" s="60">
        <v>12160402</v>
      </c>
      <c r="J8" s="60">
        <v>36175750</v>
      </c>
      <c r="K8" s="60">
        <v>11695762</v>
      </c>
      <c r="L8" s="60">
        <v>9632310</v>
      </c>
      <c r="M8" s="60">
        <v>10706979</v>
      </c>
      <c r="N8" s="60">
        <v>32035051</v>
      </c>
      <c r="O8" s="60">
        <v>10298595</v>
      </c>
      <c r="P8" s="60">
        <v>14260206</v>
      </c>
      <c r="Q8" s="60">
        <v>10440759</v>
      </c>
      <c r="R8" s="60">
        <v>34999560</v>
      </c>
      <c r="S8" s="60">
        <v>10399979</v>
      </c>
      <c r="T8" s="60">
        <v>11318946</v>
      </c>
      <c r="U8" s="60">
        <v>12289404</v>
      </c>
      <c r="V8" s="60">
        <v>34008329</v>
      </c>
      <c r="W8" s="60">
        <v>137218690</v>
      </c>
      <c r="X8" s="60">
        <v>25505550</v>
      </c>
      <c r="Y8" s="60">
        <v>111713140</v>
      </c>
      <c r="Z8" s="140">
        <v>438</v>
      </c>
      <c r="AA8" s="62">
        <v>25505550</v>
      </c>
    </row>
    <row r="9" spans="1:27" ht="13.5">
      <c r="A9" s="249" t="s">
        <v>179</v>
      </c>
      <c r="B9" s="182"/>
      <c r="C9" s="155">
        <v>89804211</v>
      </c>
      <c r="D9" s="155"/>
      <c r="E9" s="59">
        <v>68844000</v>
      </c>
      <c r="F9" s="60">
        <v>86278000</v>
      </c>
      <c r="G9" s="60">
        <v>20187457</v>
      </c>
      <c r="H9" s="60"/>
      <c r="I9" s="60">
        <v>6608670</v>
      </c>
      <c r="J9" s="60">
        <v>26796127</v>
      </c>
      <c r="K9" s="60">
        <v>1366608</v>
      </c>
      <c r="L9" s="60">
        <v>3623346</v>
      </c>
      <c r="M9" s="60">
        <v>16370275</v>
      </c>
      <c r="N9" s="60">
        <v>21360229</v>
      </c>
      <c r="O9" s="60">
        <v>1047000</v>
      </c>
      <c r="P9" s="60">
        <v>4167881</v>
      </c>
      <c r="Q9" s="60">
        <v>19241639</v>
      </c>
      <c r="R9" s="60">
        <v>24456520</v>
      </c>
      <c r="S9" s="60">
        <v>821837</v>
      </c>
      <c r="T9" s="60">
        <v>7834980</v>
      </c>
      <c r="U9" s="60"/>
      <c r="V9" s="60">
        <v>8656817</v>
      </c>
      <c r="W9" s="60">
        <v>81269693</v>
      </c>
      <c r="X9" s="60">
        <v>86278000</v>
      </c>
      <c r="Y9" s="60">
        <v>-5008307</v>
      </c>
      <c r="Z9" s="140">
        <v>-5.8</v>
      </c>
      <c r="AA9" s="62">
        <v>86278000</v>
      </c>
    </row>
    <row r="10" spans="1:27" ht="13.5">
      <c r="A10" s="249" t="s">
        <v>180</v>
      </c>
      <c r="B10" s="182"/>
      <c r="C10" s="155">
        <v>39272470</v>
      </c>
      <c r="D10" s="155"/>
      <c r="E10" s="59">
        <v>39483999</v>
      </c>
      <c r="F10" s="60">
        <v>48168000</v>
      </c>
      <c r="G10" s="60">
        <v>14420386</v>
      </c>
      <c r="H10" s="60">
        <v>4386</v>
      </c>
      <c r="I10" s="60">
        <v>400000</v>
      </c>
      <c r="J10" s="60">
        <v>14824772</v>
      </c>
      <c r="K10" s="60"/>
      <c r="L10" s="60">
        <v>300000</v>
      </c>
      <c r="M10" s="60">
        <v>10895000</v>
      </c>
      <c r="N10" s="60">
        <v>11195000</v>
      </c>
      <c r="O10" s="60">
        <v>21930</v>
      </c>
      <c r="P10" s="60">
        <v>304386</v>
      </c>
      <c r="Q10" s="60">
        <v>14249400</v>
      </c>
      <c r="R10" s="60">
        <v>14575716</v>
      </c>
      <c r="S10" s="60">
        <v>4386</v>
      </c>
      <c r="T10" s="60">
        <v>4386</v>
      </c>
      <c r="U10" s="60">
        <v>4386</v>
      </c>
      <c r="V10" s="60">
        <v>13158</v>
      </c>
      <c r="W10" s="60">
        <v>40608646</v>
      </c>
      <c r="X10" s="60">
        <v>48168000</v>
      </c>
      <c r="Y10" s="60">
        <v>-7559354</v>
      </c>
      <c r="Z10" s="140">
        <v>-15.69</v>
      </c>
      <c r="AA10" s="62">
        <v>48168000</v>
      </c>
    </row>
    <row r="11" spans="1:27" ht="13.5">
      <c r="A11" s="249" t="s">
        <v>181</v>
      </c>
      <c r="B11" s="182"/>
      <c r="C11" s="155">
        <v>5944217</v>
      </c>
      <c r="D11" s="155"/>
      <c r="E11" s="59">
        <v>5155372</v>
      </c>
      <c r="F11" s="60">
        <v>4747877</v>
      </c>
      <c r="G11" s="60">
        <v>208500</v>
      </c>
      <c r="H11" s="60">
        <v>193301</v>
      </c>
      <c r="I11" s="60">
        <v>422005</v>
      </c>
      <c r="J11" s="60">
        <v>823806</v>
      </c>
      <c r="K11" s="60">
        <v>484938</v>
      </c>
      <c r="L11" s="60">
        <v>163928</v>
      </c>
      <c r="M11" s="60">
        <v>378463</v>
      </c>
      <c r="N11" s="60">
        <v>1027329</v>
      </c>
      <c r="O11" s="60">
        <v>649088</v>
      </c>
      <c r="P11" s="60">
        <v>397733</v>
      </c>
      <c r="Q11" s="60">
        <v>545845</v>
      </c>
      <c r="R11" s="60">
        <v>1592666</v>
      </c>
      <c r="S11" s="60">
        <v>607700</v>
      </c>
      <c r="T11" s="60">
        <v>459004</v>
      </c>
      <c r="U11" s="60">
        <v>427620</v>
      </c>
      <c r="V11" s="60">
        <v>1494324</v>
      </c>
      <c r="W11" s="60">
        <v>4938125</v>
      </c>
      <c r="X11" s="60">
        <v>4747877</v>
      </c>
      <c r="Y11" s="60">
        <v>190248</v>
      </c>
      <c r="Z11" s="140">
        <v>4.01</v>
      </c>
      <c r="AA11" s="62">
        <v>4747877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-532861684</v>
      </c>
      <c r="D14" s="155"/>
      <c r="E14" s="59">
        <v>-449261326</v>
      </c>
      <c r="F14" s="60">
        <v>-464500036</v>
      </c>
      <c r="G14" s="60">
        <v>-41993397</v>
      </c>
      <c r="H14" s="60">
        <v>-52996258</v>
      </c>
      <c r="I14" s="60">
        <v>-62831400</v>
      </c>
      <c r="J14" s="60">
        <v>-157821055</v>
      </c>
      <c r="K14" s="60">
        <v>-39368446</v>
      </c>
      <c r="L14" s="60">
        <v>-44871896</v>
      </c>
      <c r="M14" s="60">
        <v>-40684083</v>
      </c>
      <c r="N14" s="60">
        <v>-124924425</v>
      </c>
      <c r="O14" s="60">
        <v>-38124429</v>
      </c>
      <c r="P14" s="60">
        <v>-42404812</v>
      </c>
      <c r="Q14" s="60">
        <v>-42130870</v>
      </c>
      <c r="R14" s="60">
        <v>-122660111</v>
      </c>
      <c r="S14" s="60">
        <v>-43644066</v>
      </c>
      <c r="T14" s="60">
        <v>-42875442</v>
      </c>
      <c r="U14" s="60">
        <v>-47534638</v>
      </c>
      <c r="V14" s="60">
        <v>-134054146</v>
      </c>
      <c r="W14" s="60">
        <v>-539459737</v>
      </c>
      <c r="X14" s="60">
        <v>-464500036</v>
      </c>
      <c r="Y14" s="60">
        <v>-74959701</v>
      </c>
      <c r="Z14" s="140">
        <v>16.14</v>
      </c>
      <c r="AA14" s="62">
        <v>-464500036</v>
      </c>
    </row>
    <row r="15" spans="1:27" ht="13.5">
      <c r="A15" s="249" t="s">
        <v>40</v>
      </c>
      <c r="B15" s="182"/>
      <c r="C15" s="155">
        <v>-13442106</v>
      </c>
      <c r="D15" s="155"/>
      <c r="E15" s="59">
        <v>-18297408</v>
      </c>
      <c r="F15" s="60">
        <v>-14500000</v>
      </c>
      <c r="G15" s="60"/>
      <c r="H15" s="60">
        <v>-533270</v>
      </c>
      <c r="I15" s="60">
        <v>-1281983</v>
      </c>
      <c r="J15" s="60">
        <v>-1815253</v>
      </c>
      <c r="K15" s="60"/>
      <c r="L15" s="60"/>
      <c r="M15" s="60">
        <v>-4486718</v>
      </c>
      <c r="N15" s="60">
        <v>-4486718</v>
      </c>
      <c r="O15" s="60">
        <v>-977244</v>
      </c>
      <c r="P15" s="60">
        <v>-554123</v>
      </c>
      <c r="Q15" s="60">
        <v>-1538749</v>
      </c>
      <c r="R15" s="60">
        <v>-3070116</v>
      </c>
      <c r="S15" s="60"/>
      <c r="T15" s="60">
        <v>-25686</v>
      </c>
      <c r="U15" s="60">
        <v>-4173737</v>
      </c>
      <c r="V15" s="60">
        <v>-4199423</v>
      </c>
      <c r="W15" s="60">
        <v>-13571510</v>
      </c>
      <c r="X15" s="60">
        <v>-14500000</v>
      </c>
      <c r="Y15" s="60">
        <v>928490</v>
      </c>
      <c r="Z15" s="140">
        <v>-6.4</v>
      </c>
      <c r="AA15" s="62">
        <v>-14500000</v>
      </c>
    </row>
    <row r="16" spans="1:27" ht="13.5">
      <c r="A16" s="249" t="s">
        <v>42</v>
      </c>
      <c r="B16" s="182"/>
      <c r="C16" s="155">
        <v>-5000691</v>
      </c>
      <c r="D16" s="155"/>
      <c r="E16" s="59">
        <v>-5514000</v>
      </c>
      <c r="F16" s="60">
        <v>-5464000</v>
      </c>
      <c r="G16" s="60">
        <v>-660833</v>
      </c>
      <c r="H16" s="60">
        <v>-448373</v>
      </c>
      <c r="I16" s="60">
        <v>-374745</v>
      </c>
      <c r="J16" s="60">
        <v>-1483951</v>
      </c>
      <c r="K16" s="60">
        <v>-369333</v>
      </c>
      <c r="L16" s="60">
        <v>-380918</v>
      </c>
      <c r="M16" s="60">
        <v>-415644</v>
      </c>
      <c r="N16" s="60">
        <v>-1165895</v>
      </c>
      <c r="O16" s="60">
        <v>-577872</v>
      </c>
      <c r="P16" s="60">
        <v>-367333</v>
      </c>
      <c r="Q16" s="60">
        <v>-800333</v>
      </c>
      <c r="R16" s="60">
        <v>-1745538</v>
      </c>
      <c r="S16" s="60">
        <v>-394333</v>
      </c>
      <c r="T16" s="60">
        <v>-545303</v>
      </c>
      <c r="U16" s="60">
        <v>-12000</v>
      </c>
      <c r="V16" s="60">
        <v>-951636</v>
      </c>
      <c r="W16" s="60">
        <v>-5347020</v>
      </c>
      <c r="X16" s="60">
        <v>-5464000</v>
      </c>
      <c r="Y16" s="60">
        <v>116980</v>
      </c>
      <c r="Z16" s="140">
        <v>-2.14</v>
      </c>
      <c r="AA16" s="62">
        <v>-5464000</v>
      </c>
    </row>
    <row r="17" spans="1:27" ht="13.5">
      <c r="A17" s="250" t="s">
        <v>185</v>
      </c>
      <c r="B17" s="251"/>
      <c r="C17" s="168">
        <f aca="true" t="shared" si="0" ref="C17:Y17">SUM(C6:C16)</f>
        <v>73048073</v>
      </c>
      <c r="D17" s="168">
        <f t="shared" si="0"/>
        <v>0</v>
      </c>
      <c r="E17" s="72">
        <f t="shared" si="0"/>
        <v>67848999</v>
      </c>
      <c r="F17" s="73">
        <f t="shared" si="0"/>
        <v>87006045</v>
      </c>
      <c r="G17" s="73">
        <f t="shared" si="0"/>
        <v>32327596</v>
      </c>
      <c r="H17" s="73">
        <f t="shared" si="0"/>
        <v>-7879947</v>
      </c>
      <c r="I17" s="73">
        <f t="shared" si="0"/>
        <v>9537162</v>
      </c>
      <c r="J17" s="73">
        <f t="shared" si="0"/>
        <v>33984811</v>
      </c>
      <c r="K17" s="73">
        <f t="shared" si="0"/>
        <v>10476944</v>
      </c>
      <c r="L17" s="73">
        <f t="shared" si="0"/>
        <v>-4512193</v>
      </c>
      <c r="M17" s="73">
        <f t="shared" si="0"/>
        <v>25145641</v>
      </c>
      <c r="N17" s="73">
        <f t="shared" si="0"/>
        <v>31110392</v>
      </c>
      <c r="O17" s="73">
        <f t="shared" si="0"/>
        <v>-521395</v>
      </c>
      <c r="P17" s="73">
        <f t="shared" si="0"/>
        <v>7261811</v>
      </c>
      <c r="Q17" s="73">
        <f t="shared" si="0"/>
        <v>26447989</v>
      </c>
      <c r="R17" s="73">
        <f t="shared" si="0"/>
        <v>33188405</v>
      </c>
      <c r="S17" s="73">
        <f t="shared" si="0"/>
        <v>-9487911</v>
      </c>
      <c r="T17" s="73">
        <f t="shared" si="0"/>
        <v>3041633</v>
      </c>
      <c r="U17" s="73">
        <f t="shared" si="0"/>
        <v>-10550012</v>
      </c>
      <c r="V17" s="73">
        <f t="shared" si="0"/>
        <v>-16996290</v>
      </c>
      <c r="W17" s="73">
        <f t="shared" si="0"/>
        <v>81287318</v>
      </c>
      <c r="X17" s="73">
        <f t="shared" si="0"/>
        <v>87006045</v>
      </c>
      <c r="Y17" s="73">
        <f t="shared" si="0"/>
        <v>-5718727</v>
      </c>
      <c r="Z17" s="170">
        <f>+IF(X17&lt;&gt;0,+(Y17/X17)*100,0)</f>
        <v>-6.572792729516667</v>
      </c>
      <c r="AA17" s="74">
        <f>SUM(AA6:AA16)</f>
        <v>87006045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4916330</v>
      </c>
      <c r="D21" s="155"/>
      <c r="E21" s="59">
        <v>250000</v>
      </c>
      <c r="F21" s="60">
        <v>250000</v>
      </c>
      <c r="G21" s="159"/>
      <c r="H21" s="159">
        <v>3000</v>
      </c>
      <c r="I21" s="159">
        <v>3000</v>
      </c>
      <c r="J21" s="60">
        <v>6000</v>
      </c>
      <c r="K21" s="159">
        <v>296895</v>
      </c>
      <c r="L21" s="159">
        <v>-6000</v>
      </c>
      <c r="M21" s="60">
        <v>20000</v>
      </c>
      <c r="N21" s="159">
        <v>310895</v>
      </c>
      <c r="O21" s="159">
        <v>-20000</v>
      </c>
      <c r="P21" s="159"/>
      <c r="Q21" s="60"/>
      <c r="R21" s="159">
        <v>-20000</v>
      </c>
      <c r="S21" s="159"/>
      <c r="T21" s="60">
        <v>1754</v>
      </c>
      <c r="U21" s="159">
        <v>-39300</v>
      </c>
      <c r="V21" s="159">
        <v>-37546</v>
      </c>
      <c r="W21" s="159">
        <v>259349</v>
      </c>
      <c r="X21" s="60">
        <v>250000</v>
      </c>
      <c r="Y21" s="159">
        <v>9349</v>
      </c>
      <c r="Z21" s="141">
        <v>3.74</v>
      </c>
      <c r="AA21" s="225">
        <v>250000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>
        <v>141252</v>
      </c>
      <c r="H22" s="60">
        <v>4841</v>
      </c>
      <c r="I22" s="60">
        <v>133879</v>
      </c>
      <c r="J22" s="60">
        <v>279972</v>
      </c>
      <c r="K22" s="60">
        <v>59919</v>
      </c>
      <c r="L22" s="60">
        <v>90120</v>
      </c>
      <c r="M22" s="159">
        <v>100483</v>
      </c>
      <c r="N22" s="60">
        <v>250522</v>
      </c>
      <c r="O22" s="60">
        <v>47727</v>
      </c>
      <c r="P22" s="60">
        <v>34964</v>
      </c>
      <c r="Q22" s="60">
        <v>111937</v>
      </c>
      <c r="R22" s="60">
        <v>194628</v>
      </c>
      <c r="S22" s="60">
        <v>151217</v>
      </c>
      <c r="T22" s="159">
        <v>251263</v>
      </c>
      <c r="U22" s="60">
        <v>44561</v>
      </c>
      <c r="V22" s="60">
        <v>447041</v>
      </c>
      <c r="W22" s="60">
        <v>1172163</v>
      </c>
      <c r="X22" s="60"/>
      <c r="Y22" s="60">
        <v>1172163</v>
      </c>
      <c r="Z22" s="140"/>
      <c r="AA22" s="62"/>
    </row>
    <row r="23" spans="1:27" ht="13.5">
      <c r="A23" s="249" t="s">
        <v>189</v>
      </c>
      <c r="B23" s="182"/>
      <c r="C23" s="157"/>
      <c r="D23" s="157"/>
      <c r="E23" s="59">
        <v>114564</v>
      </c>
      <c r="F23" s="60">
        <v>124997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124997</v>
      </c>
      <c r="Y23" s="159">
        <v>-124997</v>
      </c>
      <c r="Z23" s="141">
        <v>-100</v>
      </c>
      <c r="AA23" s="225">
        <v>124997</v>
      </c>
    </row>
    <row r="24" spans="1:27" ht="13.5">
      <c r="A24" s="249" t="s">
        <v>190</v>
      </c>
      <c r="B24" s="182"/>
      <c r="C24" s="155">
        <v>-2409822</v>
      </c>
      <c r="D24" s="155"/>
      <c r="E24" s="59">
        <v>-1814986</v>
      </c>
      <c r="F24" s="60">
        <v>-1286088</v>
      </c>
      <c r="G24" s="60"/>
      <c r="H24" s="60"/>
      <c r="I24" s="60"/>
      <c r="J24" s="60"/>
      <c r="K24" s="60"/>
      <c r="L24" s="60">
        <v>17443</v>
      </c>
      <c r="M24" s="60"/>
      <c r="N24" s="60">
        <v>17443</v>
      </c>
      <c r="O24" s="60"/>
      <c r="P24" s="60"/>
      <c r="Q24" s="60"/>
      <c r="R24" s="60"/>
      <c r="S24" s="60"/>
      <c r="T24" s="60"/>
      <c r="U24" s="60"/>
      <c r="V24" s="60"/>
      <c r="W24" s="60">
        <v>17443</v>
      </c>
      <c r="X24" s="60">
        <v>-1286088</v>
      </c>
      <c r="Y24" s="60">
        <v>1303531</v>
      </c>
      <c r="Z24" s="140">
        <v>-101.36</v>
      </c>
      <c r="AA24" s="62">
        <v>-1286088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-77217798</v>
      </c>
      <c r="D26" s="155"/>
      <c r="E26" s="59">
        <v>-70173500</v>
      </c>
      <c r="F26" s="60">
        <v>-89134300</v>
      </c>
      <c r="G26" s="60">
        <v>-4244571</v>
      </c>
      <c r="H26" s="60">
        <v>-2699809</v>
      </c>
      <c r="I26" s="60">
        <v>-6012199</v>
      </c>
      <c r="J26" s="60">
        <v>-12956579</v>
      </c>
      <c r="K26" s="60">
        <v>-6137829</v>
      </c>
      <c r="L26" s="60">
        <v>1178217</v>
      </c>
      <c r="M26" s="60">
        <v>-5667216</v>
      </c>
      <c r="N26" s="60">
        <v>-10626828</v>
      </c>
      <c r="O26" s="60">
        <v>-1002457</v>
      </c>
      <c r="P26" s="60">
        <v>-2515186</v>
      </c>
      <c r="Q26" s="60">
        <v>-5495271</v>
      </c>
      <c r="R26" s="60">
        <v>-9012914</v>
      </c>
      <c r="S26" s="60">
        <v>-8633052</v>
      </c>
      <c r="T26" s="60">
        <v>-7045129</v>
      </c>
      <c r="U26" s="60">
        <v>-16343839</v>
      </c>
      <c r="V26" s="60">
        <v>-32022020</v>
      </c>
      <c r="W26" s="60">
        <v>-64618341</v>
      </c>
      <c r="X26" s="60">
        <v>-89134300</v>
      </c>
      <c r="Y26" s="60">
        <v>24515959</v>
      </c>
      <c r="Z26" s="140">
        <v>-27.5</v>
      </c>
      <c r="AA26" s="62">
        <v>-89134300</v>
      </c>
    </row>
    <row r="27" spans="1:27" ht="13.5">
      <c r="A27" s="250" t="s">
        <v>192</v>
      </c>
      <c r="B27" s="251"/>
      <c r="C27" s="168">
        <f aca="true" t="shared" si="1" ref="C27:Y27">SUM(C21:C26)</f>
        <v>-74711290</v>
      </c>
      <c r="D27" s="168">
        <f>SUM(D21:D26)</f>
        <v>0</v>
      </c>
      <c r="E27" s="72">
        <f t="shared" si="1"/>
        <v>-71623922</v>
      </c>
      <c r="F27" s="73">
        <f t="shared" si="1"/>
        <v>-90045391</v>
      </c>
      <c r="G27" s="73">
        <f t="shared" si="1"/>
        <v>-4103319</v>
      </c>
      <c r="H27" s="73">
        <f t="shared" si="1"/>
        <v>-2691968</v>
      </c>
      <c r="I27" s="73">
        <f t="shared" si="1"/>
        <v>-5875320</v>
      </c>
      <c r="J27" s="73">
        <f t="shared" si="1"/>
        <v>-12670607</v>
      </c>
      <c r="K27" s="73">
        <f t="shared" si="1"/>
        <v>-5781015</v>
      </c>
      <c r="L27" s="73">
        <f t="shared" si="1"/>
        <v>1279780</v>
      </c>
      <c r="M27" s="73">
        <f t="shared" si="1"/>
        <v>-5546733</v>
      </c>
      <c r="N27" s="73">
        <f t="shared" si="1"/>
        <v>-10047968</v>
      </c>
      <c r="O27" s="73">
        <f t="shared" si="1"/>
        <v>-974730</v>
      </c>
      <c r="P27" s="73">
        <f t="shared" si="1"/>
        <v>-2480222</v>
      </c>
      <c r="Q27" s="73">
        <f t="shared" si="1"/>
        <v>-5383334</v>
      </c>
      <c r="R27" s="73">
        <f t="shared" si="1"/>
        <v>-8838286</v>
      </c>
      <c r="S27" s="73">
        <f t="shared" si="1"/>
        <v>-8481835</v>
      </c>
      <c r="T27" s="73">
        <f t="shared" si="1"/>
        <v>-6792112</v>
      </c>
      <c r="U27" s="73">
        <f t="shared" si="1"/>
        <v>-16338578</v>
      </c>
      <c r="V27" s="73">
        <f t="shared" si="1"/>
        <v>-31612525</v>
      </c>
      <c r="W27" s="73">
        <f t="shared" si="1"/>
        <v>-63169386</v>
      </c>
      <c r="X27" s="73">
        <f t="shared" si="1"/>
        <v>-90045391</v>
      </c>
      <c r="Y27" s="73">
        <f t="shared" si="1"/>
        <v>26876005</v>
      </c>
      <c r="Z27" s="170">
        <f>+IF(X27&lt;&gt;0,+(Y27/X27)*100,0)</f>
        <v>-29.847174521125687</v>
      </c>
      <c r="AA27" s="74">
        <f>SUM(AA21:AA26)</f>
        <v>-90045391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>
        <v>14157000</v>
      </c>
      <c r="H31" s="60">
        <v>7242918</v>
      </c>
      <c r="I31" s="60"/>
      <c r="J31" s="60">
        <v>21399918</v>
      </c>
      <c r="K31" s="60"/>
      <c r="L31" s="60"/>
      <c r="M31" s="60">
        <v>4548090</v>
      </c>
      <c r="N31" s="60">
        <v>4548090</v>
      </c>
      <c r="O31" s="60"/>
      <c r="P31" s="60"/>
      <c r="Q31" s="60"/>
      <c r="R31" s="60"/>
      <c r="S31" s="60"/>
      <c r="T31" s="60"/>
      <c r="U31" s="60"/>
      <c r="V31" s="60"/>
      <c r="W31" s="60">
        <v>25948008</v>
      </c>
      <c r="X31" s="60"/>
      <c r="Y31" s="60">
        <v>25948008</v>
      </c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16057000</v>
      </c>
      <c r="F32" s="60">
        <v>17104500</v>
      </c>
      <c r="G32" s="60"/>
      <c r="H32" s="60"/>
      <c r="I32" s="60">
        <v>14157000</v>
      </c>
      <c r="J32" s="60">
        <v>14157000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14157000</v>
      </c>
      <c r="X32" s="60">
        <v>17104500</v>
      </c>
      <c r="Y32" s="60">
        <v>-2947500</v>
      </c>
      <c r="Z32" s="140">
        <v>-17.23</v>
      </c>
      <c r="AA32" s="62">
        <v>17104500</v>
      </c>
    </row>
    <row r="33" spans="1:27" ht="13.5">
      <c r="A33" s="249" t="s">
        <v>196</v>
      </c>
      <c r="B33" s="182"/>
      <c r="C33" s="155">
        <v>354285</v>
      </c>
      <c r="D33" s="155"/>
      <c r="E33" s="59">
        <v>834456</v>
      </c>
      <c r="F33" s="60">
        <v>800990</v>
      </c>
      <c r="G33" s="60">
        <v>103437</v>
      </c>
      <c r="H33" s="159">
        <v>51645</v>
      </c>
      <c r="I33" s="159">
        <v>100243</v>
      </c>
      <c r="J33" s="159">
        <v>255325</v>
      </c>
      <c r="K33" s="60">
        <v>47304</v>
      </c>
      <c r="L33" s="60">
        <v>51582</v>
      </c>
      <c r="M33" s="60">
        <v>36450</v>
      </c>
      <c r="N33" s="60">
        <v>135336</v>
      </c>
      <c r="O33" s="159">
        <v>38779</v>
      </c>
      <c r="P33" s="159">
        <v>35480</v>
      </c>
      <c r="Q33" s="159">
        <v>65322</v>
      </c>
      <c r="R33" s="60">
        <v>139581</v>
      </c>
      <c r="S33" s="60">
        <v>60308</v>
      </c>
      <c r="T33" s="60">
        <v>42317</v>
      </c>
      <c r="U33" s="60">
        <v>124217</v>
      </c>
      <c r="V33" s="159">
        <v>226842</v>
      </c>
      <c r="W33" s="159">
        <v>757084</v>
      </c>
      <c r="X33" s="159">
        <v>800990</v>
      </c>
      <c r="Y33" s="60">
        <v>-43906</v>
      </c>
      <c r="Z33" s="140">
        <v>-5.48</v>
      </c>
      <c r="AA33" s="62">
        <v>800990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-27548666</v>
      </c>
      <c r="D35" s="155"/>
      <c r="E35" s="59">
        <v>-16132000</v>
      </c>
      <c r="F35" s="60">
        <v>-18195670</v>
      </c>
      <c r="G35" s="60">
        <v>-3853</v>
      </c>
      <c r="H35" s="60">
        <v>-300934</v>
      </c>
      <c r="I35" s="60">
        <v>-905024</v>
      </c>
      <c r="J35" s="60">
        <v>-1209811</v>
      </c>
      <c r="K35" s="60">
        <v>-3234</v>
      </c>
      <c r="L35" s="60"/>
      <c r="M35" s="60">
        <v>-6203701</v>
      </c>
      <c r="N35" s="60">
        <v>-6206935</v>
      </c>
      <c r="O35" s="60">
        <v>-421</v>
      </c>
      <c r="P35" s="60">
        <v>-312936</v>
      </c>
      <c r="Q35" s="60">
        <v>-647633</v>
      </c>
      <c r="R35" s="60">
        <v>-960990</v>
      </c>
      <c r="S35" s="60"/>
      <c r="T35" s="60">
        <v>-37009</v>
      </c>
      <c r="U35" s="60">
        <v>-6992811</v>
      </c>
      <c r="V35" s="60">
        <v>-7029820</v>
      </c>
      <c r="W35" s="60">
        <v>-15407556</v>
      </c>
      <c r="X35" s="60">
        <v>-18195670</v>
      </c>
      <c r="Y35" s="60">
        <v>2788114</v>
      </c>
      <c r="Z35" s="140">
        <v>-15.32</v>
      </c>
      <c r="AA35" s="62">
        <v>-18195670</v>
      </c>
    </row>
    <row r="36" spans="1:27" ht="13.5">
      <c r="A36" s="250" t="s">
        <v>198</v>
      </c>
      <c r="B36" s="251"/>
      <c r="C36" s="168">
        <f aca="true" t="shared" si="2" ref="C36:Y36">SUM(C31:C35)</f>
        <v>-27194381</v>
      </c>
      <c r="D36" s="168">
        <f>SUM(D31:D35)</f>
        <v>0</v>
      </c>
      <c r="E36" s="72">
        <f t="shared" si="2"/>
        <v>759456</v>
      </c>
      <c r="F36" s="73">
        <f t="shared" si="2"/>
        <v>-290180</v>
      </c>
      <c r="G36" s="73">
        <f t="shared" si="2"/>
        <v>14256584</v>
      </c>
      <c r="H36" s="73">
        <f t="shared" si="2"/>
        <v>6993629</v>
      </c>
      <c r="I36" s="73">
        <f t="shared" si="2"/>
        <v>13352219</v>
      </c>
      <c r="J36" s="73">
        <f t="shared" si="2"/>
        <v>34602432</v>
      </c>
      <c r="K36" s="73">
        <f t="shared" si="2"/>
        <v>44070</v>
      </c>
      <c r="L36" s="73">
        <f t="shared" si="2"/>
        <v>51582</v>
      </c>
      <c r="M36" s="73">
        <f t="shared" si="2"/>
        <v>-1619161</v>
      </c>
      <c r="N36" s="73">
        <f t="shared" si="2"/>
        <v>-1523509</v>
      </c>
      <c r="O36" s="73">
        <f t="shared" si="2"/>
        <v>38358</v>
      </c>
      <c r="P36" s="73">
        <f t="shared" si="2"/>
        <v>-277456</v>
      </c>
      <c r="Q36" s="73">
        <f t="shared" si="2"/>
        <v>-582311</v>
      </c>
      <c r="R36" s="73">
        <f t="shared" si="2"/>
        <v>-821409</v>
      </c>
      <c r="S36" s="73">
        <f t="shared" si="2"/>
        <v>60308</v>
      </c>
      <c r="T36" s="73">
        <f t="shared" si="2"/>
        <v>5308</v>
      </c>
      <c r="U36" s="73">
        <f t="shared" si="2"/>
        <v>-6868594</v>
      </c>
      <c r="V36" s="73">
        <f t="shared" si="2"/>
        <v>-6802978</v>
      </c>
      <c r="W36" s="73">
        <f t="shared" si="2"/>
        <v>25454536</v>
      </c>
      <c r="X36" s="73">
        <f t="shared" si="2"/>
        <v>-290180</v>
      </c>
      <c r="Y36" s="73">
        <f t="shared" si="2"/>
        <v>25744716</v>
      </c>
      <c r="Z36" s="170">
        <f>+IF(X36&lt;&gt;0,+(Y36/X36)*100,0)</f>
        <v>-8871.98152870632</v>
      </c>
      <c r="AA36" s="74">
        <f>SUM(AA31:AA35)</f>
        <v>-290180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-28857598</v>
      </c>
      <c r="D38" s="153">
        <f>+D17+D27+D36</f>
        <v>0</v>
      </c>
      <c r="E38" s="99">
        <f t="shared" si="3"/>
        <v>-3015467</v>
      </c>
      <c r="F38" s="100">
        <f t="shared" si="3"/>
        <v>-3329526</v>
      </c>
      <c r="G38" s="100">
        <f t="shared" si="3"/>
        <v>42480861</v>
      </c>
      <c r="H38" s="100">
        <f t="shared" si="3"/>
        <v>-3578286</v>
      </c>
      <c r="I38" s="100">
        <f t="shared" si="3"/>
        <v>17014061</v>
      </c>
      <c r="J38" s="100">
        <f t="shared" si="3"/>
        <v>55916636</v>
      </c>
      <c r="K38" s="100">
        <f t="shared" si="3"/>
        <v>4739999</v>
      </c>
      <c r="L38" s="100">
        <f t="shared" si="3"/>
        <v>-3180831</v>
      </c>
      <c r="M38" s="100">
        <f t="shared" si="3"/>
        <v>17979747</v>
      </c>
      <c r="N38" s="100">
        <f t="shared" si="3"/>
        <v>19538915</v>
      </c>
      <c r="O38" s="100">
        <f t="shared" si="3"/>
        <v>-1457767</v>
      </c>
      <c r="P38" s="100">
        <f t="shared" si="3"/>
        <v>4504133</v>
      </c>
      <c r="Q38" s="100">
        <f t="shared" si="3"/>
        <v>20482344</v>
      </c>
      <c r="R38" s="100">
        <f t="shared" si="3"/>
        <v>23528710</v>
      </c>
      <c r="S38" s="100">
        <f t="shared" si="3"/>
        <v>-17909438</v>
      </c>
      <c r="T38" s="100">
        <f t="shared" si="3"/>
        <v>-3745171</v>
      </c>
      <c r="U38" s="100">
        <f t="shared" si="3"/>
        <v>-33757184</v>
      </c>
      <c r="V38" s="100">
        <f t="shared" si="3"/>
        <v>-55411793</v>
      </c>
      <c r="W38" s="100">
        <f t="shared" si="3"/>
        <v>43572468</v>
      </c>
      <c r="X38" s="100">
        <f t="shared" si="3"/>
        <v>-3329526</v>
      </c>
      <c r="Y38" s="100">
        <f t="shared" si="3"/>
        <v>46901994</v>
      </c>
      <c r="Z38" s="137">
        <f>+IF(X38&lt;&gt;0,+(Y38/X38)*100,0)</f>
        <v>-1408.668801505079</v>
      </c>
      <c r="AA38" s="102">
        <f>+AA17+AA27+AA36</f>
        <v>-3329526</v>
      </c>
    </row>
    <row r="39" spans="1:27" ht="13.5">
      <c r="A39" s="249" t="s">
        <v>200</v>
      </c>
      <c r="B39" s="182"/>
      <c r="C39" s="153">
        <v>46160684</v>
      </c>
      <c r="D39" s="153"/>
      <c r="E39" s="99">
        <v>30566380</v>
      </c>
      <c r="F39" s="100">
        <v>17303086</v>
      </c>
      <c r="G39" s="100">
        <v>17303086</v>
      </c>
      <c r="H39" s="100">
        <v>59783947</v>
      </c>
      <c r="I39" s="100">
        <v>56205661</v>
      </c>
      <c r="J39" s="100">
        <v>17303086</v>
      </c>
      <c r="K39" s="100">
        <v>73219722</v>
      </c>
      <c r="L39" s="100">
        <v>77959721</v>
      </c>
      <c r="M39" s="100">
        <v>74778890</v>
      </c>
      <c r="N39" s="100">
        <v>73219722</v>
      </c>
      <c r="O39" s="100">
        <v>92758637</v>
      </c>
      <c r="P39" s="100">
        <v>91300870</v>
      </c>
      <c r="Q39" s="100">
        <v>95805003</v>
      </c>
      <c r="R39" s="100">
        <v>92758637</v>
      </c>
      <c r="S39" s="100">
        <v>116287347</v>
      </c>
      <c r="T39" s="100">
        <v>98377909</v>
      </c>
      <c r="U39" s="100">
        <v>94632738</v>
      </c>
      <c r="V39" s="100">
        <v>116287347</v>
      </c>
      <c r="W39" s="100">
        <v>17303086</v>
      </c>
      <c r="X39" s="100">
        <v>17303086</v>
      </c>
      <c r="Y39" s="100"/>
      <c r="Z39" s="137"/>
      <c r="AA39" s="102">
        <v>17303086</v>
      </c>
    </row>
    <row r="40" spans="1:27" ht="13.5">
      <c r="A40" s="269" t="s">
        <v>201</v>
      </c>
      <c r="B40" s="256"/>
      <c r="C40" s="257">
        <v>17303086</v>
      </c>
      <c r="D40" s="257"/>
      <c r="E40" s="258">
        <v>27550913</v>
      </c>
      <c r="F40" s="259">
        <v>13973560</v>
      </c>
      <c r="G40" s="259">
        <v>59783947</v>
      </c>
      <c r="H40" s="259">
        <v>56205661</v>
      </c>
      <c r="I40" s="259">
        <v>73219722</v>
      </c>
      <c r="J40" s="259">
        <v>73219722</v>
      </c>
      <c r="K40" s="259">
        <v>77959721</v>
      </c>
      <c r="L40" s="259">
        <v>74778890</v>
      </c>
      <c r="M40" s="259">
        <v>92758637</v>
      </c>
      <c r="N40" s="259">
        <v>92758637</v>
      </c>
      <c r="O40" s="259">
        <v>91300870</v>
      </c>
      <c r="P40" s="259">
        <v>95805003</v>
      </c>
      <c r="Q40" s="259">
        <v>116287347</v>
      </c>
      <c r="R40" s="259">
        <v>91300870</v>
      </c>
      <c r="S40" s="259">
        <v>98377909</v>
      </c>
      <c r="T40" s="259">
        <v>94632738</v>
      </c>
      <c r="U40" s="259">
        <v>60875554</v>
      </c>
      <c r="V40" s="259">
        <v>60875554</v>
      </c>
      <c r="W40" s="259">
        <v>60875554</v>
      </c>
      <c r="X40" s="259">
        <v>13973560</v>
      </c>
      <c r="Y40" s="259">
        <v>46901994</v>
      </c>
      <c r="Z40" s="260">
        <v>335.65</v>
      </c>
      <c r="AA40" s="261">
        <v>13973560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37922225</v>
      </c>
      <c r="D5" s="200">
        <f t="shared" si="0"/>
        <v>0</v>
      </c>
      <c r="E5" s="106">
        <f t="shared" si="0"/>
        <v>46733000</v>
      </c>
      <c r="F5" s="106">
        <f t="shared" si="0"/>
        <v>66879790</v>
      </c>
      <c r="G5" s="106">
        <f t="shared" si="0"/>
        <v>4151999</v>
      </c>
      <c r="H5" s="106">
        <f t="shared" si="0"/>
        <v>1358900</v>
      </c>
      <c r="I5" s="106">
        <f t="shared" si="0"/>
        <v>5377971</v>
      </c>
      <c r="J5" s="106">
        <f t="shared" si="0"/>
        <v>10888870</v>
      </c>
      <c r="K5" s="106">
        <f t="shared" si="0"/>
        <v>4417956</v>
      </c>
      <c r="L5" s="106">
        <f t="shared" si="0"/>
        <v>1678383</v>
      </c>
      <c r="M5" s="106">
        <f t="shared" si="0"/>
        <v>4603867</v>
      </c>
      <c r="N5" s="106">
        <f t="shared" si="0"/>
        <v>10700206</v>
      </c>
      <c r="O5" s="106">
        <f t="shared" si="0"/>
        <v>491815</v>
      </c>
      <c r="P5" s="106">
        <f t="shared" si="0"/>
        <v>1683634</v>
      </c>
      <c r="Q5" s="106">
        <f t="shared" si="0"/>
        <v>2920100</v>
      </c>
      <c r="R5" s="106">
        <f t="shared" si="0"/>
        <v>5095549</v>
      </c>
      <c r="S5" s="106">
        <f t="shared" si="0"/>
        <v>6933295</v>
      </c>
      <c r="T5" s="106">
        <f t="shared" si="0"/>
        <v>4433519</v>
      </c>
      <c r="U5" s="106">
        <f t="shared" si="0"/>
        <v>10711574</v>
      </c>
      <c r="V5" s="106">
        <f t="shared" si="0"/>
        <v>22078388</v>
      </c>
      <c r="W5" s="106">
        <f t="shared" si="0"/>
        <v>48763013</v>
      </c>
      <c r="X5" s="106">
        <f t="shared" si="0"/>
        <v>66879790</v>
      </c>
      <c r="Y5" s="106">
        <f t="shared" si="0"/>
        <v>-18116777</v>
      </c>
      <c r="Z5" s="201">
        <f>+IF(X5&lt;&gt;0,+(Y5/X5)*100,0)</f>
        <v>-27.0885674132649</v>
      </c>
      <c r="AA5" s="199">
        <f>SUM(AA11:AA18)</f>
        <v>66879790</v>
      </c>
    </row>
    <row r="6" spans="1:27" ht="13.5">
      <c r="A6" s="291" t="s">
        <v>205</v>
      </c>
      <c r="B6" s="142"/>
      <c r="C6" s="62">
        <v>3322280</v>
      </c>
      <c r="D6" s="156"/>
      <c r="E6" s="60">
        <v>2754000</v>
      </c>
      <c r="F6" s="60">
        <v>6790000</v>
      </c>
      <c r="G6" s="60">
        <v>102546</v>
      </c>
      <c r="H6" s="60">
        <v>236</v>
      </c>
      <c r="I6" s="60">
        <v>25400</v>
      </c>
      <c r="J6" s="60">
        <v>128182</v>
      </c>
      <c r="K6" s="60">
        <v>96107</v>
      </c>
      <c r="L6" s="60"/>
      <c r="M6" s="60"/>
      <c r="N6" s="60">
        <v>96107</v>
      </c>
      <c r="O6" s="60"/>
      <c r="P6" s="60"/>
      <c r="Q6" s="60">
        <v>196762</v>
      </c>
      <c r="R6" s="60">
        <v>196762</v>
      </c>
      <c r="S6" s="60"/>
      <c r="T6" s="60">
        <v>819286</v>
      </c>
      <c r="U6" s="60">
        <v>1625646</v>
      </c>
      <c r="V6" s="60">
        <v>2444932</v>
      </c>
      <c r="W6" s="60">
        <v>2865983</v>
      </c>
      <c r="X6" s="60">
        <v>6790000</v>
      </c>
      <c r="Y6" s="60">
        <v>-3924017</v>
      </c>
      <c r="Z6" s="140">
        <v>-57.79</v>
      </c>
      <c r="AA6" s="155">
        <v>6790000</v>
      </c>
    </row>
    <row r="7" spans="1:27" ht="13.5">
      <c r="A7" s="291" t="s">
        <v>206</v>
      </c>
      <c r="B7" s="142"/>
      <c r="C7" s="62">
        <v>1015463</v>
      </c>
      <c r="D7" s="156"/>
      <c r="E7" s="60">
        <v>1667000</v>
      </c>
      <c r="F7" s="60">
        <v>6546000</v>
      </c>
      <c r="G7" s="60">
        <v>14118</v>
      </c>
      <c r="H7" s="60">
        <v>74756</v>
      </c>
      <c r="I7" s="60">
        <v>124614</v>
      </c>
      <c r="J7" s="60">
        <v>213488</v>
      </c>
      <c r="K7" s="60">
        <v>34552</v>
      </c>
      <c r="L7" s="60">
        <v>-75930</v>
      </c>
      <c r="M7" s="60">
        <v>635899</v>
      </c>
      <c r="N7" s="60">
        <v>594521</v>
      </c>
      <c r="O7" s="60">
        <v>59240</v>
      </c>
      <c r="P7" s="60">
        <v>378318</v>
      </c>
      <c r="Q7" s="60">
        <v>669058</v>
      </c>
      <c r="R7" s="60">
        <v>1106616</v>
      </c>
      <c r="S7" s="60">
        <v>1336627</v>
      </c>
      <c r="T7" s="60">
        <v>621928</v>
      </c>
      <c r="U7" s="60">
        <v>1216393</v>
      </c>
      <c r="V7" s="60">
        <v>3174948</v>
      </c>
      <c r="W7" s="60">
        <v>5089573</v>
      </c>
      <c r="X7" s="60">
        <v>6546000</v>
      </c>
      <c r="Y7" s="60">
        <v>-1456427</v>
      </c>
      <c r="Z7" s="140">
        <v>-22.25</v>
      </c>
      <c r="AA7" s="155">
        <v>6546000</v>
      </c>
    </row>
    <row r="8" spans="1:27" ht="13.5">
      <c r="A8" s="291" t="s">
        <v>207</v>
      </c>
      <c r="B8" s="142"/>
      <c r="C8" s="62">
        <v>9320497</v>
      </c>
      <c r="D8" s="156"/>
      <c r="E8" s="60">
        <v>9613000</v>
      </c>
      <c r="F8" s="60">
        <v>16839790</v>
      </c>
      <c r="G8" s="60">
        <v>1785538</v>
      </c>
      <c r="H8" s="60">
        <v>1985807</v>
      </c>
      <c r="I8" s="60">
        <v>1398686</v>
      </c>
      <c r="J8" s="60">
        <v>5170031</v>
      </c>
      <c r="K8" s="60">
        <v>2196507</v>
      </c>
      <c r="L8" s="60"/>
      <c r="M8" s="60">
        <v>1591851</v>
      </c>
      <c r="N8" s="60">
        <v>3788358</v>
      </c>
      <c r="O8" s="60"/>
      <c r="P8" s="60">
        <v>473996</v>
      </c>
      <c r="Q8" s="60">
        <v>276159</v>
      </c>
      <c r="R8" s="60">
        <v>750155</v>
      </c>
      <c r="S8" s="60">
        <v>1253335</v>
      </c>
      <c r="T8" s="60">
        <v>249546</v>
      </c>
      <c r="U8" s="60">
        <v>2447802</v>
      </c>
      <c r="V8" s="60">
        <v>3950683</v>
      </c>
      <c r="W8" s="60">
        <v>13659227</v>
      </c>
      <c r="X8" s="60">
        <v>16839790</v>
      </c>
      <c r="Y8" s="60">
        <v>-3180563</v>
      </c>
      <c r="Z8" s="140">
        <v>-18.89</v>
      </c>
      <c r="AA8" s="155">
        <v>16839790</v>
      </c>
    </row>
    <row r="9" spans="1:27" ht="13.5">
      <c r="A9" s="291" t="s">
        <v>208</v>
      </c>
      <c r="B9" s="142"/>
      <c r="C9" s="62">
        <v>9519801</v>
      </c>
      <c r="D9" s="156"/>
      <c r="E9" s="60">
        <v>6219000</v>
      </c>
      <c r="F9" s="60">
        <v>1340000</v>
      </c>
      <c r="G9" s="60"/>
      <c r="H9" s="60"/>
      <c r="I9" s="60">
        <v>208014</v>
      </c>
      <c r="J9" s="60">
        <v>208014</v>
      </c>
      <c r="K9" s="60">
        <v>175622</v>
      </c>
      <c r="L9" s="60"/>
      <c r="M9" s="60"/>
      <c r="N9" s="60">
        <v>175622</v>
      </c>
      <c r="O9" s="60"/>
      <c r="P9" s="60"/>
      <c r="Q9" s="60">
        <v>118493</v>
      </c>
      <c r="R9" s="60">
        <v>118493</v>
      </c>
      <c r="S9" s="60">
        <v>1092231</v>
      </c>
      <c r="T9" s="60">
        <v>1144176</v>
      </c>
      <c r="U9" s="60">
        <v>902222</v>
      </c>
      <c r="V9" s="60">
        <v>3138629</v>
      </c>
      <c r="W9" s="60">
        <v>3640758</v>
      </c>
      <c r="X9" s="60">
        <v>1340000</v>
      </c>
      <c r="Y9" s="60">
        <v>2300758</v>
      </c>
      <c r="Z9" s="140">
        <v>171.7</v>
      </c>
      <c r="AA9" s="155">
        <v>1340000</v>
      </c>
    </row>
    <row r="10" spans="1:27" ht="13.5">
      <c r="A10" s="291" t="s">
        <v>209</v>
      </c>
      <c r="B10" s="142"/>
      <c r="C10" s="62">
        <v>12570865</v>
      </c>
      <c r="D10" s="156"/>
      <c r="E10" s="60">
        <v>18900000</v>
      </c>
      <c r="F10" s="60">
        <v>26957000</v>
      </c>
      <c r="G10" s="60">
        <v>2251332</v>
      </c>
      <c r="H10" s="60">
        <v>-897652</v>
      </c>
      <c r="I10" s="60">
        <v>3583013</v>
      </c>
      <c r="J10" s="60">
        <v>4936693</v>
      </c>
      <c r="K10" s="60">
        <v>1904351</v>
      </c>
      <c r="L10" s="60">
        <v>1787001</v>
      </c>
      <c r="M10" s="60">
        <v>2337900</v>
      </c>
      <c r="N10" s="60">
        <v>6029252</v>
      </c>
      <c r="O10" s="60">
        <v>432321</v>
      </c>
      <c r="P10" s="60">
        <v>825713</v>
      </c>
      <c r="Q10" s="60">
        <v>1544983</v>
      </c>
      <c r="R10" s="60">
        <v>2803017</v>
      </c>
      <c r="S10" s="60">
        <v>3130217</v>
      </c>
      <c r="T10" s="60">
        <v>1286795</v>
      </c>
      <c r="U10" s="60">
        <v>1744119</v>
      </c>
      <c r="V10" s="60">
        <v>6161131</v>
      </c>
      <c r="W10" s="60">
        <v>19930093</v>
      </c>
      <c r="X10" s="60">
        <v>26957000</v>
      </c>
      <c r="Y10" s="60">
        <v>-7026907</v>
      </c>
      <c r="Z10" s="140">
        <v>-26.07</v>
      </c>
      <c r="AA10" s="155">
        <v>26957000</v>
      </c>
    </row>
    <row r="11" spans="1:27" ht="13.5">
      <c r="A11" s="292" t="s">
        <v>210</v>
      </c>
      <c r="B11" s="142"/>
      <c r="C11" s="293">
        <f aca="true" t="shared" si="1" ref="C11:Y11">SUM(C6:C10)</f>
        <v>35748906</v>
      </c>
      <c r="D11" s="294">
        <f t="shared" si="1"/>
        <v>0</v>
      </c>
      <c r="E11" s="295">
        <f t="shared" si="1"/>
        <v>39153000</v>
      </c>
      <c r="F11" s="295">
        <f t="shared" si="1"/>
        <v>58472790</v>
      </c>
      <c r="G11" s="295">
        <f t="shared" si="1"/>
        <v>4153534</v>
      </c>
      <c r="H11" s="295">
        <f t="shared" si="1"/>
        <v>1163147</v>
      </c>
      <c r="I11" s="295">
        <f t="shared" si="1"/>
        <v>5339727</v>
      </c>
      <c r="J11" s="295">
        <f t="shared" si="1"/>
        <v>10656408</v>
      </c>
      <c r="K11" s="295">
        <f t="shared" si="1"/>
        <v>4407139</v>
      </c>
      <c r="L11" s="295">
        <f t="shared" si="1"/>
        <v>1711071</v>
      </c>
      <c r="M11" s="295">
        <f t="shared" si="1"/>
        <v>4565650</v>
      </c>
      <c r="N11" s="295">
        <f t="shared" si="1"/>
        <v>10683860</v>
      </c>
      <c r="O11" s="295">
        <f t="shared" si="1"/>
        <v>491561</v>
      </c>
      <c r="P11" s="295">
        <f t="shared" si="1"/>
        <v>1678027</v>
      </c>
      <c r="Q11" s="295">
        <f t="shared" si="1"/>
        <v>2805455</v>
      </c>
      <c r="R11" s="295">
        <f t="shared" si="1"/>
        <v>4975043</v>
      </c>
      <c r="S11" s="295">
        <f t="shared" si="1"/>
        <v>6812410</v>
      </c>
      <c r="T11" s="295">
        <f t="shared" si="1"/>
        <v>4121731</v>
      </c>
      <c r="U11" s="295">
        <f t="shared" si="1"/>
        <v>7936182</v>
      </c>
      <c r="V11" s="295">
        <f t="shared" si="1"/>
        <v>18870323</v>
      </c>
      <c r="W11" s="295">
        <f t="shared" si="1"/>
        <v>45185634</v>
      </c>
      <c r="X11" s="295">
        <f t="shared" si="1"/>
        <v>58472790</v>
      </c>
      <c r="Y11" s="295">
        <f t="shared" si="1"/>
        <v>-13287156</v>
      </c>
      <c r="Z11" s="296">
        <f>+IF(X11&lt;&gt;0,+(Y11/X11)*100,0)</f>
        <v>-22.723656593092272</v>
      </c>
      <c r="AA11" s="297">
        <f>SUM(AA6:AA10)</f>
        <v>58472790</v>
      </c>
    </row>
    <row r="12" spans="1:27" ht="13.5">
      <c r="A12" s="298" t="s">
        <v>211</v>
      </c>
      <c r="B12" s="136"/>
      <c r="C12" s="62">
        <v>1900385</v>
      </c>
      <c r="D12" s="156"/>
      <c r="E12" s="60">
        <v>4192000</v>
      </c>
      <c r="F12" s="60">
        <v>3998000</v>
      </c>
      <c r="G12" s="60">
        <v>-1535</v>
      </c>
      <c r="H12" s="60">
        <v>5335</v>
      </c>
      <c r="I12" s="60">
        <v>20700</v>
      </c>
      <c r="J12" s="60">
        <v>24500</v>
      </c>
      <c r="K12" s="60">
        <v>925</v>
      </c>
      <c r="L12" s="60">
        <v>-20700</v>
      </c>
      <c r="M12" s="60"/>
      <c r="N12" s="60">
        <v>-19775</v>
      </c>
      <c r="O12" s="60">
        <v>254</v>
      </c>
      <c r="P12" s="60"/>
      <c r="Q12" s="60"/>
      <c r="R12" s="60">
        <v>254</v>
      </c>
      <c r="S12" s="60">
        <v>68478</v>
      </c>
      <c r="T12" s="60">
        <v>309588</v>
      </c>
      <c r="U12" s="60">
        <v>1272693</v>
      </c>
      <c r="V12" s="60">
        <v>1650759</v>
      </c>
      <c r="W12" s="60">
        <v>1655738</v>
      </c>
      <c r="X12" s="60">
        <v>3998000</v>
      </c>
      <c r="Y12" s="60">
        <v>-2342262</v>
      </c>
      <c r="Z12" s="140">
        <v>-58.59</v>
      </c>
      <c r="AA12" s="155">
        <v>3998000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>
        <v>518350</v>
      </c>
      <c r="V14" s="60">
        <v>518350</v>
      </c>
      <c r="W14" s="60">
        <v>518350</v>
      </c>
      <c r="X14" s="60"/>
      <c r="Y14" s="60">
        <v>518350</v>
      </c>
      <c r="Z14" s="140"/>
      <c r="AA14" s="155"/>
    </row>
    <row r="15" spans="1:27" ht="13.5">
      <c r="A15" s="298" t="s">
        <v>214</v>
      </c>
      <c r="B15" s="136" t="s">
        <v>138</v>
      </c>
      <c r="C15" s="62">
        <v>272934</v>
      </c>
      <c r="D15" s="156"/>
      <c r="E15" s="60">
        <v>3388000</v>
      </c>
      <c r="F15" s="60">
        <v>4409000</v>
      </c>
      <c r="G15" s="60"/>
      <c r="H15" s="60">
        <v>190418</v>
      </c>
      <c r="I15" s="60">
        <v>17544</v>
      </c>
      <c r="J15" s="60">
        <v>207962</v>
      </c>
      <c r="K15" s="60">
        <v>9892</v>
      </c>
      <c r="L15" s="60">
        <v>-11988</v>
      </c>
      <c r="M15" s="60">
        <v>38217</v>
      </c>
      <c r="N15" s="60">
        <v>36121</v>
      </c>
      <c r="O15" s="60"/>
      <c r="P15" s="60">
        <v>5607</v>
      </c>
      <c r="Q15" s="60">
        <v>114645</v>
      </c>
      <c r="R15" s="60">
        <v>120252</v>
      </c>
      <c r="S15" s="60">
        <v>52407</v>
      </c>
      <c r="T15" s="60">
        <v>2200</v>
      </c>
      <c r="U15" s="60">
        <v>984349</v>
      </c>
      <c r="V15" s="60">
        <v>1038956</v>
      </c>
      <c r="W15" s="60">
        <v>1403291</v>
      </c>
      <c r="X15" s="60">
        <v>4409000</v>
      </c>
      <c r="Y15" s="60">
        <v>-3005709</v>
      </c>
      <c r="Z15" s="140">
        <v>-68.17</v>
      </c>
      <c r="AA15" s="155">
        <v>4409000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39340935</v>
      </c>
      <c r="D20" s="154">
        <f t="shared" si="2"/>
        <v>0</v>
      </c>
      <c r="E20" s="100">
        <f t="shared" si="2"/>
        <v>23440500</v>
      </c>
      <c r="F20" s="100">
        <f t="shared" si="2"/>
        <v>22254510</v>
      </c>
      <c r="G20" s="100">
        <f t="shared" si="2"/>
        <v>36908</v>
      </c>
      <c r="H20" s="100">
        <f t="shared" si="2"/>
        <v>1136364</v>
      </c>
      <c r="I20" s="100">
        <f t="shared" si="2"/>
        <v>624580</v>
      </c>
      <c r="J20" s="100">
        <f t="shared" si="2"/>
        <v>1797852</v>
      </c>
      <c r="K20" s="100">
        <f t="shared" si="2"/>
        <v>1732347</v>
      </c>
      <c r="L20" s="100">
        <f t="shared" si="2"/>
        <v>-502632</v>
      </c>
      <c r="M20" s="100">
        <f t="shared" si="2"/>
        <v>1130888</v>
      </c>
      <c r="N20" s="100">
        <f t="shared" si="2"/>
        <v>2360603</v>
      </c>
      <c r="O20" s="100">
        <f t="shared" si="2"/>
        <v>855130</v>
      </c>
      <c r="P20" s="100">
        <f t="shared" si="2"/>
        <v>830481</v>
      </c>
      <c r="Q20" s="100">
        <f t="shared" si="2"/>
        <v>3119414</v>
      </c>
      <c r="R20" s="100">
        <f t="shared" si="2"/>
        <v>4805025</v>
      </c>
      <c r="S20" s="100">
        <f t="shared" si="2"/>
        <v>1794392</v>
      </c>
      <c r="T20" s="100">
        <f t="shared" si="2"/>
        <v>3441884</v>
      </c>
      <c r="U20" s="100">
        <f t="shared" si="2"/>
        <v>7942135</v>
      </c>
      <c r="V20" s="100">
        <f t="shared" si="2"/>
        <v>13178411</v>
      </c>
      <c r="W20" s="100">
        <f t="shared" si="2"/>
        <v>22141891</v>
      </c>
      <c r="X20" s="100">
        <f t="shared" si="2"/>
        <v>22254510</v>
      </c>
      <c r="Y20" s="100">
        <f t="shared" si="2"/>
        <v>-112619</v>
      </c>
      <c r="Z20" s="137">
        <f>+IF(X20&lt;&gt;0,+(Y20/X20)*100,0)</f>
        <v>-0.5060502343120563</v>
      </c>
      <c r="AA20" s="153">
        <f>SUM(AA26:AA33)</f>
        <v>22254510</v>
      </c>
    </row>
    <row r="21" spans="1:27" ht="13.5">
      <c r="A21" s="291" t="s">
        <v>205</v>
      </c>
      <c r="B21" s="142"/>
      <c r="C21" s="62">
        <v>4514824</v>
      </c>
      <c r="D21" s="156"/>
      <c r="E21" s="60"/>
      <c r="F21" s="60"/>
      <c r="G21" s="60">
        <v>-365</v>
      </c>
      <c r="H21" s="60">
        <v>365</v>
      </c>
      <c r="I21" s="60"/>
      <c r="J21" s="60"/>
      <c r="K21" s="60"/>
      <c r="L21" s="60"/>
      <c r="M21" s="60"/>
      <c r="N21" s="60"/>
      <c r="O21" s="60"/>
      <c r="P21" s="60"/>
      <c r="Q21" s="60">
        <v>645554</v>
      </c>
      <c r="R21" s="60">
        <v>645554</v>
      </c>
      <c r="S21" s="60"/>
      <c r="T21" s="60"/>
      <c r="U21" s="60">
        <v>10814</v>
      </c>
      <c r="V21" s="60">
        <v>10814</v>
      </c>
      <c r="W21" s="60">
        <v>656368</v>
      </c>
      <c r="X21" s="60"/>
      <c r="Y21" s="60">
        <v>656368</v>
      </c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>
        <v>4900000</v>
      </c>
      <c r="G22" s="60">
        <v>9446</v>
      </c>
      <c r="H22" s="60">
        <v>107863</v>
      </c>
      <c r="I22" s="60">
        <v>133147</v>
      </c>
      <c r="J22" s="60">
        <v>250456</v>
      </c>
      <c r="K22" s="60">
        <v>327380</v>
      </c>
      <c r="L22" s="60">
        <v>-198449</v>
      </c>
      <c r="M22" s="60">
        <v>29853</v>
      </c>
      <c r="N22" s="60">
        <v>158784</v>
      </c>
      <c r="O22" s="60">
        <v>459405</v>
      </c>
      <c r="P22" s="60">
        <v>517076</v>
      </c>
      <c r="Q22" s="60">
        <v>778139</v>
      </c>
      <c r="R22" s="60">
        <v>1754620</v>
      </c>
      <c r="S22" s="60">
        <v>337730</v>
      </c>
      <c r="T22" s="60">
        <v>1707524</v>
      </c>
      <c r="U22" s="60">
        <v>1907846</v>
      </c>
      <c r="V22" s="60">
        <v>3953100</v>
      </c>
      <c r="W22" s="60">
        <v>6116960</v>
      </c>
      <c r="X22" s="60">
        <v>4900000</v>
      </c>
      <c r="Y22" s="60">
        <v>1216960</v>
      </c>
      <c r="Z22" s="140">
        <v>24.84</v>
      </c>
      <c r="AA22" s="155">
        <v>4900000</v>
      </c>
    </row>
    <row r="23" spans="1:27" ht="13.5">
      <c r="A23" s="291" t="s">
        <v>207</v>
      </c>
      <c r="B23" s="142"/>
      <c r="C23" s="62">
        <v>2455864</v>
      </c>
      <c r="D23" s="156"/>
      <c r="E23" s="60">
        <v>3612000</v>
      </c>
      <c r="F23" s="60">
        <v>3612000</v>
      </c>
      <c r="G23" s="60"/>
      <c r="H23" s="60">
        <v>316598</v>
      </c>
      <c r="I23" s="60">
        <v>331155</v>
      </c>
      <c r="J23" s="60">
        <v>647753</v>
      </c>
      <c r="K23" s="60">
        <v>1280993</v>
      </c>
      <c r="L23" s="60">
        <v>289</v>
      </c>
      <c r="M23" s="60">
        <v>785106</v>
      </c>
      <c r="N23" s="60">
        <v>2066388</v>
      </c>
      <c r="O23" s="60"/>
      <c r="P23" s="60"/>
      <c r="Q23" s="60">
        <v>157075</v>
      </c>
      <c r="R23" s="60">
        <v>157075</v>
      </c>
      <c r="S23" s="60">
        <v>428954</v>
      </c>
      <c r="T23" s="60">
        <v>56496</v>
      </c>
      <c r="U23" s="60">
        <v>1198841</v>
      </c>
      <c r="V23" s="60">
        <v>1684291</v>
      </c>
      <c r="W23" s="60">
        <v>4555507</v>
      </c>
      <c r="X23" s="60">
        <v>3612000</v>
      </c>
      <c r="Y23" s="60">
        <v>943507</v>
      </c>
      <c r="Z23" s="140">
        <v>26.12</v>
      </c>
      <c r="AA23" s="155">
        <v>3612000</v>
      </c>
    </row>
    <row r="24" spans="1:27" ht="13.5">
      <c r="A24" s="291" t="s">
        <v>208</v>
      </c>
      <c r="B24" s="142"/>
      <c r="C24" s="62">
        <v>10158520</v>
      </c>
      <c r="D24" s="156"/>
      <c r="E24" s="60">
        <v>10129000</v>
      </c>
      <c r="F24" s="60">
        <v>4157210</v>
      </c>
      <c r="G24" s="60"/>
      <c r="H24" s="60"/>
      <c r="I24" s="60"/>
      <c r="J24" s="60"/>
      <c r="K24" s="60"/>
      <c r="L24" s="60"/>
      <c r="M24" s="60"/>
      <c r="N24" s="60"/>
      <c r="O24" s="60">
        <v>250015</v>
      </c>
      <c r="P24" s="60"/>
      <c r="Q24" s="60">
        <v>207800</v>
      </c>
      <c r="R24" s="60">
        <v>457815</v>
      </c>
      <c r="S24" s="60"/>
      <c r="T24" s="60"/>
      <c r="U24" s="60">
        <v>416934</v>
      </c>
      <c r="V24" s="60">
        <v>416934</v>
      </c>
      <c r="W24" s="60">
        <v>874749</v>
      </c>
      <c r="X24" s="60">
        <v>4157210</v>
      </c>
      <c r="Y24" s="60">
        <v>-3282461</v>
      </c>
      <c r="Z24" s="140">
        <v>-78.96</v>
      </c>
      <c r="AA24" s="155">
        <v>4157210</v>
      </c>
    </row>
    <row r="25" spans="1:27" ht="13.5">
      <c r="A25" s="291" t="s">
        <v>209</v>
      </c>
      <c r="B25" s="142"/>
      <c r="C25" s="62"/>
      <c r="D25" s="156"/>
      <c r="E25" s="60">
        <v>600000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17129208</v>
      </c>
      <c r="D26" s="294">
        <f t="shared" si="3"/>
        <v>0</v>
      </c>
      <c r="E26" s="295">
        <f t="shared" si="3"/>
        <v>14341000</v>
      </c>
      <c r="F26" s="295">
        <f t="shared" si="3"/>
        <v>12669210</v>
      </c>
      <c r="G26" s="295">
        <f t="shared" si="3"/>
        <v>9081</v>
      </c>
      <c r="H26" s="295">
        <f t="shared" si="3"/>
        <v>424826</v>
      </c>
      <c r="I26" s="295">
        <f t="shared" si="3"/>
        <v>464302</v>
      </c>
      <c r="J26" s="295">
        <f t="shared" si="3"/>
        <v>898209</v>
      </c>
      <c r="K26" s="295">
        <f t="shared" si="3"/>
        <v>1608373</v>
      </c>
      <c r="L26" s="295">
        <f t="shared" si="3"/>
        <v>-198160</v>
      </c>
      <c r="M26" s="295">
        <f t="shared" si="3"/>
        <v>814959</v>
      </c>
      <c r="N26" s="295">
        <f t="shared" si="3"/>
        <v>2225172</v>
      </c>
      <c r="O26" s="295">
        <f t="shared" si="3"/>
        <v>709420</v>
      </c>
      <c r="P26" s="295">
        <f t="shared" si="3"/>
        <v>517076</v>
      </c>
      <c r="Q26" s="295">
        <f t="shared" si="3"/>
        <v>1788568</v>
      </c>
      <c r="R26" s="295">
        <f t="shared" si="3"/>
        <v>3015064</v>
      </c>
      <c r="S26" s="295">
        <f t="shared" si="3"/>
        <v>766684</v>
      </c>
      <c r="T26" s="295">
        <f t="shared" si="3"/>
        <v>1764020</v>
      </c>
      <c r="U26" s="295">
        <f t="shared" si="3"/>
        <v>3534435</v>
      </c>
      <c r="V26" s="295">
        <f t="shared" si="3"/>
        <v>6065139</v>
      </c>
      <c r="W26" s="295">
        <f t="shared" si="3"/>
        <v>12203584</v>
      </c>
      <c r="X26" s="295">
        <f t="shared" si="3"/>
        <v>12669210</v>
      </c>
      <c r="Y26" s="295">
        <f t="shared" si="3"/>
        <v>-465626</v>
      </c>
      <c r="Z26" s="296">
        <f>+IF(X26&lt;&gt;0,+(Y26/X26)*100,0)</f>
        <v>-3.6752567839667982</v>
      </c>
      <c r="AA26" s="297">
        <f>SUM(AA21:AA25)</f>
        <v>12669210</v>
      </c>
    </row>
    <row r="27" spans="1:27" ht="13.5">
      <c r="A27" s="298" t="s">
        <v>211</v>
      </c>
      <c r="B27" s="147"/>
      <c r="C27" s="62">
        <v>10720068</v>
      </c>
      <c r="D27" s="156"/>
      <c r="E27" s="60">
        <v>5217000</v>
      </c>
      <c r="F27" s="60">
        <v>5037300</v>
      </c>
      <c r="G27" s="60">
        <v>1754</v>
      </c>
      <c r="H27" s="60">
        <v>-1754</v>
      </c>
      <c r="I27" s="60"/>
      <c r="J27" s="60"/>
      <c r="K27" s="60">
        <v>90875</v>
      </c>
      <c r="L27" s="60">
        <v>-180062</v>
      </c>
      <c r="M27" s="60">
        <v>269381</v>
      </c>
      <c r="N27" s="60">
        <v>180194</v>
      </c>
      <c r="O27" s="60">
        <v>64816</v>
      </c>
      <c r="P27" s="60">
        <v>188560</v>
      </c>
      <c r="Q27" s="60">
        <v>1186639</v>
      </c>
      <c r="R27" s="60">
        <v>1440015</v>
      </c>
      <c r="S27" s="60">
        <v>734259</v>
      </c>
      <c r="T27" s="60">
        <v>1482090</v>
      </c>
      <c r="U27" s="60">
        <v>717879</v>
      </c>
      <c r="V27" s="60">
        <v>2934228</v>
      </c>
      <c r="W27" s="60">
        <v>4554437</v>
      </c>
      <c r="X27" s="60">
        <v>5037300</v>
      </c>
      <c r="Y27" s="60">
        <v>-482863</v>
      </c>
      <c r="Z27" s="140">
        <v>-9.59</v>
      </c>
      <c r="AA27" s="155">
        <v>5037300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>
        <v>11491659</v>
      </c>
      <c r="D30" s="156"/>
      <c r="E30" s="60">
        <v>3882500</v>
      </c>
      <c r="F30" s="60">
        <v>4548000</v>
      </c>
      <c r="G30" s="60">
        <v>26073</v>
      </c>
      <c r="H30" s="60">
        <v>713292</v>
      </c>
      <c r="I30" s="60">
        <v>160278</v>
      </c>
      <c r="J30" s="60">
        <v>899643</v>
      </c>
      <c r="K30" s="60">
        <v>33099</v>
      </c>
      <c r="L30" s="60">
        <v>-124410</v>
      </c>
      <c r="M30" s="60">
        <v>46548</v>
      </c>
      <c r="N30" s="60">
        <v>-44763</v>
      </c>
      <c r="O30" s="60">
        <v>80894</v>
      </c>
      <c r="P30" s="60">
        <v>124845</v>
      </c>
      <c r="Q30" s="60">
        <v>144207</v>
      </c>
      <c r="R30" s="60">
        <v>349946</v>
      </c>
      <c r="S30" s="60">
        <v>293449</v>
      </c>
      <c r="T30" s="60">
        <v>195774</v>
      </c>
      <c r="U30" s="60">
        <v>3689821</v>
      </c>
      <c r="V30" s="60">
        <v>4179044</v>
      </c>
      <c r="W30" s="60">
        <v>5383870</v>
      </c>
      <c r="X30" s="60">
        <v>4548000</v>
      </c>
      <c r="Y30" s="60">
        <v>835870</v>
      </c>
      <c r="Z30" s="140">
        <v>18.38</v>
      </c>
      <c r="AA30" s="155">
        <v>4548000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7837104</v>
      </c>
      <c r="D36" s="156">
        <f t="shared" si="4"/>
        <v>0</v>
      </c>
      <c r="E36" s="60">
        <f t="shared" si="4"/>
        <v>2754000</v>
      </c>
      <c r="F36" s="60">
        <f t="shared" si="4"/>
        <v>6790000</v>
      </c>
      <c r="G36" s="60">
        <f t="shared" si="4"/>
        <v>102181</v>
      </c>
      <c r="H36" s="60">
        <f t="shared" si="4"/>
        <v>601</v>
      </c>
      <c r="I36" s="60">
        <f t="shared" si="4"/>
        <v>25400</v>
      </c>
      <c r="J36" s="60">
        <f t="shared" si="4"/>
        <v>128182</v>
      </c>
      <c r="K36" s="60">
        <f t="shared" si="4"/>
        <v>96107</v>
      </c>
      <c r="L36" s="60">
        <f t="shared" si="4"/>
        <v>0</v>
      </c>
      <c r="M36" s="60">
        <f t="shared" si="4"/>
        <v>0</v>
      </c>
      <c r="N36" s="60">
        <f t="shared" si="4"/>
        <v>96107</v>
      </c>
      <c r="O36" s="60">
        <f t="shared" si="4"/>
        <v>0</v>
      </c>
      <c r="P36" s="60">
        <f t="shared" si="4"/>
        <v>0</v>
      </c>
      <c r="Q36" s="60">
        <f t="shared" si="4"/>
        <v>842316</v>
      </c>
      <c r="R36" s="60">
        <f t="shared" si="4"/>
        <v>842316</v>
      </c>
      <c r="S36" s="60">
        <f t="shared" si="4"/>
        <v>0</v>
      </c>
      <c r="T36" s="60">
        <f t="shared" si="4"/>
        <v>819286</v>
      </c>
      <c r="U36" s="60">
        <f t="shared" si="4"/>
        <v>1636460</v>
      </c>
      <c r="V36" s="60">
        <f t="shared" si="4"/>
        <v>2455746</v>
      </c>
      <c r="W36" s="60">
        <f t="shared" si="4"/>
        <v>3522351</v>
      </c>
      <c r="X36" s="60">
        <f t="shared" si="4"/>
        <v>6790000</v>
      </c>
      <c r="Y36" s="60">
        <f t="shared" si="4"/>
        <v>-3267649</v>
      </c>
      <c r="Z36" s="140">
        <f aca="true" t="shared" si="5" ref="Z36:Z49">+IF(X36&lt;&gt;0,+(Y36/X36)*100,0)</f>
        <v>-48.124432989690725</v>
      </c>
      <c r="AA36" s="155">
        <f>AA6+AA21</f>
        <v>6790000</v>
      </c>
    </row>
    <row r="37" spans="1:27" ht="13.5">
      <c r="A37" s="291" t="s">
        <v>206</v>
      </c>
      <c r="B37" s="142"/>
      <c r="C37" s="62">
        <f t="shared" si="4"/>
        <v>1015463</v>
      </c>
      <c r="D37" s="156">
        <f t="shared" si="4"/>
        <v>0</v>
      </c>
      <c r="E37" s="60">
        <f t="shared" si="4"/>
        <v>1667000</v>
      </c>
      <c r="F37" s="60">
        <f t="shared" si="4"/>
        <v>11446000</v>
      </c>
      <c r="G37" s="60">
        <f t="shared" si="4"/>
        <v>23564</v>
      </c>
      <c r="H37" s="60">
        <f t="shared" si="4"/>
        <v>182619</v>
      </c>
      <c r="I37" s="60">
        <f t="shared" si="4"/>
        <v>257761</v>
      </c>
      <c r="J37" s="60">
        <f t="shared" si="4"/>
        <v>463944</v>
      </c>
      <c r="K37" s="60">
        <f t="shared" si="4"/>
        <v>361932</v>
      </c>
      <c r="L37" s="60">
        <f t="shared" si="4"/>
        <v>-274379</v>
      </c>
      <c r="M37" s="60">
        <f t="shared" si="4"/>
        <v>665752</v>
      </c>
      <c r="N37" s="60">
        <f t="shared" si="4"/>
        <v>753305</v>
      </c>
      <c r="O37" s="60">
        <f t="shared" si="4"/>
        <v>518645</v>
      </c>
      <c r="P37" s="60">
        <f t="shared" si="4"/>
        <v>895394</v>
      </c>
      <c r="Q37" s="60">
        <f t="shared" si="4"/>
        <v>1447197</v>
      </c>
      <c r="R37" s="60">
        <f t="shared" si="4"/>
        <v>2861236</v>
      </c>
      <c r="S37" s="60">
        <f t="shared" si="4"/>
        <v>1674357</v>
      </c>
      <c r="T37" s="60">
        <f t="shared" si="4"/>
        <v>2329452</v>
      </c>
      <c r="U37" s="60">
        <f t="shared" si="4"/>
        <v>3124239</v>
      </c>
      <c r="V37" s="60">
        <f t="shared" si="4"/>
        <v>7128048</v>
      </c>
      <c r="W37" s="60">
        <f t="shared" si="4"/>
        <v>11206533</v>
      </c>
      <c r="X37" s="60">
        <f t="shared" si="4"/>
        <v>11446000</v>
      </c>
      <c r="Y37" s="60">
        <f t="shared" si="4"/>
        <v>-239467</v>
      </c>
      <c r="Z37" s="140">
        <f t="shared" si="5"/>
        <v>-2.092145727765158</v>
      </c>
      <c r="AA37" s="155">
        <f>AA7+AA22</f>
        <v>11446000</v>
      </c>
    </row>
    <row r="38" spans="1:27" ht="13.5">
      <c r="A38" s="291" t="s">
        <v>207</v>
      </c>
      <c r="B38" s="142"/>
      <c r="C38" s="62">
        <f t="shared" si="4"/>
        <v>11776361</v>
      </c>
      <c r="D38" s="156">
        <f t="shared" si="4"/>
        <v>0</v>
      </c>
      <c r="E38" s="60">
        <f t="shared" si="4"/>
        <v>13225000</v>
      </c>
      <c r="F38" s="60">
        <f t="shared" si="4"/>
        <v>20451790</v>
      </c>
      <c r="G38" s="60">
        <f t="shared" si="4"/>
        <v>1785538</v>
      </c>
      <c r="H38" s="60">
        <f t="shared" si="4"/>
        <v>2302405</v>
      </c>
      <c r="I38" s="60">
        <f t="shared" si="4"/>
        <v>1729841</v>
      </c>
      <c r="J38" s="60">
        <f t="shared" si="4"/>
        <v>5817784</v>
      </c>
      <c r="K38" s="60">
        <f t="shared" si="4"/>
        <v>3477500</v>
      </c>
      <c r="L38" s="60">
        <f t="shared" si="4"/>
        <v>289</v>
      </c>
      <c r="M38" s="60">
        <f t="shared" si="4"/>
        <v>2376957</v>
      </c>
      <c r="N38" s="60">
        <f t="shared" si="4"/>
        <v>5854746</v>
      </c>
      <c r="O38" s="60">
        <f t="shared" si="4"/>
        <v>0</v>
      </c>
      <c r="P38" s="60">
        <f t="shared" si="4"/>
        <v>473996</v>
      </c>
      <c r="Q38" s="60">
        <f t="shared" si="4"/>
        <v>433234</v>
      </c>
      <c r="R38" s="60">
        <f t="shared" si="4"/>
        <v>907230</v>
      </c>
      <c r="S38" s="60">
        <f t="shared" si="4"/>
        <v>1682289</v>
      </c>
      <c r="T38" s="60">
        <f t="shared" si="4"/>
        <v>306042</v>
      </c>
      <c r="U38" s="60">
        <f t="shared" si="4"/>
        <v>3646643</v>
      </c>
      <c r="V38" s="60">
        <f t="shared" si="4"/>
        <v>5634974</v>
      </c>
      <c r="W38" s="60">
        <f t="shared" si="4"/>
        <v>18214734</v>
      </c>
      <c r="X38" s="60">
        <f t="shared" si="4"/>
        <v>20451790</v>
      </c>
      <c r="Y38" s="60">
        <f t="shared" si="4"/>
        <v>-2237056</v>
      </c>
      <c r="Z38" s="140">
        <f t="shared" si="5"/>
        <v>-10.938191718182125</v>
      </c>
      <c r="AA38" s="155">
        <f>AA8+AA23</f>
        <v>20451790</v>
      </c>
    </row>
    <row r="39" spans="1:27" ht="13.5">
      <c r="A39" s="291" t="s">
        <v>208</v>
      </c>
      <c r="B39" s="142"/>
      <c r="C39" s="62">
        <f t="shared" si="4"/>
        <v>19678321</v>
      </c>
      <c r="D39" s="156">
        <f t="shared" si="4"/>
        <v>0</v>
      </c>
      <c r="E39" s="60">
        <f t="shared" si="4"/>
        <v>16348000</v>
      </c>
      <c r="F39" s="60">
        <f t="shared" si="4"/>
        <v>5497210</v>
      </c>
      <c r="G39" s="60">
        <f t="shared" si="4"/>
        <v>0</v>
      </c>
      <c r="H39" s="60">
        <f t="shared" si="4"/>
        <v>0</v>
      </c>
      <c r="I39" s="60">
        <f t="shared" si="4"/>
        <v>208014</v>
      </c>
      <c r="J39" s="60">
        <f t="shared" si="4"/>
        <v>208014</v>
      </c>
      <c r="K39" s="60">
        <f t="shared" si="4"/>
        <v>175622</v>
      </c>
      <c r="L39" s="60">
        <f t="shared" si="4"/>
        <v>0</v>
      </c>
      <c r="M39" s="60">
        <f t="shared" si="4"/>
        <v>0</v>
      </c>
      <c r="N39" s="60">
        <f t="shared" si="4"/>
        <v>175622</v>
      </c>
      <c r="O39" s="60">
        <f t="shared" si="4"/>
        <v>250015</v>
      </c>
      <c r="P39" s="60">
        <f t="shared" si="4"/>
        <v>0</v>
      </c>
      <c r="Q39" s="60">
        <f t="shared" si="4"/>
        <v>326293</v>
      </c>
      <c r="R39" s="60">
        <f t="shared" si="4"/>
        <v>576308</v>
      </c>
      <c r="S39" s="60">
        <f t="shared" si="4"/>
        <v>1092231</v>
      </c>
      <c r="T39" s="60">
        <f t="shared" si="4"/>
        <v>1144176</v>
      </c>
      <c r="U39" s="60">
        <f t="shared" si="4"/>
        <v>1319156</v>
      </c>
      <c r="V39" s="60">
        <f t="shared" si="4"/>
        <v>3555563</v>
      </c>
      <c r="W39" s="60">
        <f t="shared" si="4"/>
        <v>4515507</v>
      </c>
      <c r="X39" s="60">
        <f t="shared" si="4"/>
        <v>5497210</v>
      </c>
      <c r="Y39" s="60">
        <f t="shared" si="4"/>
        <v>-981703</v>
      </c>
      <c r="Z39" s="140">
        <f t="shared" si="5"/>
        <v>-17.858204434613196</v>
      </c>
      <c r="AA39" s="155">
        <f>AA9+AA24</f>
        <v>5497210</v>
      </c>
    </row>
    <row r="40" spans="1:27" ht="13.5">
      <c r="A40" s="291" t="s">
        <v>209</v>
      </c>
      <c r="B40" s="142"/>
      <c r="C40" s="62">
        <f t="shared" si="4"/>
        <v>12570865</v>
      </c>
      <c r="D40" s="156">
        <f t="shared" si="4"/>
        <v>0</v>
      </c>
      <c r="E40" s="60">
        <f t="shared" si="4"/>
        <v>19500000</v>
      </c>
      <c r="F40" s="60">
        <f t="shared" si="4"/>
        <v>26957000</v>
      </c>
      <c r="G40" s="60">
        <f t="shared" si="4"/>
        <v>2251332</v>
      </c>
      <c r="H40" s="60">
        <f t="shared" si="4"/>
        <v>-897652</v>
      </c>
      <c r="I40" s="60">
        <f t="shared" si="4"/>
        <v>3583013</v>
      </c>
      <c r="J40" s="60">
        <f t="shared" si="4"/>
        <v>4936693</v>
      </c>
      <c r="K40" s="60">
        <f t="shared" si="4"/>
        <v>1904351</v>
      </c>
      <c r="L40" s="60">
        <f t="shared" si="4"/>
        <v>1787001</v>
      </c>
      <c r="M40" s="60">
        <f t="shared" si="4"/>
        <v>2337900</v>
      </c>
      <c r="N40" s="60">
        <f t="shared" si="4"/>
        <v>6029252</v>
      </c>
      <c r="O40" s="60">
        <f t="shared" si="4"/>
        <v>432321</v>
      </c>
      <c r="P40" s="60">
        <f t="shared" si="4"/>
        <v>825713</v>
      </c>
      <c r="Q40" s="60">
        <f t="shared" si="4"/>
        <v>1544983</v>
      </c>
      <c r="R40" s="60">
        <f t="shared" si="4"/>
        <v>2803017</v>
      </c>
      <c r="S40" s="60">
        <f t="shared" si="4"/>
        <v>3130217</v>
      </c>
      <c r="T40" s="60">
        <f t="shared" si="4"/>
        <v>1286795</v>
      </c>
      <c r="U40" s="60">
        <f t="shared" si="4"/>
        <v>1744119</v>
      </c>
      <c r="V40" s="60">
        <f t="shared" si="4"/>
        <v>6161131</v>
      </c>
      <c r="W40" s="60">
        <f t="shared" si="4"/>
        <v>19930093</v>
      </c>
      <c r="X40" s="60">
        <f t="shared" si="4"/>
        <v>26957000</v>
      </c>
      <c r="Y40" s="60">
        <f t="shared" si="4"/>
        <v>-7026907</v>
      </c>
      <c r="Z40" s="140">
        <f t="shared" si="5"/>
        <v>-26.06709574507549</v>
      </c>
      <c r="AA40" s="155">
        <f>AA10+AA25</f>
        <v>26957000</v>
      </c>
    </row>
    <row r="41" spans="1:27" ht="13.5">
      <c r="A41" s="292" t="s">
        <v>210</v>
      </c>
      <c r="B41" s="142"/>
      <c r="C41" s="293">
        <f aca="true" t="shared" si="6" ref="C41:Y41">SUM(C36:C40)</f>
        <v>52878114</v>
      </c>
      <c r="D41" s="294">
        <f t="shared" si="6"/>
        <v>0</v>
      </c>
      <c r="E41" s="295">
        <f t="shared" si="6"/>
        <v>53494000</v>
      </c>
      <c r="F41" s="295">
        <f t="shared" si="6"/>
        <v>71142000</v>
      </c>
      <c r="G41" s="295">
        <f t="shared" si="6"/>
        <v>4162615</v>
      </c>
      <c r="H41" s="295">
        <f t="shared" si="6"/>
        <v>1587973</v>
      </c>
      <c r="I41" s="295">
        <f t="shared" si="6"/>
        <v>5804029</v>
      </c>
      <c r="J41" s="295">
        <f t="shared" si="6"/>
        <v>11554617</v>
      </c>
      <c r="K41" s="295">
        <f t="shared" si="6"/>
        <v>6015512</v>
      </c>
      <c r="L41" s="295">
        <f t="shared" si="6"/>
        <v>1512911</v>
      </c>
      <c r="M41" s="295">
        <f t="shared" si="6"/>
        <v>5380609</v>
      </c>
      <c r="N41" s="295">
        <f t="shared" si="6"/>
        <v>12909032</v>
      </c>
      <c r="O41" s="295">
        <f t="shared" si="6"/>
        <v>1200981</v>
      </c>
      <c r="P41" s="295">
        <f t="shared" si="6"/>
        <v>2195103</v>
      </c>
      <c r="Q41" s="295">
        <f t="shared" si="6"/>
        <v>4594023</v>
      </c>
      <c r="R41" s="295">
        <f t="shared" si="6"/>
        <v>7990107</v>
      </c>
      <c r="S41" s="295">
        <f t="shared" si="6"/>
        <v>7579094</v>
      </c>
      <c r="T41" s="295">
        <f t="shared" si="6"/>
        <v>5885751</v>
      </c>
      <c r="U41" s="295">
        <f t="shared" si="6"/>
        <v>11470617</v>
      </c>
      <c r="V41" s="295">
        <f t="shared" si="6"/>
        <v>24935462</v>
      </c>
      <c r="W41" s="295">
        <f t="shared" si="6"/>
        <v>57389218</v>
      </c>
      <c r="X41" s="295">
        <f t="shared" si="6"/>
        <v>71142000</v>
      </c>
      <c r="Y41" s="295">
        <f t="shared" si="6"/>
        <v>-13752782</v>
      </c>
      <c r="Z41" s="296">
        <f t="shared" si="5"/>
        <v>-19.331452587782184</v>
      </c>
      <c r="AA41" s="297">
        <f>SUM(AA36:AA40)</f>
        <v>71142000</v>
      </c>
    </row>
    <row r="42" spans="1:27" ht="13.5">
      <c r="A42" s="298" t="s">
        <v>211</v>
      </c>
      <c r="B42" s="136"/>
      <c r="C42" s="95">
        <f aca="true" t="shared" si="7" ref="C42:Y48">C12+C27</f>
        <v>12620453</v>
      </c>
      <c r="D42" s="129">
        <f t="shared" si="7"/>
        <v>0</v>
      </c>
      <c r="E42" s="54">
        <f t="shared" si="7"/>
        <v>9409000</v>
      </c>
      <c r="F42" s="54">
        <f t="shared" si="7"/>
        <v>9035300</v>
      </c>
      <c r="G42" s="54">
        <f t="shared" si="7"/>
        <v>219</v>
      </c>
      <c r="H42" s="54">
        <f t="shared" si="7"/>
        <v>3581</v>
      </c>
      <c r="I42" s="54">
        <f t="shared" si="7"/>
        <v>20700</v>
      </c>
      <c r="J42" s="54">
        <f t="shared" si="7"/>
        <v>24500</v>
      </c>
      <c r="K42" s="54">
        <f t="shared" si="7"/>
        <v>91800</v>
      </c>
      <c r="L42" s="54">
        <f t="shared" si="7"/>
        <v>-200762</v>
      </c>
      <c r="M42" s="54">
        <f t="shared" si="7"/>
        <v>269381</v>
      </c>
      <c r="N42" s="54">
        <f t="shared" si="7"/>
        <v>160419</v>
      </c>
      <c r="O42" s="54">
        <f t="shared" si="7"/>
        <v>65070</v>
      </c>
      <c r="P42" s="54">
        <f t="shared" si="7"/>
        <v>188560</v>
      </c>
      <c r="Q42" s="54">
        <f t="shared" si="7"/>
        <v>1186639</v>
      </c>
      <c r="R42" s="54">
        <f t="shared" si="7"/>
        <v>1440269</v>
      </c>
      <c r="S42" s="54">
        <f t="shared" si="7"/>
        <v>802737</v>
      </c>
      <c r="T42" s="54">
        <f t="shared" si="7"/>
        <v>1791678</v>
      </c>
      <c r="U42" s="54">
        <f t="shared" si="7"/>
        <v>1990572</v>
      </c>
      <c r="V42" s="54">
        <f t="shared" si="7"/>
        <v>4584987</v>
      </c>
      <c r="W42" s="54">
        <f t="shared" si="7"/>
        <v>6210175</v>
      </c>
      <c r="X42" s="54">
        <f t="shared" si="7"/>
        <v>9035300</v>
      </c>
      <c r="Y42" s="54">
        <f t="shared" si="7"/>
        <v>-2825125</v>
      </c>
      <c r="Z42" s="184">
        <f t="shared" si="5"/>
        <v>-31.267639148672426</v>
      </c>
      <c r="AA42" s="130">
        <f aca="true" t="shared" si="8" ref="AA42:AA48">AA12+AA27</f>
        <v>9035300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518350</v>
      </c>
      <c r="V44" s="54">
        <f t="shared" si="7"/>
        <v>518350</v>
      </c>
      <c r="W44" s="54">
        <f t="shared" si="7"/>
        <v>518350</v>
      </c>
      <c r="X44" s="54">
        <f t="shared" si="7"/>
        <v>0</v>
      </c>
      <c r="Y44" s="54">
        <f t="shared" si="7"/>
        <v>518350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11764593</v>
      </c>
      <c r="D45" s="129">
        <f t="shared" si="7"/>
        <v>0</v>
      </c>
      <c r="E45" s="54">
        <f t="shared" si="7"/>
        <v>7270500</v>
      </c>
      <c r="F45" s="54">
        <f t="shared" si="7"/>
        <v>8957000</v>
      </c>
      <c r="G45" s="54">
        <f t="shared" si="7"/>
        <v>26073</v>
      </c>
      <c r="H45" s="54">
        <f t="shared" si="7"/>
        <v>903710</v>
      </c>
      <c r="I45" s="54">
        <f t="shared" si="7"/>
        <v>177822</v>
      </c>
      <c r="J45" s="54">
        <f t="shared" si="7"/>
        <v>1107605</v>
      </c>
      <c r="K45" s="54">
        <f t="shared" si="7"/>
        <v>42991</v>
      </c>
      <c r="L45" s="54">
        <f t="shared" si="7"/>
        <v>-136398</v>
      </c>
      <c r="M45" s="54">
        <f t="shared" si="7"/>
        <v>84765</v>
      </c>
      <c r="N45" s="54">
        <f t="shared" si="7"/>
        <v>-8642</v>
      </c>
      <c r="O45" s="54">
        <f t="shared" si="7"/>
        <v>80894</v>
      </c>
      <c r="P45" s="54">
        <f t="shared" si="7"/>
        <v>130452</v>
      </c>
      <c r="Q45" s="54">
        <f t="shared" si="7"/>
        <v>258852</v>
      </c>
      <c r="R45" s="54">
        <f t="shared" si="7"/>
        <v>470198</v>
      </c>
      <c r="S45" s="54">
        <f t="shared" si="7"/>
        <v>345856</v>
      </c>
      <c r="T45" s="54">
        <f t="shared" si="7"/>
        <v>197974</v>
      </c>
      <c r="U45" s="54">
        <f t="shared" si="7"/>
        <v>4674170</v>
      </c>
      <c r="V45" s="54">
        <f t="shared" si="7"/>
        <v>5218000</v>
      </c>
      <c r="W45" s="54">
        <f t="shared" si="7"/>
        <v>6787161</v>
      </c>
      <c r="X45" s="54">
        <f t="shared" si="7"/>
        <v>8957000</v>
      </c>
      <c r="Y45" s="54">
        <f t="shared" si="7"/>
        <v>-2169839</v>
      </c>
      <c r="Z45" s="184">
        <f t="shared" si="5"/>
        <v>-24.225064195601206</v>
      </c>
      <c r="AA45" s="130">
        <f t="shared" si="8"/>
        <v>8957000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77263160</v>
      </c>
      <c r="D49" s="218">
        <f t="shared" si="9"/>
        <v>0</v>
      </c>
      <c r="E49" s="220">
        <f t="shared" si="9"/>
        <v>70173500</v>
      </c>
      <c r="F49" s="220">
        <f t="shared" si="9"/>
        <v>89134300</v>
      </c>
      <c r="G49" s="220">
        <f t="shared" si="9"/>
        <v>4188907</v>
      </c>
      <c r="H49" s="220">
        <f t="shared" si="9"/>
        <v>2495264</v>
      </c>
      <c r="I49" s="220">
        <f t="shared" si="9"/>
        <v>6002551</v>
      </c>
      <c r="J49" s="220">
        <f t="shared" si="9"/>
        <v>12686722</v>
      </c>
      <c r="K49" s="220">
        <f t="shared" si="9"/>
        <v>6150303</v>
      </c>
      <c r="L49" s="220">
        <f t="shared" si="9"/>
        <v>1175751</v>
      </c>
      <c r="M49" s="220">
        <f t="shared" si="9"/>
        <v>5734755</v>
      </c>
      <c r="N49" s="220">
        <f t="shared" si="9"/>
        <v>13060809</v>
      </c>
      <c r="O49" s="220">
        <f t="shared" si="9"/>
        <v>1346945</v>
      </c>
      <c r="P49" s="220">
        <f t="shared" si="9"/>
        <v>2514115</v>
      </c>
      <c r="Q49" s="220">
        <f t="shared" si="9"/>
        <v>6039514</v>
      </c>
      <c r="R49" s="220">
        <f t="shared" si="9"/>
        <v>9900574</v>
      </c>
      <c r="S49" s="220">
        <f t="shared" si="9"/>
        <v>8727687</v>
      </c>
      <c r="T49" s="220">
        <f t="shared" si="9"/>
        <v>7875403</v>
      </c>
      <c r="U49" s="220">
        <f t="shared" si="9"/>
        <v>18653709</v>
      </c>
      <c r="V49" s="220">
        <f t="shared" si="9"/>
        <v>35256799</v>
      </c>
      <c r="W49" s="220">
        <f t="shared" si="9"/>
        <v>70904904</v>
      </c>
      <c r="X49" s="220">
        <f t="shared" si="9"/>
        <v>89134300</v>
      </c>
      <c r="Y49" s="220">
        <f t="shared" si="9"/>
        <v>-18229396</v>
      </c>
      <c r="Z49" s="221">
        <f t="shared" si="5"/>
        <v>-20.4516061718104</v>
      </c>
      <c r="AA49" s="222">
        <f>SUM(AA41:AA48)</f>
        <v>89134300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34591049</v>
      </c>
      <c r="D51" s="129">
        <f t="shared" si="10"/>
        <v>0</v>
      </c>
      <c r="E51" s="54">
        <f t="shared" si="10"/>
        <v>34796040</v>
      </c>
      <c r="F51" s="54">
        <f t="shared" si="10"/>
        <v>35802540</v>
      </c>
      <c r="G51" s="54">
        <f t="shared" si="10"/>
        <v>665171</v>
      </c>
      <c r="H51" s="54">
        <f t="shared" si="10"/>
        <v>1386750</v>
      </c>
      <c r="I51" s="54">
        <f t="shared" si="10"/>
        <v>1634322</v>
      </c>
      <c r="J51" s="54">
        <f t="shared" si="10"/>
        <v>3686243</v>
      </c>
      <c r="K51" s="54">
        <f t="shared" si="10"/>
        <v>1695427</v>
      </c>
      <c r="L51" s="54">
        <f t="shared" si="10"/>
        <v>-2352296</v>
      </c>
      <c r="M51" s="54">
        <f t="shared" si="10"/>
        <v>2927002</v>
      </c>
      <c r="N51" s="54">
        <f t="shared" si="10"/>
        <v>2270133</v>
      </c>
      <c r="O51" s="54">
        <f t="shared" si="10"/>
        <v>1487665</v>
      </c>
      <c r="P51" s="54">
        <f t="shared" si="10"/>
        <v>1887142</v>
      </c>
      <c r="Q51" s="54">
        <f t="shared" si="10"/>
        <v>1641484</v>
      </c>
      <c r="R51" s="54">
        <f t="shared" si="10"/>
        <v>5016291</v>
      </c>
      <c r="S51" s="54">
        <f t="shared" si="10"/>
        <v>2473371</v>
      </c>
      <c r="T51" s="54">
        <f t="shared" si="10"/>
        <v>1972093</v>
      </c>
      <c r="U51" s="54">
        <f t="shared" si="10"/>
        <v>8496599</v>
      </c>
      <c r="V51" s="54">
        <f t="shared" si="10"/>
        <v>12942063</v>
      </c>
      <c r="W51" s="54">
        <f t="shared" si="10"/>
        <v>23914730</v>
      </c>
      <c r="X51" s="54">
        <f t="shared" si="10"/>
        <v>35802540</v>
      </c>
      <c r="Y51" s="54">
        <f t="shared" si="10"/>
        <v>-11887810</v>
      </c>
      <c r="Z51" s="184">
        <f>+IF(X51&lt;&gt;0,+(Y51/X51)*100,0)</f>
        <v>-33.20381738278904</v>
      </c>
      <c r="AA51" s="130">
        <f>SUM(AA57:AA61)</f>
        <v>35802540</v>
      </c>
    </row>
    <row r="52" spans="1:27" ht="13.5">
      <c r="A52" s="310" t="s">
        <v>205</v>
      </c>
      <c r="B52" s="142"/>
      <c r="C52" s="62">
        <v>9201761</v>
      </c>
      <c r="D52" s="156"/>
      <c r="E52" s="60">
        <v>8554280</v>
      </c>
      <c r="F52" s="60">
        <v>6818280</v>
      </c>
      <c r="G52" s="60">
        <v>13967</v>
      </c>
      <c r="H52" s="60">
        <v>76864</v>
      </c>
      <c r="I52" s="60">
        <v>448065</v>
      </c>
      <c r="J52" s="60">
        <v>538896</v>
      </c>
      <c r="K52" s="60">
        <v>101936</v>
      </c>
      <c r="L52" s="60">
        <v>-677713</v>
      </c>
      <c r="M52" s="60">
        <v>1383521</v>
      </c>
      <c r="N52" s="60">
        <v>807744</v>
      </c>
      <c r="O52" s="60">
        <v>247178</v>
      </c>
      <c r="P52" s="60">
        <v>170822</v>
      </c>
      <c r="Q52" s="60">
        <v>-527696</v>
      </c>
      <c r="R52" s="60">
        <v>-109696</v>
      </c>
      <c r="S52" s="60">
        <v>90808</v>
      </c>
      <c r="T52" s="60">
        <v>138489</v>
      </c>
      <c r="U52" s="60">
        <v>2996969</v>
      </c>
      <c r="V52" s="60">
        <v>3226266</v>
      </c>
      <c r="W52" s="60">
        <v>4463210</v>
      </c>
      <c r="X52" s="60">
        <v>6818280</v>
      </c>
      <c r="Y52" s="60">
        <v>-2355070</v>
      </c>
      <c r="Z52" s="140">
        <v>-34.54</v>
      </c>
      <c r="AA52" s="155">
        <v>6818280</v>
      </c>
    </row>
    <row r="53" spans="1:27" ht="13.5">
      <c r="A53" s="310" t="s">
        <v>206</v>
      </c>
      <c r="B53" s="142"/>
      <c r="C53" s="62">
        <v>6346501</v>
      </c>
      <c r="D53" s="156"/>
      <c r="E53" s="60">
        <v>9217610</v>
      </c>
      <c r="F53" s="60">
        <v>8410210</v>
      </c>
      <c r="G53" s="60">
        <v>103158</v>
      </c>
      <c r="H53" s="60">
        <v>348370</v>
      </c>
      <c r="I53" s="60">
        <v>175910</v>
      </c>
      <c r="J53" s="60">
        <v>627438</v>
      </c>
      <c r="K53" s="60">
        <v>473134</v>
      </c>
      <c r="L53" s="60">
        <v>-297295</v>
      </c>
      <c r="M53" s="60">
        <v>247236</v>
      </c>
      <c r="N53" s="60">
        <v>423075</v>
      </c>
      <c r="O53" s="60">
        <v>540204</v>
      </c>
      <c r="P53" s="60">
        <v>344041</v>
      </c>
      <c r="Q53" s="60">
        <v>307809</v>
      </c>
      <c r="R53" s="60">
        <v>1192054</v>
      </c>
      <c r="S53" s="60">
        <v>279289</v>
      </c>
      <c r="T53" s="60">
        <v>351939</v>
      </c>
      <c r="U53" s="60">
        <v>1279877</v>
      </c>
      <c r="V53" s="60">
        <v>1911105</v>
      </c>
      <c r="W53" s="60">
        <v>4153672</v>
      </c>
      <c r="X53" s="60">
        <v>8410210</v>
      </c>
      <c r="Y53" s="60">
        <v>-4256538</v>
      </c>
      <c r="Z53" s="140">
        <v>-50.61</v>
      </c>
      <c r="AA53" s="155">
        <v>8410210</v>
      </c>
    </row>
    <row r="54" spans="1:27" ht="13.5">
      <c r="A54" s="310" t="s">
        <v>207</v>
      </c>
      <c r="B54" s="142"/>
      <c r="C54" s="62">
        <v>3610071</v>
      </c>
      <c r="D54" s="156"/>
      <c r="E54" s="60">
        <v>4357800</v>
      </c>
      <c r="F54" s="60">
        <v>4434700</v>
      </c>
      <c r="G54" s="60">
        <v>60208</v>
      </c>
      <c r="H54" s="60">
        <v>66920</v>
      </c>
      <c r="I54" s="60">
        <v>131133</v>
      </c>
      <c r="J54" s="60">
        <v>258261</v>
      </c>
      <c r="K54" s="60">
        <v>371783</v>
      </c>
      <c r="L54" s="60">
        <v>-249744</v>
      </c>
      <c r="M54" s="60">
        <v>343813</v>
      </c>
      <c r="N54" s="60">
        <v>465852</v>
      </c>
      <c r="O54" s="60">
        <v>112376</v>
      </c>
      <c r="P54" s="60">
        <v>491396</v>
      </c>
      <c r="Q54" s="60">
        <v>819135</v>
      </c>
      <c r="R54" s="60">
        <v>1422907</v>
      </c>
      <c r="S54" s="60">
        <v>1053484</v>
      </c>
      <c r="T54" s="60">
        <v>399068</v>
      </c>
      <c r="U54" s="60">
        <v>987811</v>
      </c>
      <c r="V54" s="60">
        <v>2440363</v>
      </c>
      <c r="W54" s="60">
        <v>4587383</v>
      </c>
      <c r="X54" s="60">
        <v>4434700</v>
      </c>
      <c r="Y54" s="60">
        <v>152683</v>
      </c>
      <c r="Z54" s="140">
        <v>3.44</v>
      </c>
      <c r="AA54" s="155">
        <v>4434700</v>
      </c>
    </row>
    <row r="55" spans="1:27" ht="13.5">
      <c r="A55" s="310" t="s">
        <v>208</v>
      </c>
      <c r="B55" s="142"/>
      <c r="C55" s="62">
        <v>2052686</v>
      </c>
      <c r="D55" s="156"/>
      <c r="E55" s="60">
        <v>1528200</v>
      </c>
      <c r="F55" s="60">
        <v>2716000</v>
      </c>
      <c r="G55" s="60">
        <v>56830</v>
      </c>
      <c r="H55" s="60">
        <v>101642</v>
      </c>
      <c r="I55" s="60">
        <v>93771</v>
      </c>
      <c r="J55" s="60">
        <v>252243</v>
      </c>
      <c r="K55" s="60">
        <v>107681</v>
      </c>
      <c r="L55" s="60">
        <v>-168945</v>
      </c>
      <c r="M55" s="60">
        <v>119977</v>
      </c>
      <c r="N55" s="60">
        <v>58713</v>
      </c>
      <c r="O55" s="60">
        <v>67005</v>
      </c>
      <c r="P55" s="60">
        <v>120232</v>
      </c>
      <c r="Q55" s="60">
        <v>246135</v>
      </c>
      <c r="R55" s="60">
        <v>433372</v>
      </c>
      <c r="S55" s="60">
        <v>61072</v>
      </c>
      <c r="T55" s="60">
        <v>152073</v>
      </c>
      <c r="U55" s="60">
        <v>1401929</v>
      </c>
      <c r="V55" s="60">
        <v>1615074</v>
      </c>
      <c r="W55" s="60">
        <v>2359402</v>
      </c>
      <c r="X55" s="60">
        <v>2716000</v>
      </c>
      <c r="Y55" s="60">
        <v>-356598</v>
      </c>
      <c r="Z55" s="140">
        <v>-13.13</v>
      </c>
      <c r="AA55" s="155">
        <v>2716000</v>
      </c>
    </row>
    <row r="56" spans="1:27" ht="13.5">
      <c r="A56" s="310" t="s">
        <v>209</v>
      </c>
      <c r="B56" s="142"/>
      <c r="C56" s="62">
        <v>5247950</v>
      </c>
      <c r="D56" s="156"/>
      <c r="E56" s="60">
        <v>1454400</v>
      </c>
      <c r="F56" s="60">
        <v>460000</v>
      </c>
      <c r="G56" s="60">
        <v>14600</v>
      </c>
      <c r="H56" s="60">
        <v>150563</v>
      </c>
      <c r="I56" s="60">
        <v>32970</v>
      </c>
      <c r="J56" s="60">
        <v>198133</v>
      </c>
      <c r="K56" s="60">
        <v>9789</v>
      </c>
      <c r="L56" s="60">
        <v>-119016</v>
      </c>
      <c r="M56" s="60">
        <v>60568</v>
      </c>
      <c r="N56" s="60">
        <v>-48659</v>
      </c>
      <c r="O56" s="60">
        <v>128131</v>
      </c>
      <c r="P56" s="60">
        <v>236529</v>
      </c>
      <c r="Q56" s="60">
        <v>87332</v>
      </c>
      <c r="R56" s="60">
        <v>451992</v>
      </c>
      <c r="S56" s="60">
        <v>216134</v>
      </c>
      <c r="T56" s="60">
        <v>237062</v>
      </c>
      <c r="U56" s="60">
        <v>528825</v>
      </c>
      <c r="V56" s="60">
        <v>982021</v>
      </c>
      <c r="W56" s="60">
        <v>1583487</v>
      </c>
      <c r="X56" s="60">
        <v>460000</v>
      </c>
      <c r="Y56" s="60">
        <v>1123487</v>
      </c>
      <c r="Z56" s="140">
        <v>244.24</v>
      </c>
      <c r="AA56" s="155">
        <v>460000</v>
      </c>
    </row>
    <row r="57" spans="1:27" ht="13.5">
      <c r="A57" s="138" t="s">
        <v>210</v>
      </c>
      <c r="B57" s="142"/>
      <c r="C57" s="293">
        <f aca="true" t="shared" si="11" ref="C57:Y57">SUM(C52:C56)</f>
        <v>26458969</v>
      </c>
      <c r="D57" s="294">
        <f t="shared" si="11"/>
        <v>0</v>
      </c>
      <c r="E57" s="295">
        <f t="shared" si="11"/>
        <v>25112290</v>
      </c>
      <c r="F57" s="295">
        <f t="shared" si="11"/>
        <v>22839190</v>
      </c>
      <c r="G57" s="295">
        <f t="shared" si="11"/>
        <v>248763</v>
      </c>
      <c r="H57" s="295">
        <f t="shared" si="11"/>
        <v>744359</v>
      </c>
      <c r="I57" s="295">
        <f t="shared" si="11"/>
        <v>881849</v>
      </c>
      <c r="J57" s="295">
        <f t="shared" si="11"/>
        <v>1874971</v>
      </c>
      <c r="K57" s="295">
        <f t="shared" si="11"/>
        <v>1064323</v>
      </c>
      <c r="L57" s="295">
        <f t="shared" si="11"/>
        <v>-1512713</v>
      </c>
      <c r="M57" s="295">
        <f t="shared" si="11"/>
        <v>2155115</v>
      </c>
      <c r="N57" s="295">
        <f t="shared" si="11"/>
        <v>1706725</v>
      </c>
      <c r="O57" s="295">
        <f t="shared" si="11"/>
        <v>1094894</v>
      </c>
      <c r="P57" s="295">
        <f t="shared" si="11"/>
        <v>1363020</v>
      </c>
      <c r="Q57" s="295">
        <f t="shared" si="11"/>
        <v>932715</v>
      </c>
      <c r="R57" s="295">
        <f t="shared" si="11"/>
        <v>3390629</v>
      </c>
      <c r="S57" s="295">
        <f t="shared" si="11"/>
        <v>1700787</v>
      </c>
      <c r="T57" s="295">
        <f t="shared" si="11"/>
        <v>1278631</v>
      </c>
      <c r="U57" s="295">
        <f t="shared" si="11"/>
        <v>7195411</v>
      </c>
      <c r="V57" s="295">
        <f t="shared" si="11"/>
        <v>10174829</v>
      </c>
      <c r="W57" s="295">
        <f t="shared" si="11"/>
        <v>17147154</v>
      </c>
      <c r="X57" s="295">
        <f t="shared" si="11"/>
        <v>22839190</v>
      </c>
      <c r="Y57" s="295">
        <f t="shared" si="11"/>
        <v>-5692036</v>
      </c>
      <c r="Z57" s="296">
        <f>+IF(X57&lt;&gt;0,+(Y57/X57)*100,0)</f>
        <v>-24.922232355876016</v>
      </c>
      <c r="AA57" s="297">
        <f>SUM(AA52:AA56)</f>
        <v>22839190</v>
      </c>
    </row>
    <row r="58" spans="1:27" ht="13.5">
      <c r="A58" s="311" t="s">
        <v>211</v>
      </c>
      <c r="B58" s="136"/>
      <c r="C58" s="62">
        <v>1311755</v>
      </c>
      <c r="D58" s="156"/>
      <c r="E58" s="60">
        <v>1880830</v>
      </c>
      <c r="F58" s="60">
        <v>1118360</v>
      </c>
      <c r="G58" s="60">
        <v>52089</v>
      </c>
      <c r="H58" s="60">
        <v>133371</v>
      </c>
      <c r="I58" s="60">
        <v>108208</v>
      </c>
      <c r="J58" s="60">
        <v>293668</v>
      </c>
      <c r="K58" s="60">
        <v>168043</v>
      </c>
      <c r="L58" s="60">
        <v>-192803</v>
      </c>
      <c r="M58" s="60">
        <v>271634</v>
      </c>
      <c r="N58" s="60">
        <v>246874</v>
      </c>
      <c r="O58" s="60">
        <v>136284</v>
      </c>
      <c r="P58" s="60">
        <v>126156</v>
      </c>
      <c r="Q58" s="60">
        <v>117507</v>
      </c>
      <c r="R58" s="60">
        <v>379947</v>
      </c>
      <c r="S58" s="60">
        <v>135801</v>
      </c>
      <c r="T58" s="60">
        <v>86827</v>
      </c>
      <c r="U58" s="60">
        <v>247467</v>
      </c>
      <c r="V58" s="60">
        <v>470095</v>
      </c>
      <c r="W58" s="60">
        <v>1390584</v>
      </c>
      <c r="X58" s="60">
        <v>1118360</v>
      </c>
      <c r="Y58" s="60">
        <v>272224</v>
      </c>
      <c r="Z58" s="140">
        <v>24.34</v>
      </c>
      <c r="AA58" s="155">
        <v>1118360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6820325</v>
      </c>
      <c r="D61" s="156"/>
      <c r="E61" s="60">
        <v>7802920</v>
      </c>
      <c r="F61" s="60">
        <v>11844990</v>
      </c>
      <c r="G61" s="60">
        <v>364319</v>
      </c>
      <c r="H61" s="60">
        <v>509020</v>
      </c>
      <c r="I61" s="60">
        <v>644265</v>
      </c>
      <c r="J61" s="60">
        <v>1517604</v>
      </c>
      <c r="K61" s="60">
        <v>463061</v>
      </c>
      <c r="L61" s="60">
        <v>-646780</v>
      </c>
      <c r="M61" s="60">
        <v>500253</v>
      </c>
      <c r="N61" s="60">
        <v>316534</v>
      </c>
      <c r="O61" s="60">
        <v>256487</v>
      </c>
      <c r="P61" s="60">
        <v>397966</v>
      </c>
      <c r="Q61" s="60">
        <v>591262</v>
      </c>
      <c r="R61" s="60">
        <v>1245715</v>
      </c>
      <c r="S61" s="60">
        <v>636783</v>
      </c>
      <c r="T61" s="60">
        <v>606635</v>
      </c>
      <c r="U61" s="60">
        <v>1053721</v>
      </c>
      <c r="V61" s="60">
        <v>2297139</v>
      </c>
      <c r="W61" s="60">
        <v>5376992</v>
      </c>
      <c r="X61" s="60">
        <v>11844990</v>
      </c>
      <c r="Y61" s="60">
        <v>-6467998</v>
      </c>
      <c r="Z61" s="140">
        <v>-54.61</v>
      </c>
      <c r="AA61" s="155">
        <v>11844990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34796040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>
        <v>136871072</v>
      </c>
      <c r="D67" s="156">
        <v>119168781</v>
      </c>
      <c r="E67" s="60"/>
      <c r="F67" s="60">
        <v>119168781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119168781</v>
      </c>
      <c r="Y67" s="60">
        <v>-119168781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655170</v>
      </c>
      <c r="H68" s="60">
        <v>1386752</v>
      </c>
      <c r="I68" s="60">
        <v>1634321</v>
      </c>
      <c r="J68" s="60">
        <v>3676243</v>
      </c>
      <c r="K68" s="60">
        <v>1695429</v>
      </c>
      <c r="L68" s="60">
        <v>2352300</v>
      </c>
      <c r="M68" s="60">
        <v>2927002</v>
      </c>
      <c r="N68" s="60">
        <v>6974731</v>
      </c>
      <c r="O68" s="60">
        <v>1487660</v>
      </c>
      <c r="P68" s="60">
        <v>1887140</v>
      </c>
      <c r="Q68" s="60">
        <v>1641485</v>
      </c>
      <c r="R68" s="60">
        <v>5016285</v>
      </c>
      <c r="S68" s="60">
        <v>2473373</v>
      </c>
      <c r="T68" s="60">
        <v>1972078</v>
      </c>
      <c r="U68" s="60">
        <v>8496648</v>
      </c>
      <c r="V68" s="60">
        <v>12942099</v>
      </c>
      <c r="W68" s="60">
        <v>28609358</v>
      </c>
      <c r="X68" s="60"/>
      <c r="Y68" s="60">
        <v>28609358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136871072</v>
      </c>
      <c r="D69" s="218">
        <f t="shared" si="12"/>
        <v>119168781</v>
      </c>
      <c r="E69" s="220">
        <f t="shared" si="12"/>
        <v>34796040</v>
      </c>
      <c r="F69" s="220">
        <f t="shared" si="12"/>
        <v>119168781</v>
      </c>
      <c r="G69" s="220">
        <f t="shared" si="12"/>
        <v>655170</v>
      </c>
      <c r="H69" s="220">
        <f t="shared" si="12"/>
        <v>1386752</v>
      </c>
      <c r="I69" s="220">
        <f t="shared" si="12"/>
        <v>1634321</v>
      </c>
      <c r="J69" s="220">
        <f t="shared" si="12"/>
        <v>3676243</v>
      </c>
      <c r="K69" s="220">
        <f t="shared" si="12"/>
        <v>1695429</v>
      </c>
      <c r="L69" s="220">
        <f t="shared" si="12"/>
        <v>2352300</v>
      </c>
      <c r="M69" s="220">
        <f t="shared" si="12"/>
        <v>2927002</v>
      </c>
      <c r="N69" s="220">
        <f t="shared" si="12"/>
        <v>6974731</v>
      </c>
      <c r="O69" s="220">
        <f t="shared" si="12"/>
        <v>1487660</v>
      </c>
      <c r="P69" s="220">
        <f t="shared" si="12"/>
        <v>1887140</v>
      </c>
      <c r="Q69" s="220">
        <f t="shared" si="12"/>
        <v>1641485</v>
      </c>
      <c r="R69" s="220">
        <f t="shared" si="12"/>
        <v>5016285</v>
      </c>
      <c r="S69" s="220">
        <f t="shared" si="12"/>
        <v>2473373</v>
      </c>
      <c r="T69" s="220">
        <f t="shared" si="12"/>
        <v>1972078</v>
      </c>
      <c r="U69" s="220">
        <f t="shared" si="12"/>
        <v>8496648</v>
      </c>
      <c r="V69" s="220">
        <f t="shared" si="12"/>
        <v>12942099</v>
      </c>
      <c r="W69" s="220">
        <f t="shared" si="12"/>
        <v>28609358</v>
      </c>
      <c r="X69" s="220">
        <f t="shared" si="12"/>
        <v>119168781</v>
      </c>
      <c r="Y69" s="220">
        <f t="shared" si="12"/>
        <v>-90559423</v>
      </c>
      <c r="Z69" s="221">
        <f>+IF(X69&lt;&gt;0,+(Y69/X69)*100,0)</f>
        <v>-75.9925730884165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35748906</v>
      </c>
      <c r="D5" s="344">
        <f t="shared" si="0"/>
        <v>0</v>
      </c>
      <c r="E5" s="343">
        <f t="shared" si="0"/>
        <v>39153000</v>
      </c>
      <c r="F5" s="345">
        <f t="shared" si="0"/>
        <v>58472790</v>
      </c>
      <c r="G5" s="345">
        <f t="shared" si="0"/>
        <v>4153534</v>
      </c>
      <c r="H5" s="343">
        <f t="shared" si="0"/>
        <v>1163147</v>
      </c>
      <c r="I5" s="343">
        <f t="shared" si="0"/>
        <v>5339727</v>
      </c>
      <c r="J5" s="345">
        <f t="shared" si="0"/>
        <v>10656408</v>
      </c>
      <c r="K5" s="345">
        <f t="shared" si="0"/>
        <v>4407139</v>
      </c>
      <c r="L5" s="343">
        <f t="shared" si="0"/>
        <v>1711071</v>
      </c>
      <c r="M5" s="343">
        <f t="shared" si="0"/>
        <v>4565650</v>
      </c>
      <c r="N5" s="345">
        <f t="shared" si="0"/>
        <v>10683860</v>
      </c>
      <c r="O5" s="345">
        <f t="shared" si="0"/>
        <v>491561</v>
      </c>
      <c r="P5" s="343">
        <f t="shared" si="0"/>
        <v>1678027</v>
      </c>
      <c r="Q5" s="343">
        <f t="shared" si="0"/>
        <v>2805455</v>
      </c>
      <c r="R5" s="345">
        <f t="shared" si="0"/>
        <v>4975043</v>
      </c>
      <c r="S5" s="345">
        <f t="shared" si="0"/>
        <v>6812410</v>
      </c>
      <c r="T5" s="343">
        <f t="shared" si="0"/>
        <v>4121731</v>
      </c>
      <c r="U5" s="343">
        <f t="shared" si="0"/>
        <v>7936182</v>
      </c>
      <c r="V5" s="345">
        <f t="shared" si="0"/>
        <v>18870323</v>
      </c>
      <c r="W5" s="345">
        <f t="shared" si="0"/>
        <v>45185634</v>
      </c>
      <c r="X5" s="343">
        <f t="shared" si="0"/>
        <v>58472790</v>
      </c>
      <c r="Y5" s="345">
        <f t="shared" si="0"/>
        <v>-13287156</v>
      </c>
      <c r="Z5" s="346">
        <f>+IF(X5&lt;&gt;0,+(Y5/X5)*100,0)</f>
        <v>-22.723656593092272</v>
      </c>
      <c r="AA5" s="347">
        <f>+AA6+AA8+AA11+AA13+AA15</f>
        <v>58472790</v>
      </c>
    </row>
    <row r="6" spans="1:27" ht="13.5">
      <c r="A6" s="348" t="s">
        <v>205</v>
      </c>
      <c r="B6" s="142"/>
      <c r="C6" s="60">
        <f>+C7</f>
        <v>3322280</v>
      </c>
      <c r="D6" s="327">
        <f aca="true" t="shared" si="1" ref="D6:AA6">+D7</f>
        <v>0</v>
      </c>
      <c r="E6" s="60">
        <f t="shared" si="1"/>
        <v>2754000</v>
      </c>
      <c r="F6" s="59">
        <f t="shared" si="1"/>
        <v>6790000</v>
      </c>
      <c r="G6" s="59">
        <f t="shared" si="1"/>
        <v>102546</v>
      </c>
      <c r="H6" s="60">
        <f t="shared" si="1"/>
        <v>236</v>
      </c>
      <c r="I6" s="60">
        <f t="shared" si="1"/>
        <v>25400</v>
      </c>
      <c r="J6" s="59">
        <f t="shared" si="1"/>
        <v>128182</v>
      </c>
      <c r="K6" s="59">
        <f t="shared" si="1"/>
        <v>96107</v>
      </c>
      <c r="L6" s="60">
        <f t="shared" si="1"/>
        <v>0</v>
      </c>
      <c r="M6" s="60">
        <f t="shared" si="1"/>
        <v>0</v>
      </c>
      <c r="N6" s="59">
        <f t="shared" si="1"/>
        <v>96107</v>
      </c>
      <c r="O6" s="59">
        <f t="shared" si="1"/>
        <v>0</v>
      </c>
      <c r="P6" s="60">
        <f t="shared" si="1"/>
        <v>0</v>
      </c>
      <c r="Q6" s="60">
        <f t="shared" si="1"/>
        <v>196762</v>
      </c>
      <c r="R6" s="59">
        <f t="shared" si="1"/>
        <v>196762</v>
      </c>
      <c r="S6" s="59">
        <f t="shared" si="1"/>
        <v>0</v>
      </c>
      <c r="T6" s="60">
        <f t="shared" si="1"/>
        <v>819286</v>
      </c>
      <c r="U6" s="60">
        <f t="shared" si="1"/>
        <v>1625646</v>
      </c>
      <c r="V6" s="59">
        <f t="shared" si="1"/>
        <v>2444932</v>
      </c>
      <c r="W6" s="59">
        <f t="shared" si="1"/>
        <v>2865983</v>
      </c>
      <c r="X6" s="60">
        <f t="shared" si="1"/>
        <v>6790000</v>
      </c>
      <c r="Y6" s="59">
        <f t="shared" si="1"/>
        <v>-3924017</v>
      </c>
      <c r="Z6" s="61">
        <f>+IF(X6&lt;&gt;0,+(Y6/X6)*100,0)</f>
        <v>-57.791119293078054</v>
      </c>
      <c r="AA6" s="62">
        <f t="shared" si="1"/>
        <v>6790000</v>
      </c>
    </row>
    <row r="7" spans="1:27" ht="13.5">
      <c r="A7" s="291" t="s">
        <v>229</v>
      </c>
      <c r="B7" s="142"/>
      <c r="C7" s="60">
        <v>3322280</v>
      </c>
      <c r="D7" s="327"/>
      <c r="E7" s="60">
        <v>2754000</v>
      </c>
      <c r="F7" s="59">
        <v>6790000</v>
      </c>
      <c r="G7" s="59">
        <v>102546</v>
      </c>
      <c r="H7" s="60">
        <v>236</v>
      </c>
      <c r="I7" s="60">
        <v>25400</v>
      </c>
      <c r="J7" s="59">
        <v>128182</v>
      </c>
      <c r="K7" s="59">
        <v>96107</v>
      </c>
      <c r="L7" s="60"/>
      <c r="M7" s="60"/>
      <c r="N7" s="59">
        <v>96107</v>
      </c>
      <c r="O7" s="59"/>
      <c r="P7" s="60"/>
      <c r="Q7" s="60">
        <v>196762</v>
      </c>
      <c r="R7" s="59">
        <v>196762</v>
      </c>
      <c r="S7" s="59"/>
      <c r="T7" s="60">
        <v>819286</v>
      </c>
      <c r="U7" s="60">
        <v>1625646</v>
      </c>
      <c r="V7" s="59">
        <v>2444932</v>
      </c>
      <c r="W7" s="59">
        <v>2865983</v>
      </c>
      <c r="X7" s="60">
        <v>6790000</v>
      </c>
      <c r="Y7" s="59">
        <v>-3924017</v>
      </c>
      <c r="Z7" s="61">
        <v>-57.79</v>
      </c>
      <c r="AA7" s="62">
        <v>6790000</v>
      </c>
    </row>
    <row r="8" spans="1:27" ht="13.5">
      <c r="A8" s="348" t="s">
        <v>206</v>
      </c>
      <c r="B8" s="142"/>
      <c r="C8" s="60">
        <f aca="true" t="shared" si="2" ref="C8:Y8">SUM(C9:C10)</f>
        <v>1015463</v>
      </c>
      <c r="D8" s="327">
        <f t="shared" si="2"/>
        <v>0</v>
      </c>
      <c r="E8" s="60">
        <f t="shared" si="2"/>
        <v>1667000</v>
      </c>
      <c r="F8" s="59">
        <f t="shared" si="2"/>
        <v>6546000</v>
      </c>
      <c r="G8" s="59">
        <f t="shared" si="2"/>
        <v>14118</v>
      </c>
      <c r="H8" s="60">
        <f t="shared" si="2"/>
        <v>74756</v>
      </c>
      <c r="I8" s="60">
        <f t="shared" si="2"/>
        <v>124614</v>
      </c>
      <c r="J8" s="59">
        <f t="shared" si="2"/>
        <v>213488</v>
      </c>
      <c r="K8" s="59">
        <f t="shared" si="2"/>
        <v>34552</v>
      </c>
      <c r="L8" s="60">
        <f t="shared" si="2"/>
        <v>-75930</v>
      </c>
      <c r="M8" s="60">
        <f t="shared" si="2"/>
        <v>635899</v>
      </c>
      <c r="N8" s="59">
        <f t="shared" si="2"/>
        <v>594521</v>
      </c>
      <c r="O8" s="59">
        <f t="shared" si="2"/>
        <v>59240</v>
      </c>
      <c r="P8" s="60">
        <f t="shared" si="2"/>
        <v>378318</v>
      </c>
      <c r="Q8" s="60">
        <f t="shared" si="2"/>
        <v>669058</v>
      </c>
      <c r="R8" s="59">
        <f t="shared" si="2"/>
        <v>1106616</v>
      </c>
      <c r="S8" s="59">
        <f t="shared" si="2"/>
        <v>1336627</v>
      </c>
      <c r="T8" s="60">
        <f t="shared" si="2"/>
        <v>621928</v>
      </c>
      <c r="U8" s="60">
        <f t="shared" si="2"/>
        <v>1216393</v>
      </c>
      <c r="V8" s="59">
        <f t="shared" si="2"/>
        <v>3174948</v>
      </c>
      <c r="W8" s="59">
        <f t="shared" si="2"/>
        <v>5089573</v>
      </c>
      <c r="X8" s="60">
        <f t="shared" si="2"/>
        <v>6546000</v>
      </c>
      <c r="Y8" s="59">
        <f t="shared" si="2"/>
        <v>-1456427</v>
      </c>
      <c r="Z8" s="61">
        <f>+IF(X8&lt;&gt;0,+(Y8/X8)*100,0)</f>
        <v>-22.24911396272533</v>
      </c>
      <c r="AA8" s="62">
        <f>SUM(AA9:AA10)</f>
        <v>6546000</v>
      </c>
    </row>
    <row r="9" spans="1:27" ht="13.5">
      <c r="A9" s="291" t="s">
        <v>230</v>
      </c>
      <c r="B9" s="142"/>
      <c r="C9" s="60"/>
      <c r="D9" s="327"/>
      <c r="E9" s="60"/>
      <c r="F9" s="59">
        <v>4879000</v>
      </c>
      <c r="G9" s="59">
        <v>14118</v>
      </c>
      <c r="H9" s="60">
        <v>74756</v>
      </c>
      <c r="I9" s="60"/>
      <c r="J9" s="59">
        <v>88874</v>
      </c>
      <c r="K9" s="59">
        <v>34552</v>
      </c>
      <c r="L9" s="60">
        <v>-75930</v>
      </c>
      <c r="M9" s="60">
        <v>635899</v>
      </c>
      <c r="N9" s="59">
        <v>594521</v>
      </c>
      <c r="O9" s="59">
        <v>31644</v>
      </c>
      <c r="P9" s="60">
        <v>378318</v>
      </c>
      <c r="Q9" s="60">
        <v>228952</v>
      </c>
      <c r="R9" s="59">
        <v>638914</v>
      </c>
      <c r="S9" s="59">
        <v>451431</v>
      </c>
      <c r="T9" s="60">
        <v>556461</v>
      </c>
      <c r="U9" s="60">
        <v>1147040</v>
      </c>
      <c r="V9" s="59">
        <v>2154932</v>
      </c>
      <c r="W9" s="59">
        <v>3477241</v>
      </c>
      <c r="X9" s="60">
        <v>4879000</v>
      </c>
      <c r="Y9" s="59">
        <v>-1401759</v>
      </c>
      <c r="Z9" s="61">
        <v>-28.73</v>
      </c>
      <c r="AA9" s="62">
        <v>4879000</v>
      </c>
    </row>
    <row r="10" spans="1:27" ht="13.5">
      <c r="A10" s="291" t="s">
        <v>231</v>
      </c>
      <c r="B10" s="142"/>
      <c r="C10" s="60">
        <v>1015463</v>
      </c>
      <c r="D10" s="327"/>
      <c r="E10" s="60">
        <v>1667000</v>
      </c>
      <c r="F10" s="59">
        <v>1667000</v>
      </c>
      <c r="G10" s="59"/>
      <c r="H10" s="60"/>
      <c r="I10" s="60">
        <v>124614</v>
      </c>
      <c r="J10" s="59">
        <v>124614</v>
      </c>
      <c r="K10" s="59"/>
      <c r="L10" s="60"/>
      <c r="M10" s="60"/>
      <c r="N10" s="59"/>
      <c r="O10" s="59">
        <v>27596</v>
      </c>
      <c r="P10" s="60"/>
      <c r="Q10" s="60">
        <v>440106</v>
      </c>
      <c r="R10" s="59">
        <v>467702</v>
      </c>
      <c r="S10" s="59">
        <v>885196</v>
      </c>
      <c r="T10" s="60">
        <v>65467</v>
      </c>
      <c r="U10" s="60">
        <v>69353</v>
      </c>
      <c r="V10" s="59">
        <v>1020016</v>
      </c>
      <c r="W10" s="59">
        <v>1612332</v>
      </c>
      <c r="X10" s="60">
        <v>1667000</v>
      </c>
      <c r="Y10" s="59">
        <v>-54668</v>
      </c>
      <c r="Z10" s="61">
        <v>-3.28</v>
      </c>
      <c r="AA10" s="62">
        <v>1667000</v>
      </c>
    </row>
    <row r="11" spans="1:27" ht="13.5">
      <c r="A11" s="348" t="s">
        <v>207</v>
      </c>
      <c r="B11" s="142"/>
      <c r="C11" s="349">
        <f>+C12</f>
        <v>9320497</v>
      </c>
      <c r="D11" s="350">
        <f aca="true" t="shared" si="3" ref="D11:AA11">+D12</f>
        <v>0</v>
      </c>
      <c r="E11" s="349">
        <f t="shared" si="3"/>
        <v>9613000</v>
      </c>
      <c r="F11" s="351">
        <f t="shared" si="3"/>
        <v>16839790</v>
      </c>
      <c r="G11" s="351">
        <f t="shared" si="3"/>
        <v>1785538</v>
      </c>
      <c r="H11" s="349">
        <f t="shared" si="3"/>
        <v>1985807</v>
      </c>
      <c r="I11" s="349">
        <f t="shared" si="3"/>
        <v>1398686</v>
      </c>
      <c r="J11" s="351">
        <f t="shared" si="3"/>
        <v>5170031</v>
      </c>
      <c r="K11" s="351">
        <f t="shared" si="3"/>
        <v>2196507</v>
      </c>
      <c r="L11" s="349">
        <f t="shared" si="3"/>
        <v>0</v>
      </c>
      <c r="M11" s="349">
        <f t="shared" si="3"/>
        <v>1591851</v>
      </c>
      <c r="N11" s="351">
        <f t="shared" si="3"/>
        <v>3788358</v>
      </c>
      <c r="O11" s="351">
        <f t="shared" si="3"/>
        <v>0</v>
      </c>
      <c r="P11" s="349">
        <f t="shared" si="3"/>
        <v>473996</v>
      </c>
      <c r="Q11" s="349">
        <f t="shared" si="3"/>
        <v>276159</v>
      </c>
      <c r="R11" s="351">
        <f t="shared" si="3"/>
        <v>750155</v>
      </c>
      <c r="S11" s="351">
        <f t="shared" si="3"/>
        <v>1253335</v>
      </c>
      <c r="T11" s="349">
        <f t="shared" si="3"/>
        <v>249546</v>
      </c>
      <c r="U11" s="349">
        <f t="shared" si="3"/>
        <v>2447802</v>
      </c>
      <c r="V11" s="351">
        <f t="shared" si="3"/>
        <v>3950683</v>
      </c>
      <c r="W11" s="351">
        <f t="shared" si="3"/>
        <v>13659227</v>
      </c>
      <c r="X11" s="349">
        <f t="shared" si="3"/>
        <v>16839790</v>
      </c>
      <c r="Y11" s="351">
        <f t="shared" si="3"/>
        <v>-3180563</v>
      </c>
      <c r="Z11" s="352">
        <f>+IF(X11&lt;&gt;0,+(Y11/X11)*100,0)</f>
        <v>-18.88718921079182</v>
      </c>
      <c r="AA11" s="353">
        <f t="shared" si="3"/>
        <v>16839790</v>
      </c>
    </row>
    <row r="12" spans="1:27" ht="13.5">
      <c r="A12" s="291" t="s">
        <v>232</v>
      </c>
      <c r="B12" s="136"/>
      <c r="C12" s="60">
        <v>9320497</v>
      </c>
      <c r="D12" s="327"/>
      <c r="E12" s="60">
        <v>9613000</v>
      </c>
      <c r="F12" s="59">
        <v>16839790</v>
      </c>
      <c r="G12" s="59">
        <v>1785538</v>
      </c>
      <c r="H12" s="60">
        <v>1985807</v>
      </c>
      <c r="I12" s="60">
        <v>1398686</v>
      </c>
      <c r="J12" s="59">
        <v>5170031</v>
      </c>
      <c r="K12" s="59">
        <v>2196507</v>
      </c>
      <c r="L12" s="60"/>
      <c r="M12" s="60">
        <v>1591851</v>
      </c>
      <c r="N12" s="59">
        <v>3788358</v>
      </c>
      <c r="O12" s="59"/>
      <c r="P12" s="60">
        <v>473996</v>
      </c>
      <c r="Q12" s="60">
        <v>276159</v>
      </c>
      <c r="R12" s="59">
        <v>750155</v>
      </c>
      <c r="S12" s="59">
        <v>1253335</v>
      </c>
      <c r="T12" s="60">
        <v>249546</v>
      </c>
      <c r="U12" s="60">
        <v>2447802</v>
      </c>
      <c r="V12" s="59">
        <v>3950683</v>
      </c>
      <c r="W12" s="59">
        <v>13659227</v>
      </c>
      <c r="X12" s="60">
        <v>16839790</v>
      </c>
      <c r="Y12" s="59">
        <v>-3180563</v>
      </c>
      <c r="Z12" s="61">
        <v>-18.89</v>
      </c>
      <c r="AA12" s="62">
        <v>16839790</v>
      </c>
    </row>
    <row r="13" spans="1:27" ht="13.5">
      <c r="A13" s="348" t="s">
        <v>208</v>
      </c>
      <c r="B13" s="136"/>
      <c r="C13" s="275">
        <f>+C14</f>
        <v>9519801</v>
      </c>
      <c r="D13" s="328">
        <f aca="true" t="shared" si="4" ref="D13:AA13">+D14</f>
        <v>0</v>
      </c>
      <c r="E13" s="275">
        <f t="shared" si="4"/>
        <v>6219000</v>
      </c>
      <c r="F13" s="329">
        <f t="shared" si="4"/>
        <v>1340000</v>
      </c>
      <c r="G13" s="329">
        <f t="shared" si="4"/>
        <v>0</v>
      </c>
      <c r="H13" s="275">
        <f t="shared" si="4"/>
        <v>0</v>
      </c>
      <c r="I13" s="275">
        <f t="shared" si="4"/>
        <v>208014</v>
      </c>
      <c r="J13" s="329">
        <f t="shared" si="4"/>
        <v>208014</v>
      </c>
      <c r="K13" s="329">
        <f t="shared" si="4"/>
        <v>175622</v>
      </c>
      <c r="L13" s="275">
        <f t="shared" si="4"/>
        <v>0</v>
      </c>
      <c r="M13" s="275">
        <f t="shared" si="4"/>
        <v>0</v>
      </c>
      <c r="N13" s="329">
        <f t="shared" si="4"/>
        <v>175622</v>
      </c>
      <c r="O13" s="329">
        <f t="shared" si="4"/>
        <v>0</v>
      </c>
      <c r="P13" s="275">
        <f t="shared" si="4"/>
        <v>0</v>
      </c>
      <c r="Q13" s="275">
        <f t="shared" si="4"/>
        <v>118493</v>
      </c>
      <c r="R13" s="329">
        <f t="shared" si="4"/>
        <v>118493</v>
      </c>
      <c r="S13" s="329">
        <f t="shared" si="4"/>
        <v>1092231</v>
      </c>
      <c r="T13" s="275">
        <f t="shared" si="4"/>
        <v>1144176</v>
      </c>
      <c r="U13" s="275">
        <f t="shared" si="4"/>
        <v>902222</v>
      </c>
      <c r="V13" s="329">
        <f t="shared" si="4"/>
        <v>3138629</v>
      </c>
      <c r="W13" s="329">
        <f t="shared" si="4"/>
        <v>3640758</v>
      </c>
      <c r="X13" s="275">
        <f t="shared" si="4"/>
        <v>1340000</v>
      </c>
      <c r="Y13" s="329">
        <f t="shared" si="4"/>
        <v>2300758</v>
      </c>
      <c r="Z13" s="322">
        <f>+IF(X13&lt;&gt;0,+(Y13/X13)*100,0)</f>
        <v>171.69835820895523</v>
      </c>
      <c r="AA13" s="273">
        <f t="shared" si="4"/>
        <v>1340000</v>
      </c>
    </row>
    <row r="14" spans="1:27" ht="13.5">
      <c r="A14" s="291" t="s">
        <v>233</v>
      </c>
      <c r="B14" s="136"/>
      <c r="C14" s="60">
        <v>9519801</v>
      </c>
      <c r="D14" s="327"/>
      <c r="E14" s="60">
        <v>6219000</v>
      </c>
      <c r="F14" s="59">
        <v>1340000</v>
      </c>
      <c r="G14" s="59"/>
      <c r="H14" s="60"/>
      <c r="I14" s="60">
        <v>208014</v>
      </c>
      <c r="J14" s="59">
        <v>208014</v>
      </c>
      <c r="K14" s="59">
        <v>175622</v>
      </c>
      <c r="L14" s="60"/>
      <c r="M14" s="60"/>
      <c r="N14" s="59">
        <v>175622</v>
      </c>
      <c r="O14" s="59"/>
      <c r="P14" s="60"/>
      <c r="Q14" s="60">
        <v>118493</v>
      </c>
      <c r="R14" s="59">
        <v>118493</v>
      </c>
      <c r="S14" s="59">
        <v>1092231</v>
      </c>
      <c r="T14" s="60">
        <v>1144176</v>
      </c>
      <c r="U14" s="60">
        <v>902222</v>
      </c>
      <c r="V14" s="59">
        <v>3138629</v>
      </c>
      <c r="W14" s="59">
        <v>3640758</v>
      </c>
      <c r="X14" s="60">
        <v>1340000</v>
      </c>
      <c r="Y14" s="59">
        <v>2300758</v>
      </c>
      <c r="Z14" s="61">
        <v>171.7</v>
      </c>
      <c r="AA14" s="62">
        <v>1340000</v>
      </c>
    </row>
    <row r="15" spans="1:27" ht="13.5">
      <c r="A15" s="348" t="s">
        <v>209</v>
      </c>
      <c r="B15" s="136"/>
      <c r="C15" s="60">
        <f aca="true" t="shared" si="5" ref="C15:Y15">SUM(C16:C20)</f>
        <v>12570865</v>
      </c>
      <c r="D15" s="327">
        <f t="shared" si="5"/>
        <v>0</v>
      </c>
      <c r="E15" s="60">
        <f t="shared" si="5"/>
        <v>18900000</v>
      </c>
      <c r="F15" s="59">
        <f t="shared" si="5"/>
        <v>26957000</v>
      </c>
      <c r="G15" s="59">
        <f t="shared" si="5"/>
        <v>2251332</v>
      </c>
      <c r="H15" s="60">
        <f t="shared" si="5"/>
        <v>-897652</v>
      </c>
      <c r="I15" s="60">
        <f t="shared" si="5"/>
        <v>3583013</v>
      </c>
      <c r="J15" s="59">
        <f t="shared" si="5"/>
        <v>4936693</v>
      </c>
      <c r="K15" s="59">
        <f t="shared" si="5"/>
        <v>1904351</v>
      </c>
      <c r="L15" s="60">
        <f t="shared" si="5"/>
        <v>1787001</v>
      </c>
      <c r="M15" s="60">
        <f t="shared" si="5"/>
        <v>2337900</v>
      </c>
      <c r="N15" s="59">
        <f t="shared" si="5"/>
        <v>6029252</v>
      </c>
      <c r="O15" s="59">
        <f t="shared" si="5"/>
        <v>432321</v>
      </c>
      <c r="P15" s="60">
        <f t="shared" si="5"/>
        <v>825713</v>
      </c>
      <c r="Q15" s="60">
        <f t="shared" si="5"/>
        <v>1544983</v>
      </c>
      <c r="R15" s="59">
        <f t="shared" si="5"/>
        <v>2803017</v>
      </c>
      <c r="S15" s="59">
        <f t="shared" si="5"/>
        <v>3130217</v>
      </c>
      <c r="T15" s="60">
        <f t="shared" si="5"/>
        <v>1286795</v>
      </c>
      <c r="U15" s="60">
        <f t="shared" si="5"/>
        <v>1744119</v>
      </c>
      <c r="V15" s="59">
        <f t="shared" si="5"/>
        <v>6161131</v>
      </c>
      <c r="W15" s="59">
        <f t="shared" si="5"/>
        <v>19930093</v>
      </c>
      <c r="X15" s="60">
        <f t="shared" si="5"/>
        <v>26957000</v>
      </c>
      <c r="Y15" s="59">
        <f t="shared" si="5"/>
        <v>-7026907</v>
      </c>
      <c r="Z15" s="61">
        <f>+IF(X15&lt;&gt;0,+(Y15/X15)*100,0)</f>
        <v>-26.06709574507549</v>
      </c>
      <c r="AA15" s="62">
        <f>SUM(AA16:AA20)</f>
        <v>26957000</v>
      </c>
    </row>
    <row r="16" spans="1:27" ht="13.5">
      <c r="A16" s="291" t="s">
        <v>234</v>
      </c>
      <c r="B16" s="300"/>
      <c r="C16" s="60"/>
      <c r="D16" s="327"/>
      <c r="E16" s="60"/>
      <c r="F16" s="59">
        <v>400000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397964</v>
      </c>
      <c r="R16" s="59">
        <v>397964</v>
      </c>
      <c r="S16" s="59"/>
      <c r="T16" s="60"/>
      <c r="U16" s="60"/>
      <c r="V16" s="59"/>
      <c r="W16" s="59">
        <v>397964</v>
      </c>
      <c r="X16" s="60">
        <v>400000</v>
      </c>
      <c r="Y16" s="59">
        <v>-2036</v>
      </c>
      <c r="Z16" s="61">
        <v>-0.51</v>
      </c>
      <c r="AA16" s="62">
        <v>400000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12515072</v>
      </c>
      <c r="D18" s="327"/>
      <c r="E18" s="60">
        <v>18000000</v>
      </c>
      <c r="F18" s="59">
        <v>25807000</v>
      </c>
      <c r="G18" s="59">
        <v>2251332</v>
      </c>
      <c r="H18" s="60">
        <v>-897652</v>
      </c>
      <c r="I18" s="60">
        <v>3583013</v>
      </c>
      <c r="J18" s="59">
        <v>4936693</v>
      </c>
      <c r="K18" s="59">
        <v>1904351</v>
      </c>
      <c r="L18" s="60">
        <v>1787001</v>
      </c>
      <c r="M18" s="60">
        <v>2337900</v>
      </c>
      <c r="N18" s="59">
        <v>6029252</v>
      </c>
      <c r="O18" s="59">
        <v>432321</v>
      </c>
      <c r="P18" s="60">
        <v>825713</v>
      </c>
      <c r="Q18" s="60">
        <v>1147019</v>
      </c>
      <c r="R18" s="59">
        <v>2405053</v>
      </c>
      <c r="S18" s="59">
        <v>3130217</v>
      </c>
      <c r="T18" s="60">
        <v>1286795</v>
      </c>
      <c r="U18" s="60">
        <v>1744119</v>
      </c>
      <c r="V18" s="59">
        <v>6161131</v>
      </c>
      <c r="W18" s="59">
        <v>19532129</v>
      </c>
      <c r="X18" s="60">
        <v>25807000</v>
      </c>
      <c r="Y18" s="59">
        <v>-6274871</v>
      </c>
      <c r="Z18" s="61">
        <v>-24.31</v>
      </c>
      <c r="AA18" s="62">
        <v>25807000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55793</v>
      </c>
      <c r="D20" s="327"/>
      <c r="E20" s="60">
        <v>900000</v>
      </c>
      <c r="F20" s="59">
        <v>750000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750000</v>
      </c>
      <c r="Y20" s="59">
        <v>-750000</v>
      </c>
      <c r="Z20" s="61">
        <v>-100</v>
      </c>
      <c r="AA20" s="62">
        <v>750000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1900385</v>
      </c>
      <c r="D22" s="331">
        <f t="shared" si="6"/>
        <v>0</v>
      </c>
      <c r="E22" s="330">
        <f t="shared" si="6"/>
        <v>4192000</v>
      </c>
      <c r="F22" s="332">
        <f t="shared" si="6"/>
        <v>3998000</v>
      </c>
      <c r="G22" s="332">
        <f t="shared" si="6"/>
        <v>-1535</v>
      </c>
      <c r="H22" s="330">
        <f t="shared" si="6"/>
        <v>5335</v>
      </c>
      <c r="I22" s="330">
        <f t="shared" si="6"/>
        <v>20700</v>
      </c>
      <c r="J22" s="332">
        <f t="shared" si="6"/>
        <v>24500</v>
      </c>
      <c r="K22" s="332">
        <f t="shared" si="6"/>
        <v>925</v>
      </c>
      <c r="L22" s="330">
        <f t="shared" si="6"/>
        <v>-20700</v>
      </c>
      <c r="M22" s="330">
        <f t="shared" si="6"/>
        <v>0</v>
      </c>
      <c r="N22" s="332">
        <f t="shared" si="6"/>
        <v>-19775</v>
      </c>
      <c r="O22" s="332">
        <f t="shared" si="6"/>
        <v>254</v>
      </c>
      <c r="P22" s="330">
        <f t="shared" si="6"/>
        <v>0</v>
      </c>
      <c r="Q22" s="330">
        <f t="shared" si="6"/>
        <v>0</v>
      </c>
      <c r="R22" s="332">
        <f t="shared" si="6"/>
        <v>254</v>
      </c>
      <c r="S22" s="332">
        <f t="shared" si="6"/>
        <v>68478</v>
      </c>
      <c r="T22" s="330">
        <f t="shared" si="6"/>
        <v>309588</v>
      </c>
      <c r="U22" s="330">
        <f t="shared" si="6"/>
        <v>1272693</v>
      </c>
      <c r="V22" s="332">
        <f t="shared" si="6"/>
        <v>1650759</v>
      </c>
      <c r="W22" s="332">
        <f t="shared" si="6"/>
        <v>1655738</v>
      </c>
      <c r="X22" s="330">
        <f t="shared" si="6"/>
        <v>3998000</v>
      </c>
      <c r="Y22" s="332">
        <f t="shared" si="6"/>
        <v>-2342262</v>
      </c>
      <c r="Z22" s="323">
        <f>+IF(X22&lt;&gt;0,+(Y22/X22)*100,0)</f>
        <v>-58.58584292146073</v>
      </c>
      <c r="AA22" s="337">
        <f>SUM(AA23:AA32)</f>
        <v>3998000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>
        <v>69403</v>
      </c>
      <c r="T23" s="60">
        <v>8924</v>
      </c>
      <c r="U23" s="60">
        <v>272880</v>
      </c>
      <c r="V23" s="59">
        <v>351207</v>
      </c>
      <c r="W23" s="59">
        <v>351207</v>
      </c>
      <c r="X23" s="60"/>
      <c r="Y23" s="59">
        <v>351207</v>
      </c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>
        <v>775000</v>
      </c>
      <c r="D25" s="327"/>
      <c r="E25" s="60">
        <v>730000</v>
      </c>
      <c r="F25" s="59">
        <v>282000</v>
      </c>
      <c r="G25" s="59"/>
      <c r="H25" s="60">
        <v>3800</v>
      </c>
      <c r="I25" s="60">
        <v>20700</v>
      </c>
      <c r="J25" s="59">
        <v>24500</v>
      </c>
      <c r="K25" s="59"/>
      <c r="L25" s="60">
        <v>-20700</v>
      </c>
      <c r="M25" s="60"/>
      <c r="N25" s="59">
        <v>-20700</v>
      </c>
      <c r="O25" s="59">
        <v>254</v>
      </c>
      <c r="P25" s="60"/>
      <c r="Q25" s="60"/>
      <c r="R25" s="59">
        <v>254</v>
      </c>
      <c r="S25" s="59"/>
      <c r="T25" s="60"/>
      <c r="U25" s="60">
        <v>221745</v>
      </c>
      <c r="V25" s="59">
        <v>221745</v>
      </c>
      <c r="W25" s="59">
        <v>225799</v>
      </c>
      <c r="X25" s="60">
        <v>282000</v>
      </c>
      <c r="Y25" s="59">
        <v>-56201</v>
      </c>
      <c r="Z25" s="61">
        <v>-19.93</v>
      </c>
      <c r="AA25" s="62">
        <v>282000</v>
      </c>
    </row>
    <row r="26" spans="1:27" ht="13.5">
      <c r="A26" s="348" t="s">
        <v>240</v>
      </c>
      <c r="B26" s="302"/>
      <c r="C26" s="349"/>
      <c r="D26" s="350"/>
      <c r="E26" s="349">
        <v>252000</v>
      </c>
      <c r="F26" s="351">
        <v>284000</v>
      </c>
      <c r="G26" s="351"/>
      <c r="H26" s="349"/>
      <c r="I26" s="349"/>
      <c r="J26" s="351"/>
      <c r="K26" s="351">
        <v>925</v>
      </c>
      <c r="L26" s="349"/>
      <c r="M26" s="349"/>
      <c r="N26" s="351">
        <v>925</v>
      </c>
      <c r="O26" s="351"/>
      <c r="P26" s="349"/>
      <c r="Q26" s="349"/>
      <c r="R26" s="351"/>
      <c r="S26" s="351">
        <v>-925</v>
      </c>
      <c r="T26" s="349"/>
      <c r="U26" s="349">
        <v>152082</v>
      </c>
      <c r="V26" s="351">
        <v>151157</v>
      </c>
      <c r="W26" s="351">
        <v>152082</v>
      </c>
      <c r="X26" s="349">
        <v>284000</v>
      </c>
      <c r="Y26" s="351">
        <v>-131918</v>
      </c>
      <c r="Z26" s="352">
        <v>-46.45</v>
      </c>
      <c r="AA26" s="353">
        <v>284000</v>
      </c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>
        <v>522000</v>
      </c>
      <c r="V30" s="59">
        <v>522000</v>
      </c>
      <c r="W30" s="59">
        <v>522000</v>
      </c>
      <c r="X30" s="60"/>
      <c r="Y30" s="59">
        <v>522000</v>
      </c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1125385</v>
      </c>
      <c r="D32" s="327"/>
      <c r="E32" s="60">
        <v>3210000</v>
      </c>
      <c r="F32" s="59">
        <v>3432000</v>
      </c>
      <c r="G32" s="59">
        <v>-1535</v>
      </c>
      <c r="H32" s="60">
        <v>1535</v>
      </c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>
        <v>300664</v>
      </c>
      <c r="U32" s="60">
        <v>103986</v>
      </c>
      <c r="V32" s="59">
        <v>404650</v>
      </c>
      <c r="W32" s="59">
        <v>404650</v>
      </c>
      <c r="X32" s="60">
        <v>3432000</v>
      </c>
      <c r="Y32" s="59">
        <v>-3027350</v>
      </c>
      <c r="Z32" s="61">
        <v>-88.21</v>
      </c>
      <c r="AA32" s="62">
        <v>3432000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518350</v>
      </c>
      <c r="V37" s="332">
        <f t="shared" si="8"/>
        <v>518350</v>
      </c>
      <c r="W37" s="332">
        <f t="shared" si="8"/>
        <v>518350</v>
      </c>
      <c r="X37" s="330">
        <f t="shared" si="8"/>
        <v>0</v>
      </c>
      <c r="Y37" s="332">
        <f t="shared" si="8"/>
        <v>518350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>
        <v>518350</v>
      </c>
      <c r="V38" s="59">
        <v>518350</v>
      </c>
      <c r="W38" s="59">
        <v>518350</v>
      </c>
      <c r="X38" s="60"/>
      <c r="Y38" s="59">
        <v>518350</v>
      </c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272934</v>
      </c>
      <c r="D40" s="331">
        <f t="shared" si="9"/>
        <v>0</v>
      </c>
      <c r="E40" s="330">
        <f t="shared" si="9"/>
        <v>3388000</v>
      </c>
      <c r="F40" s="332">
        <f t="shared" si="9"/>
        <v>4409000</v>
      </c>
      <c r="G40" s="332">
        <f t="shared" si="9"/>
        <v>0</v>
      </c>
      <c r="H40" s="330">
        <f t="shared" si="9"/>
        <v>190418</v>
      </c>
      <c r="I40" s="330">
        <f t="shared" si="9"/>
        <v>17544</v>
      </c>
      <c r="J40" s="332">
        <f t="shared" si="9"/>
        <v>207962</v>
      </c>
      <c r="K40" s="332">
        <f t="shared" si="9"/>
        <v>9892</v>
      </c>
      <c r="L40" s="330">
        <f t="shared" si="9"/>
        <v>-11988</v>
      </c>
      <c r="M40" s="330">
        <f t="shared" si="9"/>
        <v>38217</v>
      </c>
      <c r="N40" s="332">
        <f t="shared" si="9"/>
        <v>36121</v>
      </c>
      <c r="O40" s="332">
        <f t="shared" si="9"/>
        <v>0</v>
      </c>
      <c r="P40" s="330">
        <f t="shared" si="9"/>
        <v>5607</v>
      </c>
      <c r="Q40" s="330">
        <f t="shared" si="9"/>
        <v>114645</v>
      </c>
      <c r="R40" s="332">
        <f t="shared" si="9"/>
        <v>120252</v>
      </c>
      <c r="S40" s="332">
        <f t="shared" si="9"/>
        <v>52407</v>
      </c>
      <c r="T40" s="330">
        <f t="shared" si="9"/>
        <v>2200</v>
      </c>
      <c r="U40" s="330">
        <f t="shared" si="9"/>
        <v>984349</v>
      </c>
      <c r="V40" s="332">
        <f t="shared" si="9"/>
        <v>1038956</v>
      </c>
      <c r="W40" s="332">
        <f t="shared" si="9"/>
        <v>1403291</v>
      </c>
      <c r="X40" s="330">
        <f t="shared" si="9"/>
        <v>4409000</v>
      </c>
      <c r="Y40" s="332">
        <f t="shared" si="9"/>
        <v>-3005709</v>
      </c>
      <c r="Z40" s="323">
        <f>+IF(X40&lt;&gt;0,+(Y40/X40)*100,0)</f>
        <v>-68.1721251984577</v>
      </c>
      <c r="AA40" s="337">
        <f>SUM(AA41:AA49)</f>
        <v>4409000</v>
      </c>
    </row>
    <row r="41" spans="1:27" ht="13.5">
      <c r="A41" s="348" t="s">
        <v>248</v>
      </c>
      <c r="B41" s="142"/>
      <c r="C41" s="349">
        <v>177400</v>
      </c>
      <c r="D41" s="350"/>
      <c r="E41" s="349">
        <v>3253000</v>
      </c>
      <c r="F41" s="351">
        <v>3443000</v>
      </c>
      <c r="G41" s="351"/>
      <c r="H41" s="349">
        <v>189958</v>
      </c>
      <c r="I41" s="349"/>
      <c r="J41" s="351">
        <v>189958</v>
      </c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>
        <v>755560</v>
      </c>
      <c r="V41" s="351">
        <v>755560</v>
      </c>
      <c r="W41" s="351">
        <v>945518</v>
      </c>
      <c r="X41" s="349">
        <v>3443000</v>
      </c>
      <c r="Y41" s="351">
        <v>-2497482</v>
      </c>
      <c r="Z41" s="352">
        <v>-72.54</v>
      </c>
      <c r="AA41" s="353">
        <v>3443000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>
        <v>250000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250000</v>
      </c>
      <c r="Y43" s="357">
        <v>-250000</v>
      </c>
      <c r="Z43" s="358">
        <v>-100</v>
      </c>
      <c r="AA43" s="303">
        <v>250000</v>
      </c>
    </row>
    <row r="44" spans="1:27" ht="13.5">
      <c r="A44" s="348" t="s">
        <v>251</v>
      </c>
      <c r="B44" s="136"/>
      <c r="C44" s="60">
        <v>95534</v>
      </c>
      <c r="D44" s="355"/>
      <c r="E44" s="54">
        <v>135000</v>
      </c>
      <c r="F44" s="53">
        <v>216000</v>
      </c>
      <c r="G44" s="53"/>
      <c r="H44" s="54">
        <v>460</v>
      </c>
      <c r="I44" s="54">
        <v>17544</v>
      </c>
      <c r="J44" s="53">
        <v>18004</v>
      </c>
      <c r="K44" s="53">
        <v>2360</v>
      </c>
      <c r="L44" s="54">
        <v>-11988</v>
      </c>
      <c r="M44" s="54">
        <v>28686</v>
      </c>
      <c r="N44" s="53">
        <v>19058</v>
      </c>
      <c r="O44" s="53"/>
      <c r="P44" s="54"/>
      <c r="Q44" s="54">
        <v>105855</v>
      </c>
      <c r="R44" s="53">
        <v>105855</v>
      </c>
      <c r="S44" s="53">
        <v>9500</v>
      </c>
      <c r="T44" s="54">
        <v>2200</v>
      </c>
      <c r="U44" s="54">
        <v>215749</v>
      </c>
      <c r="V44" s="53">
        <v>227449</v>
      </c>
      <c r="W44" s="53">
        <v>370366</v>
      </c>
      <c r="X44" s="54">
        <v>216000</v>
      </c>
      <c r="Y44" s="53">
        <v>154366</v>
      </c>
      <c r="Z44" s="94">
        <v>71.47</v>
      </c>
      <c r="AA44" s="95">
        <v>216000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>
        <v>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>
        <v>11500</v>
      </c>
      <c r="T47" s="54"/>
      <c r="U47" s="54">
        <v>13040</v>
      </c>
      <c r="V47" s="53">
        <v>24540</v>
      </c>
      <c r="W47" s="53">
        <v>24540</v>
      </c>
      <c r="X47" s="54">
        <v>500000</v>
      </c>
      <c r="Y47" s="53">
        <v>-475460</v>
      </c>
      <c r="Z47" s="94">
        <v>-95.09</v>
      </c>
      <c r="AA47" s="95">
        <v>500000</v>
      </c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>
        <v>7532</v>
      </c>
      <c r="L48" s="54"/>
      <c r="M48" s="54">
        <v>9531</v>
      </c>
      <c r="N48" s="53">
        <v>17063</v>
      </c>
      <c r="O48" s="53"/>
      <c r="P48" s="54">
        <v>5607</v>
      </c>
      <c r="Q48" s="54">
        <v>8790</v>
      </c>
      <c r="R48" s="53">
        <v>14397</v>
      </c>
      <c r="S48" s="53">
        <v>31407</v>
      </c>
      <c r="T48" s="54"/>
      <c r="U48" s="54"/>
      <c r="V48" s="53">
        <v>31407</v>
      </c>
      <c r="W48" s="53">
        <v>62867</v>
      </c>
      <c r="X48" s="54"/>
      <c r="Y48" s="53">
        <v>62867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37922225</v>
      </c>
      <c r="D60" s="333">
        <f t="shared" si="14"/>
        <v>0</v>
      </c>
      <c r="E60" s="219">
        <f t="shared" si="14"/>
        <v>46733000</v>
      </c>
      <c r="F60" s="264">
        <f t="shared" si="14"/>
        <v>66879790</v>
      </c>
      <c r="G60" s="264">
        <f t="shared" si="14"/>
        <v>4151999</v>
      </c>
      <c r="H60" s="219">
        <f t="shared" si="14"/>
        <v>1358900</v>
      </c>
      <c r="I60" s="219">
        <f t="shared" si="14"/>
        <v>5377971</v>
      </c>
      <c r="J60" s="264">
        <f t="shared" si="14"/>
        <v>10888870</v>
      </c>
      <c r="K60" s="264">
        <f t="shared" si="14"/>
        <v>4417956</v>
      </c>
      <c r="L60" s="219">
        <f t="shared" si="14"/>
        <v>1678383</v>
      </c>
      <c r="M60" s="219">
        <f t="shared" si="14"/>
        <v>4603867</v>
      </c>
      <c r="N60" s="264">
        <f t="shared" si="14"/>
        <v>10700206</v>
      </c>
      <c r="O60" s="264">
        <f t="shared" si="14"/>
        <v>491815</v>
      </c>
      <c r="P60" s="219">
        <f t="shared" si="14"/>
        <v>1683634</v>
      </c>
      <c r="Q60" s="219">
        <f t="shared" si="14"/>
        <v>2920100</v>
      </c>
      <c r="R60" s="264">
        <f t="shared" si="14"/>
        <v>5095549</v>
      </c>
      <c r="S60" s="264">
        <f t="shared" si="14"/>
        <v>6933295</v>
      </c>
      <c r="T60" s="219">
        <f t="shared" si="14"/>
        <v>4433519</v>
      </c>
      <c r="U60" s="219">
        <f t="shared" si="14"/>
        <v>10711574</v>
      </c>
      <c r="V60" s="264">
        <f t="shared" si="14"/>
        <v>22078388</v>
      </c>
      <c r="W60" s="264">
        <f t="shared" si="14"/>
        <v>48763013</v>
      </c>
      <c r="X60" s="219">
        <f t="shared" si="14"/>
        <v>66879790</v>
      </c>
      <c r="Y60" s="264">
        <f t="shared" si="14"/>
        <v>-18116777</v>
      </c>
      <c r="Z60" s="324">
        <f>+IF(X60&lt;&gt;0,+(Y60/X60)*100,0)</f>
        <v>-27.0885674132649</v>
      </c>
      <c r="AA60" s="232">
        <f>+AA57+AA54+AA51+AA40+AA37+AA34+AA22+AA5</f>
        <v>66879790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17129208</v>
      </c>
      <c r="D5" s="344">
        <f t="shared" si="0"/>
        <v>0</v>
      </c>
      <c r="E5" s="343">
        <f t="shared" si="0"/>
        <v>14341000</v>
      </c>
      <c r="F5" s="345">
        <f t="shared" si="0"/>
        <v>12669210</v>
      </c>
      <c r="G5" s="345">
        <f t="shared" si="0"/>
        <v>9081</v>
      </c>
      <c r="H5" s="343">
        <f t="shared" si="0"/>
        <v>424826</v>
      </c>
      <c r="I5" s="343">
        <f t="shared" si="0"/>
        <v>464302</v>
      </c>
      <c r="J5" s="345">
        <f t="shared" si="0"/>
        <v>898209</v>
      </c>
      <c r="K5" s="345">
        <f t="shared" si="0"/>
        <v>1608373</v>
      </c>
      <c r="L5" s="343">
        <f t="shared" si="0"/>
        <v>-198160</v>
      </c>
      <c r="M5" s="343">
        <f t="shared" si="0"/>
        <v>814959</v>
      </c>
      <c r="N5" s="345">
        <f t="shared" si="0"/>
        <v>2225172</v>
      </c>
      <c r="O5" s="345">
        <f t="shared" si="0"/>
        <v>709420</v>
      </c>
      <c r="P5" s="343">
        <f t="shared" si="0"/>
        <v>517076</v>
      </c>
      <c r="Q5" s="343">
        <f t="shared" si="0"/>
        <v>1788568</v>
      </c>
      <c r="R5" s="345">
        <f t="shared" si="0"/>
        <v>3015064</v>
      </c>
      <c r="S5" s="345">
        <f t="shared" si="0"/>
        <v>766684</v>
      </c>
      <c r="T5" s="343">
        <f t="shared" si="0"/>
        <v>1764020</v>
      </c>
      <c r="U5" s="343">
        <f t="shared" si="0"/>
        <v>3534435</v>
      </c>
      <c r="V5" s="345">
        <f t="shared" si="0"/>
        <v>6065139</v>
      </c>
      <c r="W5" s="345">
        <f t="shared" si="0"/>
        <v>12203584</v>
      </c>
      <c r="X5" s="343">
        <f t="shared" si="0"/>
        <v>12669210</v>
      </c>
      <c r="Y5" s="345">
        <f t="shared" si="0"/>
        <v>-465626</v>
      </c>
      <c r="Z5" s="346">
        <f>+IF(X5&lt;&gt;0,+(Y5/X5)*100,0)</f>
        <v>-3.6752567839667982</v>
      </c>
      <c r="AA5" s="347">
        <f>+AA6+AA8+AA11+AA13+AA15</f>
        <v>12669210</v>
      </c>
    </row>
    <row r="6" spans="1:27" ht="13.5">
      <c r="A6" s="348" t="s">
        <v>205</v>
      </c>
      <c r="B6" s="142"/>
      <c r="C6" s="60">
        <f>+C7</f>
        <v>4514824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-365</v>
      </c>
      <c r="H6" s="60">
        <f t="shared" si="1"/>
        <v>365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645554</v>
      </c>
      <c r="R6" s="59">
        <f t="shared" si="1"/>
        <v>645554</v>
      </c>
      <c r="S6" s="59">
        <f t="shared" si="1"/>
        <v>0</v>
      </c>
      <c r="T6" s="60">
        <f t="shared" si="1"/>
        <v>0</v>
      </c>
      <c r="U6" s="60">
        <f t="shared" si="1"/>
        <v>10814</v>
      </c>
      <c r="V6" s="59">
        <f t="shared" si="1"/>
        <v>10814</v>
      </c>
      <c r="W6" s="59">
        <f t="shared" si="1"/>
        <v>656368</v>
      </c>
      <c r="X6" s="60">
        <f t="shared" si="1"/>
        <v>0</v>
      </c>
      <c r="Y6" s="59">
        <f t="shared" si="1"/>
        <v>656368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4514824</v>
      </c>
      <c r="D7" s="327"/>
      <c r="E7" s="60"/>
      <c r="F7" s="59"/>
      <c r="G7" s="59">
        <v>-365</v>
      </c>
      <c r="H7" s="60">
        <v>365</v>
      </c>
      <c r="I7" s="60"/>
      <c r="J7" s="59"/>
      <c r="K7" s="59"/>
      <c r="L7" s="60"/>
      <c r="M7" s="60"/>
      <c r="N7" s="59"/>
      <c r="O7" s="59"/>
      <c r="P7" s="60"/>
      <c r="Q7" s="60">
        <v>645554</v>
      </c>
      <c r="R7" s="59">
        <v>645554</v>
      </c>
      <c r="S7" s="59"/>
      <c r="T7" s="60"/>
      <c r="U7" s="60">
        <v>10814</v>
      </c>
      <c r="V7" s="59">
        <v>10814</v>
      </c>
      <c r="W7" s="59">
        <v>656368</v>
      </c>
      <c r="X7" s="60"/>
      <c r="Y7" s="59">
        <v>656368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4900000</v>
      </c>
      <c r="G8" s="59">
        <f t="shared" si="2"/>
        <v>9446</v>
      </c>
      <c r="H8" s="60">
        <f t="shared" si="2"/>
        <v>107863</v>
      </c>
      <c r="I8" s="60">
        <f t="shared" si="2"/>
        <v>133147</v>
      </c>
      <c r="J8" s="59">
        <f t="shared" si="2"/>
        <v>250456</v>
      </c>
      <c r="K8" s="59">
        <f t="shared" si="2"/>
        <v>327380</v>
      </c>
      <c r="L8" s="60">
        <f t="shared" si="2"/>
        <v>-198449</v>
      </c>
      <c r="M8" s="60">
        <f t="shared" si="2"/>
        <v>29853</v>
      </c>
      <c r="N8" s="59">
        <f t="shared" si="2"/>
        <v>158784</v>
      </c>
      <c r="O8" s="59">
        <f t="shared" si="2"/>
        <v>459405</v>
      </c>
      <c r="P8" s="60">
        <f t="shared" si="2"/>
        <v>517076</v>
      </c>
      <c r="Q8" s="60">
        <f t="shared" si="2"/>
        <v>778139</v>
      </c>
      <c r="R8" s="59">
        <f t="shared" si="2"/>
        <v>1754620</v>
      </c>
      <c r="S8" s="59">
        <f t="shared" si="2"/>
        <v>337730</v>
      </c>
      <c r="T8" s="60">
        <f t="shared" si="2"/>
        <v>1707524</v>
      </c>
      <c r="U8" s="60">
        <f t="shared" si="2"/>
        <v>1907846</v>
      </c>
      <c r="V8" s="59">
        <f t="shared" si="2"/>
        <v>3953100</v>
      </c>
      <c r="W8" s="59">
        <f t="shared" si="2"/>
        <v>6116960</v>
      </c>
      <c r="X8" s="60">
        <f t="shared" si="2"/>
        <v>4900000</v>
      </c>
      <c r="Y8" s="59">
        <f t="shared" si="2"/>
        <v>1216960</v>
      </c>
      <c r="Z8" s="61">
        <f>+IF(X8&lt;&gt;0,+(Y8/X8)*100,0)</f>
        <v>24.835918367346938</v>
      </c>
      <c r="AA8" s="62">
        <f>SUM(AA9:AA10)</f>
        <v>4900000</v>
      </c>
    </row>
    <row r="9" spans="1:27" ht="13.5">
      <c r="A9" s="291" t="s">
        <v>230</v>
      </c>
      <c r="B9" s="142"/>
      <c r="C9" s="60"/>
      <c r="D9" s="327"/>
      <c r="E9" s="60"/>
      <c r="F9" s="59">
        <v>4900000</v>
      </c>
      <c r="G9" s="59">
        <v>9446</v>
      </c>
      <c r="H9" s="60">
        <v>107863</v>
      </c>
      <c r="I9" s="60">
        <v>133147</v>
      </c>
      <c r="J9" s="59">
        <v>250456</v>
      </c>
      <c r="K9" s="59">
        <v>327380</v>
      </c>
      <c r="L9" s="60">
        <v>-198449</v>
      </c>
      <c r="M9" s="60">
        <v>29853</v>
      </c>
      <c r="N9" s="59">
        <v>158784</v>
      </c>
      <c r="O9" s="59">
        <v>459405</v>
      </c>
      <c r="P9" s="60">
        <v>517076</v>
      </c>
      <c r="Q9" s="60">
        <v>778139</v>
      </c>
      <c r="R9" s="59">
        <v>1754620</v>
      </c>
      <c r="S9" s="59">
        <v>337730</v>
      </c>
      <c r="T9" s="60">
        <v>1707524</v>
      </c>
      <c r="U9" s="60">
        <v>1907846</v>
      </c>
      <c r="V9" s="59">
        <v>3953100</v>
      </c>
      <c r="W9" s="59">
        <v>6116960</v>
      </c>
      <c r="X9" s="60">
        <v>4900000</v>
      </c>
      <c r="Y9" s="59">
        <v>1216960</v>
      </c>
      <c r="Z9" s="61">
        <v>24.84</v>
      </c>
      <c r="AA9" s="62">
        <v>4900000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2455864</v>
      </c>
      <c r="D11" s="350">
        <f aca="true" t="shared" si="3" ref="D11:AA11">+D12</f>
        <v>0</v>
      </c>
      <c r="E11" s="349">
        <f t="shared" si="3"/>
        <v>3612000</v>
      </c>
      <c r="F11" s="351">
        <f t="shared" si="3"/>
        <v>3612000</v>
      </c>
      <c r="G11" s="351">
        <f t="shared" si="3"/>
        <v>0</v>
      </c>
      <c r="H11" s="349">
        <f t="shared" si="3"/>
        <v>316598</v>
      </c>
      <c r="I11" s="349">
        <f t="shared" si="3"/>
        <v>331155</v>
      </c>
      <c r="J11" s="351">
        <f t="shared" si="3"/>
        <v>647753</v>
      </c>
      <c r="K11" s="351">
        <f t="shared" si="3"/>
        <v>1280993</v>
      </c>
      <c r="L11" s="349">
        <f t="shared" si="3"/>
        <v>289</v>
      </c>
      <c r="M11" s="349">
        <f t="shared" si="3"/>
        <v>785106</v>
      </c>
      <c r="N11" s="351">
        <f t="shared" si="3"/>
        <v>2066388</v>
      </c>
      <c r="O11" s="351">
        <f t="shared" si="3"/>
        <v>0</v>
      </c>
      <c r="P11" s="349">
        <f t="shared" si="3"/>
        <v>0</v>
      </c>
      <c r="Q11" s="349">
        <f t="shared" si="3"/>
        <v>157075</v>
      </c>
      <c r="R11" s="351">
        <f t="shared" si="3"/>
        <v>157075</v>
      </c>
      <c r="S11" s="351">
        <f t="shared" si="3"/>
        <v>428954</v>
      </c>
      <c r="T11" s="349">
        <f t="shared" si="3"/>
        <v>56496</v>
      </c>
      <c r="U11" s="349">
        <f t="shared" si="3"/>
        <v>1198841</v>
      </c>
      <c r="V11" s="351">
        <f t="shared" si="3"/>
        <v>1684291</v>
      </c>
      <c r="W11" s="351">
        <f t="shared" si="3"/>
        <v>4555507</v>
      </c>
      <c r="X11" s="349">
        <f t="shared" si="3"/>
        <v>3612000</v>
      </c>
      <c r="Y11" s="351">
        <f t="shared" si="3"/>
        <v>943507</v>
      </c>
      <c r="Z11" s="352">
        <f>+IF(X11&lt;&gt;0,+(Y11/X11)*100,0)</f>
        <v>26.12145625692137</v>
      </c>
      <c r="AA11" s="353">
        <f t="shared" si="3"/>
        <v>3612000</v>
      </c>
    </row>
    <row r="12" spans="1:27" ht="13.5">
      <c r="A12" s="291" t="s">
        <v>232</v>
      </c>
      <c r="B12" s="136"/>
      <c r="C12" s="60">
        <v>2455864</v>
      </c>
      <c r="D12" s="327"/>
      <c r="E12" s="60">
        <v>3612000</v>
      </c>
      <c r="F12" s="59">
        <v>3612000</v>
      </c>
      <c r="G12" s="59"/>
      <c r="H12" s="60">
        <v>316598</v>
      </c>
      <c r="I12" s="60">
        <v>331155</v>
      </c>
      <c r="J12" s="59">
        <v>647753</v>
      </c>
      <c r="K12" s="59">
        <v>1280993</v>
      </c>
      <c r="L12" s="60">
        <v>289</v>
      </c>
      <c r="M12" s="60">
        <v>785106</v>
      </c>
      <c r="N12" s="59">
        <v>2066388</v>
      </c>
      <c r="O12" s="59"/>
      <c r="P12" s="60"/>
      <c r="Q12" s="60">
        <v>157075</v>
      </c>
      <c r="R12" s="59">
        <v>157075</v>
      </c>
      <c r="S12" s="59">
        <v>428954</v>
      </c>
      <c r="T12" s="60">
        <v>56496</v>
      </c>
      <c r="U12" s="60">
        <v>1198841</v>
      </c>
      <c r="V12" s="59">
        <v>1684291</v>
      </c>
      <c r="W12" s="59">
        <v>4555507</v>
      </c>
      <c r="X12" s="60">
        <v>3612000</v>
      </c>
      <c r="Y12" s="59">
        <v>943507</v>
      </c>
      <c r="Z12" s="61">
        <v>26.12</v>
      </c>
      <c r="AA12" s="62">
        <v>3612000</v>
      </c>
    </row>
    <row r="13" spans="1:27" ht="13.5">
      <c r="A13" s="348" t="s">
        <v>208</v>
      </c>
      <c r="B13" s="136"/>
      <c r="C13" s="275">
        <f>+C14</f>
        <v>10158520</v>
      </c>
      <c r="D13" s="328">
        <f aca="true" t="shared" si="4" ref="D13:AA13">+D14</f>
        <v>0</v>
      </c>
      <c r="E13" s="275">
        <f t="shared" si="4"/>
        <v>10129000</v>
      </c>
      <c r="F13" s="329">
        <f t="shared" si="4"/>
        <v>4157210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250015</v>
      </c>
      <c r="P13" s="275">
        <f t="shared" si="4"/>
        <v>0</v>
      </c>
      <c r="Q13" s="275">
        <f t="shared" si="4"/>
        <v>207800</v>
      </c>
      <c r="R13" s="329">
        <f t="shared" si="4"/>
        <v>457815</v>
      </c>
      <c r="S13" s="329">
        <f t="shared" si="4"/>
        <v>0</v>
      </c>
      <c r="T13" s="275">
        <f t="shared" si="4"/>
        <v>0</v>
      </c>
      <c r="U13" s="275">
        <f t="shared" si="4"/>
        <v>416934</v>
      </c>
      <c r="V13" s="329">
        <f t="shared" si="4"/>
        <v>416934</v>
      </c>
      <c r="W13" s="329">
        <f t="shared" si="4"/>
        <v>874749</v>
      </c>
      <c r="X13" s="275">
        <f t="shared" si="4"/>
        <v>4157210</v>
      </c>
      <c r="Y13" s="329">
        <f t="shared" si="4"/>
        <v>-3282461</v>
      </c>
      <c r="Z13" s="322">
        <f>+IF(X13&lt;&gt;0,+(Y13/X13)*100,0)</f>
        <v>-78.95826768433636</v>
      </c>
      <c r="AA13" s="273">
        <f t="shared" si="4"/>
        <v>4157210</v>
      </c>
    </row>
    <row r="14" spans="1:27" ht="13.5">
      <c r="A14" s="291" t="s">
        <v>233</v>
      </c>
      <c r="B14" s="136"/>
      <c r="C14" s="60">
        <v>10158520</v>
      </c>
      <c r="D14" s="327"/>
      <c r="E14" s="60">
        <v>10129000</v>
      </c>
      <c r="F14" s="59">
        <v>4157210</v>
      </c>
      <c r="G14" s="59"/>
      <c r="H14" s="60"/>
      <c r="I14" s="60"/>
      <c r="J14" s="59"/>
      <c r="K14" s="59"/>
      <c r="L14" s="60"/>
      <c r="M14" s="60"/>
      <c r="N14" s="59"/>
      <c r="O14" s="59">
        <v>250015</v>
      </c>
      <c r="P14" s="60"/>
      <c r="Q14" s="60">
        <v>207800</v>
      </c>
      <c r="R14" s="59">
        <v>457815</v>
      </c>
      <c r="S14" s="59"/>
      <c r="T14" s="60"/>
      <c r="U14" s="60">
        <v>416934</v>
      </c>
      <c r="V14" s="59">
        <v>416934</v>
      </c>
      <c r="W14" s="59">
        <v>874749</v>
      </c>
      <c r="X14" s="60">
        <v>4157210</v>
      </c>
      <c r="Y14" s="59">
        <v>-3282461</v>
      </c>
      <c r="Z14" s="61">
        <v>-78.96</v>
      </c>
      <c r="AA14" s="62">
        <v>4157210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600000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600000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10720068</v>
      </c>
      <c r="D22" s="331">
        <f t="shared" si="6"/>
        <v>0</v>
      </c>
      <c r="E22" s="330">
        <f t="shared" si="6"/>
        <v>5217000</v>
      </c>
      <c r="F22" s="332">
        <f t="shared" si="6"/>
        <v>5037300</v>
      </c>
      <c r="G22" s="332">
        <f t="shared" si="6"/>
        <v>1754</v>
      </c>
      <c r="H22" s="330">
        <f t="shared" si="6"/>
        <v>-1754</v>
      </c>
      <c r="I22" s="330">
        <f t="shared" si="6"/>
        <v>0</v>
      </c>
      <c r="J22" s="332">
        <f t="shared" si="6"/>
        <v>0</v>
      </c>
      <c r="K22" s="332">
        <f t="shared" si="6"/>
        <v>90875</v>
      </c>
      <c r="L22" s="330">
        <f t="shared" si="6"/>
        <v>-180062</v>
      </c>
      <c r="M22" s="330">
        <f t="shared" si="6"/>
        <v>269381</v>
      </c>
      <c r="N22" s="332">
        <f t="shared" si="6"/>
        <v>180194</v>
      </c>
      <c r="O22" s="332">
        <f t="shared" si="6"/>
        <v>64816</v>
      </c>
      <c r="P22" s="330">
        <f t="shared" si="6"/>
        <v>188560</v>
      </c>
      <c r="Q22" s="330">
        <f t="shared" si="6"/>
        <v>1186639</v>
      </c>
      <c r="R22" s="332">
        <f t="shared" si="6"/>
        <v>1440015</v>
      </c>
      <c r="S22" s="332">
        <f t="shared" si="6"/>
        <v>734259</v>
      </c>
      <c r="T22" s="330">
        <f t="shared" si="6"/>
        <v>1482090</v>
      </c>
      <c r="U22" s="330">
        <f t="shared" si="6"/>
        <v>717879</v>
      </c>
      <c r="V22" s="332">
        <f t="shared" si="6"/>
        <v>2934228</v>
      </c>
      <c r="W22" s="332">
        <f t="shared" si="6"/>
        <v>4554437</v>
      </c>
      <c r="X22" s="330">
        <f t="shared" si="6"/>
        <v>5037300</v>
      </c>
      <c r="Y22" s="332">
        <f t="shared" si="6"/>
        <v>-482863</v>
      </c>
      <c r="Z22" s="323">
        <f>+IF(X22&lt;&gt;0,+(Y22/X22)*100,0)</f>
        <v>-9.585750302741548</v>
      </c>
      <c r="AA22" s="337">
        <f>SUM(AA23:AA32)</f>
        <v>5037300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775631</v>
      </c>
      <c r="D24" s="327"/>
      <c r="E24" s="60">
        <v>470000</v>
      </c>
      <c r="F24" s="59">
        <v>1090300</v>
      </c>
      <c r="G24" s="59"/>
      <c r="H24" s="60"/>
      <c r="I24" s="60"/>
      <c r="J24" s="59"/>
      <c r="K24" s="59">
        <v>20875</v>
      </c>
      <c r="L24" s="60">
        <v>-180062</v>
      </c>
      <c r="M24" s="60">
        <v>90373</v>
      </c>
      <c r="N24" s="59">
        <v>-68814</v>
      </c>
      <c r="O24" s="59">
        <v>21420</v>
      </c>
      <c r="P24" s="60">
        <v>14976</v>
      </c>
      <c r="Q24" s="60">
        <v>1228</v>
      </c>
      <c r="R24" s="59">
        <v>37624</v>
      </c>
      <c r="S24" s="59">
        <v>42266</v>
      </c>
      <c r="T24" s="60"/>
      <c r="U24" s="60"/>
      <c r="V24" s="59">
        <v>42266</v>
      </c>
      <c r="W24" s="59">
        <v>11076</v>
      </c>
      <c r="X24" s="60">
        <v>1090300</v>
      </c>
      <c r="Y24" s="59">
        <v>-1079224</v>
      </c>
      <c r="Z24" s="61">
        <v>-98.98</v>
      </c>
      <c r="AA24" s="62">
        <v>1090300</v>
      </c>
    </row>
    <row r="25" spans="1:27" ht="13.5">
      <c r="A25" s="348" t="s">
        <v>239</v>
      </c>
      <c r="B25" s="142"/>
      <c r="C25" s="60">
        <v>3977073</v>
      </c>
      <c r="D25" s="327"/>
      <c r="E25" s="60">
        <v>3947000</v>
      </c>
      <c r="F25" s="59">
        <v>3947000</v>
      </c>
      <c r="G25" s="59"/>
      <c r="H25" s="60"/>
      <c r="I25" s="60"/>
      <c r="J25" s="59"/>
      <c r="K25" s="59"/>
      <c r="L25" s="60"/>
      <c r="M25" s="60">
        <v>179008</v>
      </c>
      <c r="N25" s="59">
        <v>179008</v>
      </c>
      <c r="O25" s="59">
        <v>43396</v>
      </c>
      <c r="P25" s="60">
        <v>173584</v>
      </c>
      <c r="Q25" s="60">
        <v>1155411</v>
      </c>
      <c r="R25" s="59">
        <v>1372391</v>
      </c>
      <c r="S25" s="59">
        <v>691993</v>
      </c>
      <c r="T25" s="60">
        <v>1482090</v>
      </c>
      <c r="U25" s="60">
        <v>717879</v>
      </c>
      <c r="V25" s="59">
        <v>2891962</v>
      </c>
      <c r="W25" s="59">
        <v>4443361</v>
      </c>
      <c r="X25" s="60">
        <v>3947000</v>
      </c>
      <c r="Y25" s="59">
        <v>496361</v>
      </c>
      <c r="Z25" s="61">
        <v>12.58</v>
      </c>
      <c r="AA25" s="62">
        <v>3947000</v>
      </c>
    </row>
    <row r="26" spans="1:27" ht="13.5">
      <c r="A26" s="348" t="s">
        <v>240</v>
      </c>
      <c r="B26" s="302"/>
      <c r="C26" s="349">
        <v>5314905</v>
      </c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>
        <v>70000</v>
      </c>
      <c r="L27" s="60"/>
      <c r="M27" s="60"/>
      <c r="N27" s="59">
        <v>70000</v>
      </c>
      <c r="O27" s="59"/>
      <c r="P27" s="60"/>
      <c r="Q27" s="60">
        <v>30000</v>
      </c>
      <c r="R27" s="59">
        <v>30000</v>
      </c>
      <c r="S27" s="59"/>
      <c r="T27" s="60"/>
      <c r="U27" s="60"/>
      <c r="V27" s="59"/>
      <c r="W27" s="59">
        <v>100000</v>
      </c>
      <c r="X27" s="60"/>
      <c r="Y27" s="59">
        <v>100000</v>
      </c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652459</v>
      </c>
      <c r="D32" s="327"/>
      <c r="E32" s="60">
        <v>800000</v>
      </c>
      <c r="F32" s="59"/>
      <c r="G32" s="59">
        <v>1754</v>
      </c>
      <c r="H32" s="60">
        <v>-1754</v>
      </c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11491659</v>
      </c>
      <c r="D40" s="331">
        <f t="shared" si="9"/>
        <v>0</v>
      </c>
      <c r="E40" s="330">
        <f t="shared" si="9"/>
        <v>3882500</v>
      </c>
      <c r="F40" s="332">
        <f t="shared" si="9"/>
        <v>4548000</v>
      </c>
      <c r="G40" s="332">
        <f t="shared" si="9"/>
        <v>26073</v>
      </c>
      <c r="H40" s="330">
        <f t="shared" si="9"/>
        <v>713292</v>
      </c>
      <c r="I40" s="330">
        <f t="shared" si="9"/>
        <v>160278</v>
      </c>
      <c r="J40" s="332">
        <f t="shared" si="9"/>
        <v>899643</v>
      </c>
      <c r="K40" s="332">
        <f t="shared" si="9"/>
        <v>33099</v>
      </c>
      <c r="L40" s="330">
        <f t="shared" si="9"/>
        <v>-124410</v>
      </c>
      <c r="M40" s="330">
        <f t="shared" si="9"/>
        <v>46548</v>
      </c>
      <c r="N40" s="332">
        <f t="shared" si="9"/>
        <v>-44763</v>
      </c>
      <c r="O40" s="332">
        <f t="shared" si="9"/>
        <v>80894</v>
      </c>
      <c r="P40" s="330">
        <f t="shared" si="9"/>
        <v>124845</v>
      </c>
      <c r="Q40" s="330">
        <f t="shared" si="9"/>
        <v>144207</v>
      </c>
      <c r="R40" s="332">
        <f t="shared" si="9"/>
        <v>349946</v>
      </c>
      <c r="S40" s="332">
        <f t="shared" si="9"/>
        <v>293449</v>
      </c>
      <c r="T40" s="330">
        <f t="shared" si="9"/>
        <v>195774</v>
      </c>
      <c r="U40" s="330">
        <f t="shared" si="9"/>
        <v>3689821</v>
      </c>
      <c r="V40" s="332">
        <f t="shared" si="9"/>
        <v>4179044</v>
      </c>
      <c r="W40" s="332">
        <f t="shared" si="9"/>
        <v>5383870</v>
      </c>
      <c r="X40" s="330">
        <f t="shared" si="9"/>
        <v>4548000</v>
      </c>
      <c r="Y40" s="332">
        <f t="shared" si="9"/>
        <v>835870</v>
      </c>
      <c r="Z40" s="323">
        <f>+IF(X40&lt;&gt;0,+(Y40/X40)*100,0)</f>
        <v>18.378847845206682</v>
      </c>
      <c r="AA40" s="337">
        <f>SUM(AA41:AA49)</f>
        <v>4548000</v>
      </c>
    </row>
    <row r="41" spans="1:27" ht="13.5">
      <c r="A41" s="348" t="s">
        <v>248</v>
      </c>
      <c r="B41" s="142"/>
      <c r="C41" s="349">
        <v>2237858</v>
      </c>
      <c r="D41" s="350"/>
      <c r="E41" s="349">
        <v>2020000</v>
      </c>
      <c r="F41" s="351">
        <v>2020000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>
        <v>2423699</v>
      </c>
      <c r="V41" s="351">
        <v>2423699</v>
      </c>
      <c r="W41" s="351">
        <v>2423699</v>
      </c>
      <c r="X41" s="349">
        <v>2020000</v>
      </c>
      <c r="Y41" s="351">
        <v>403699</v>
      </c>
      <c r="Z41" s="352">
        <v>19.99</v>
      </c>
      <c r="AA41" s="353">
        <v>2020000</v>
      </c>
    </row>
    <row r="42" spans="1:27" ht="13.5">
      <c r="A42" s="348" t="s">
        <v>249</v>
      </c>
      <c r="B42" s="136"/>
      <c r="C42" s="60">
        <f aca="true" t="shared" si="10" ref="C42:Y42">+C62</f>
        <v>687915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1189562</v>
      </c>
      <c r="D43" s="356"/>
      <c r="E43" s="305">
        <v>720000</v>
      </c>
      <c r="F43" s="357">
        <v>795000</v>
      </c>
      <c r="G43" s="357">
        <v>8871</v>
      </c>
      <c r="H43" s="305">
        <v>1998</v>
      </c>
      <c r="I43" s="305">
        <v>24567</v>
      </c>
      <c r="J43" s="357">
        <v>35436</v>
      </c>
      <c r="K43" s="357">
        <v>11047</v>
      </c>
      <c r="L43" s="305">
        <v>-92016</v>
      </c>
      <c r="M43" s="305">
        <v>10827</v>
      </c>
      <c r="N43" s="357">
        <v>-70142</v>
      </c>
      <c r="O43" s="357">
        <v>137157</v>
      </c>
      <c r="P43" s="305">
        <v>94132</v>
      </c>
      <c r="Q43" s="305">
        <v>71266</v>
      </c>
      <c r="R43" s="357">
        <v>302555</v>
      </c>
      <c r="S43" s="357">
        <v>263546</v>
      </c>
      <c r="T43" s="305">
        <v>4533</v>
      </c>
      <c r="U43" s="305">
        <v>366405</v>
      </c>
      <c r="V43" s="357">
        <v>634484</v>
      </c>
      <c r="W43" s="357">
        <v>902333</v>
      </c>
      <c r="X43" s="305">
        <v>795000</v>
      </c>
      <c r="Y43" s="357">
        <v>107333</v>
      </c>
      <c r="Z43" s="358">
        <v>13.5</v>
      </c>
      <c r="AA43" s="303">
        <v>795000</v>
      </c>
    </row>
    <row r="44" spans="1:27" ht="13.5">
      <c r="A44" s="348" t="s">
        <v>251</v>
      </c>
      <c r="B44" s="136"/>
      <c r="C44" s="60">
        <v>1767060</v>
      </c>
      <c r="D44" s="355"/>
      <c r="E44" s="54">
        <v>730000</v>
      </c>
      <c r="F44" s="53">
        <v>1000500</v>
      </c>
      <c r="G44" s="53">
        <v>17202</v>
      </c>
      <c r="H44" s="54">
        <v>426186</v>
      </c>
      <c r="I44" s="54">
        <v>135711</v>
      </c>
      <c r="J44" s="53">
        <v>579099</v>
      </c>
      <c r="K44" s="53">
        <v>12950</v>
      </c>
      <c r="L44" s="54">
        <v>-11461</v>
      </c>
      <c r="M44" s="54">
        <v>35721</v>
      </c>
      <c r="N44" s="53">
        <v>37210</v>
      </c>
      <c r="O44" s="53">
        <v>30458</v>
      </c>
      <c r="P44" s="54">
        <v>30713</v>
      </c>
      <c r="Q44" s="54">
        <v>21674</v>
      </c>
      <c r="R44" s="53">
        <v>82845</v>
      </c>
      <c r="S44" s="53">
        <v>8041</v>
      </c>
      <c r="T44" s="54">
        <v>103497</v>
      </c>
      <c r="U44" s="54">
        <v>216121</v>
      </c>
      <c r="V44" s="53">
        <v>327659</v>
      </c>
      <c r="W44" s="53">
        <v>1026813</v>
      </c>
      <c r="X44" s="54">
        <v>1000500</v>
      </c>
      <c r="Y44" s="53">
        <v>26313</v>
      </c>
      <c r="Z44" s="94">
        <v>2.63</v>
      </c>
      <c r="AA44" s="95">
        <v>1000500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5284616</v>
      </c>
      <c r="D47" s="355"/>
      <c r="E47" s="54">
        <v>412500</v>
      </c>
      <c r="F47" s="53">
        <v>732500</v>
      </c>
      <c r="G47" s="53"/>
      <c r="H47" s="54">
        <v>285108</v>
      </c>
      <c r="I47" s="54"/>
      <c r="J47" s="53">
        <v>285108</v>
      </c>
      <c r="K47" s="53"/>
      <c r="L47" s="54">
        <v>-20933</v>
      </c>
      <c r="M47" s="54"/>
      <c r="N47" s="53">
        <v>-20933</v>
      </c>
      <c r="O47" s="53">
        <v>-86721</v>
      </c>
      <c r="P47" s="54"/>
      <c r="Q47" s="54">
        <v>51267</v>
      </c>
      <c r="R47" s="53">
        <v>-35454</v>
      </c>
      <c r="S47" s="53">
        <v>21862</v>
      </c>
      <c r="T47" s="54">
        <v>87744</v>
      </c>
      <c r="U47" s="54">
        <v>683596</v>
      </c>
      <c r="V47" s="53">
        <v>793202</v>
      </c>
      <c r="W47" s="53">
        <v>1021923</v>
      </c>
      <c r="X47" s="54">
        <v>732500</v>
      </c>
      <c r="Y47" s="53">
        <v>289423</v>
      </c>
      <c r="Z47" s="94">
        <v>39.51</v>
      </c>
      <c r="AA47" s="95">
        <v>732500</v>
      </c>
    </row>
    <row r="48" spans="1:27" ht="13.5">
      <c r="A48" s="348" t="s">
        <v>255</v>
      </c>
      <c r="B48" s="136"/>
      <c r="C48" s="60">
        <v>324648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>
        <v>9102</v>
      </c>
      <c r="L49" s="54"/>
      <c r="M49" s="54"/>
      <c r="N49" s="53">
        <v>9102</v>
      </c>
      <c r="O49" s="53"/>
      <c r="P49" s="54"/>
      <c r="Q49" s="54"/>
      <c r="R49" s="53"/>
      <c r="S49" s="53"/>
      <c r="T49" s="54"/>
      <c r="U49" s="54"/>
      <c r="V49" s="53"/>
      <c r="W49" s="53">
        <v>9102</v>
      </c>
      <c r="X49" s="54"/>
      <c r="Y49" s="53">
        <v>9102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39340935</v>
      </c>
      <c r="D60" s="333">
        <f t="shared" si="14"/>
        <v>0</v>
      </c>
      <c r="E60" s="219">
        <f t="shared" si="14"/>
        <v>23440500</v>
      </c>
      <c r="F60" s="264">
        <f t="shared" si="14"/>
        <v>22254510</v>
      </c>
      <c r="G60" s="264">
        <f t="shared" si="14"/>
        <v>36908</v>
      </c>
      <c r="H60" s="219">
        <f t="shared" si="14"/>
        <v>1136364</v>
      </c>
      <c r="I60" s="219">
        <f t="shared" si="14"/>
        <v>624580</v>
      </c>
      <c r="J60" s="264">
        <f t="shared" si="14"/>
        <v>1797852</v>
      </c>
      <c r="K60" s="264">
        <f t="shared" si="14"/>
        <v>1732347</v>
      </c>
      <c r="L60" s="219">
        <f t="shared" si="14"/>
        <v>-502632</v>
      </c>
      <c r="M60" s="219">
        <f t="shared" si="14"/>
        <v>1130888</v>
      </c>
      <c r="N60" s="264">
        <f t="shared" si="14"/>
        <v>2360603</v>
      </c>
      <c r="O60" s="264">
        <f t="shared" si="14"/>
        <v>855130</v>
      </c>
      <c r="P60" s="219">
        <f t="shared" si="14"/>
        <v>830481</v>
      </c>
      <c r="Q60" s="219">
        <f t="shared" si="14"/>
        <v>3119414</v>
      </c>
      <c r="R60" s="264">
        <f t="shared" si="14"/>
        <v>4805025</v>
      </c>
      <c r="S60" s="264">
        <f t="shared" si="14"/>
        <v>1794392</v>
      </c>
      <c r="T60" s="219">
        <f t="shared" si="14"/>
        <v>3441884</v>
      </c>
      <c r="U60" s="219">
        <f t="shared" si="14"/>
        <v>7942135</v>
      </c>
      <c r="V60" s="264">
        <f t="shared" si="14"/>
        <v>13178411</v>
      </c>
      <c r="W60" s="264">
        <f t="shared" si="14"/>
        <v>22141891</v>
      </c>
      <c r="X60" s="219">
        <f t="shared" si="14"/>
        <v>22254510</v>
      </c>
      <c r="Y60" s="264">
        <f t="shared" si="14"/>
        <v>-112619</v>
      </c>
      <c r="Z60" s="324">
        <f>+IF(X60&lt;&gt;0,+(Y60/X60)*100,0)</f>
        <v>-0.5060502343120563</v>
      </c>
      <c r="AA60" s="232">
        <f>+AA57+AA54+AA51+AA40+AA37+AA34+AA22+AA5</f>
        <v>22254510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687915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>
        <v>687915</v>
      </c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2015-08-05T10:27:42Z</dcterms:created>
  <dcterms:modified xsi:type="dcterms:W3CDTF">2015-08-05T10:32:03Z</dcterms:modified>
  <cp:category/>
  <cp:version/>
  <cp:contentType/>
  <cp:contentStatus/>
</cp:coreProperties>
</file>