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<sst xmlns="http://schemas.openxmlformats.org/spreadsheetml/2006/main" count="857" uniqueCount="303">
  <si>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Chris Hani(DC13) - Table C1 Schedule Quarterly Budget Statement Summary for 4th Quarter ended 30 June 2015 (Figures Finalised as at 2015/07/31)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</si>
  <si>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</si>
  <si>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</si>
  <si>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</si>
  <si>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</si>
  <si>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</si>
  <si>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</si>
  <si>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</si>
  <si>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</si>
  <si>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</si>
  <si>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</si>
  <si>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</si>
  <si>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</si>
  <si>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</si>
  <si>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</si>
  <si>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</si>
  <si>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</si>
  <si>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</si>
  <si>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</si>
  <si>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</si>
  <si>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</si>
  <si>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</si>
  <si>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</si>
  <si>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</si>
  <si>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</si>
  <si>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</si>
  <si>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</si>
  <si>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</si>
  <si>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</si>
  <si>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</si>
  <si>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</si>
  <si>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</si>
  <si>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</si>
  <si>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</si>
  <si>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</si>
  <si>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</si>
  <si>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</si>
  <si>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</si>
  <si>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</si>
  <si>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</si>
  <si>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</si>
  <si>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</si>
  <si>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</si>
  <si>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</si>
  <si>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</si>
  <si>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</si>
  <si>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</si>
  <si>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</si>
  <si>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</si>
  <si>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</si>
  <si>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</si>
  <si>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</si>
  <si>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</si>
  <si>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</si>
  <si>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</si>
  <si>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</si>
  <si>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</si>
  <si>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</si>
  <si>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</si>
  <si>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</si>
  <si>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</si>
  <si>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</si>
  <si>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</si>
  <si>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</si>
  <si>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</si>
  <si>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</si>
  <si>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</si>
  <si>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</si>
  <si>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</si>
  <si>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</si>
  <si>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Chris Hani(DC13) - Table C2 Quarterly Budget Statement - Financial Performance (standard classification) for 4th Quarter ended 30 June 2015 (Figures Finalised as at 2015/07/31)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</si>
  <si>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</si>
  <si>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</si>
  <si>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</si>
  <si>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</si>
  <si>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</si>
  <si>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</si>
  <si>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</si>
  <si>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</si>
  <si>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</si>
  <si>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</si>
  <si>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</si>
  <si>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</si>
  <si>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</si>
  <si>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</si>
  <si>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</si>
  <si>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</si>
  <si>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</si>
  <si>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</si>
  <si>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</si>
  <si>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</si>
  <si>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</si>
  <si>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</si>
  <si>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</si>
  <si>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</si>
  <si>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</si>
  <si>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</si>
  <si>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</si>
  <si>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</si>
  <si>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</si>
  <si>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Chris Hani(DC13) - Table C4 Quarterly Budget Statement - Financial Performance (revenue and expenditure) for 4th Quarter ended 30 June 2015 (Figures Finalised as at 2015/07/31)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</si>
  <si>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</si>
  <si>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</si>
  <si>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</si>
  <si>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</si>
  <si>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</si>
  <si>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</si>
  <si>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</si>
  <si>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</si>
  <si>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</si>
  <si>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</si>
  <si>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</si>
  <si>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</si>
  <si>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</si>
  <si>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</si>
  <si>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</si>
  <si>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</si>
  <si>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</si>
  <si>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</si>
  <si>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</si>
  <si>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</si>
  <si>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</si>
  <si>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</si>
  <si>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</si>
  <si>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</si>
  <si>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</si>
  <si>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</si>
  <si>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</si>
  <si>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</si>
  <si>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Chris Hani(DC13) - Table C5 Quarterly Budget Statement - Capital Expenditure by Standard Classification and Funding for 4th Quarter ended 30 June 2015 (Figures Finalised as at 2015/07/31)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</si>
  <si>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</si>
  <si>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</si>
  <si>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</si>
  <si>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</si>
  <si>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</si>
  <si>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</si>
  <si>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</si>
  <si>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</si>
  <si>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</si>
  <si>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</si>
  <si>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Chris Hani(DC13) - Table C6 Quarterly Budget Statement - Financial Position for 4th Quarter ended 30 June 2015 (Figures Finalised as at 2015/07/31)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</si>
  <si>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</si>
  <si>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</si>
  <si>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</si>
  <si>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</si>
  <si>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</si>
  <si>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</si>
  <si>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</si>
  <si>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</si>
  <si>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</si>
  <si>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</si>
  <si>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</si>
  <si>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</si>
  <si>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</si>
  <si>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</si>
  <si>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</si>
  <si>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</si>
  <si>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</si>
  <si>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</si>
  <si>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</si>
  <si>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</si>
  <si>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</si>
  <si>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</si>
  <si>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</si>
  <si>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</si>
  <si>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</si>
  <si>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</si>
  <si>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</si>
  <si>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</si>
  <si>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</si>
  <si>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</si>
  <si>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</si>
  <si>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</si>
  <si>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</si>
  <si>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Chris Hani(DC13) - Table C7 Quarterly Budget Statement - Cash Flows for 4th Quarter ended 30 June 2015 (Figures Finalised as at 2015/07/31)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</si>
  <si>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</si>
  <si>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</si>
  <si>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</si>
  <si>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</si>
  <si>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</si>
  <si>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</si>
  <si>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</si>
  <si>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</si>
  <si>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</si>
  <si>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</si>
  <si>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</si>
  <si>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</si>
  <si>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</si>
  <si>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</si>
  <si>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</si>
  <si>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</si>
  <si>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</si>
  <si>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</si>
  <si>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</si>
  <si>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</si>
  <si>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</si>
  <si>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</si>
  <si>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</si>
  <si>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</si>
  <si>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</si>
  <si>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</si>
  <si>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</si>
  <si>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Chris Hani(DC13) - Table C9 Quarterly Budget Statement - Capital Expenditure by Asset Clas for 4th Quarter ended 30 June 2015 (Figures Finalised as at 2015/07/31)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</si>
  <si>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</si>
  <si>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</si>
  <si>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</si>
  <si>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</si>
  <si>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</si>
  <si>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</si>
  <si>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</si>
  <si>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</si>
  <si>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</si>
  <si>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</si>
  <si>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</si>
  <si>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</si>
  <si>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</si>
  <si>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</si>
  <si>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</si>
  <si>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</si>
  <si>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</si>
  <si>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</si>
  <si>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</si>
  <si>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</si>
  <si>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</si>
  <si>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</si>
  <si>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</si>
  <si>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</si>
  <si>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Chris Hani(DC13) - Table SC13a Quarterly Budget Statement - Capital Expenditure on New Assets by Asset Class for 4th Quarter ended 30 June 2015 (Figures Finalised as at 2015/07/31)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</si>
  <si>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</si>
  <si>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</si>
  <si>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</si>
  <si>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</si>
  <si>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</si>
  <si>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</si>
  <si>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</si>
  <si>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</si>
  <si>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</si>
  <si>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</si>
  <si>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</si>
  <si>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</si>
  <si>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</si>
  <si>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</si>
  <si>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</si>
  <si>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</si>
  <si>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</si>
  <si>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</si>
  <si>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</si>
  <si>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</si>
  <si>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</si>
  <si>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</si>
  <si>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</si>
  <si>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</si>
  <si>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</si>
  <si>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</si>
  <si>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</si>
  <si>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</si>
  <si>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</si>
  <si>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</si>
  <si>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</si>
  <si>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</si>
  <si>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</si>
  <si>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</si>
  <si>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</si>
  <si>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Chris Hani(DC13) - Table SC13B Quarterly Budget Statement - Capital Expenditure on Renewal of existing assets by Asset Class for 4th Quarter ended 30 June 2015 (Figures Finalised as at 2015/07/31)</t>
  </si>
  <si>
    <t>Capital Expenditure on Renewal of Existing Assets by Asset Class/Sub-class</t>
  </si>
  <si>
    <t>Total Capital Expenditure on Renewal of Existing Assets</t>
  </si>
  <si>
    <t>Eastern Cape: Chris Hani(DC13) - Table SC13C Quarterly Budget Statement - Repairs and Maintenance Expenditure by Asset Class for 4th Quarter ended 30 June 2015 (Figures Finalised as at 2015/07/31)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</si>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</sst>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0" width="9.7109375" style="0" hidden="1" customWidth="1"/>
    <col min="21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0</v>
      </c>
      <c r="C6" s="19">
        <v>0</v>
      </c>
      <c r="D6" s="59">
        <v>571704545</v>
      </c>
      <c r="E6" s="60">
        <v>571704545</v>
      </c>
      <c r="F6" s="60">
        <v>4892756</v>
      </c>
      <c r="G6" s="60">
        <v>0</v>
      </c>
      <c r="H6" s="60">
        <v>-92353</v>
      </c>
      <c r="I6" s="60">
        <v>4800403</v>
      </c>
      <c r="J6" s="60">
        <v>17191035</v>
      </c>
      <c r="K6" s="60">
        <v>2151091</v>
      </c>
      <c r="L6" s="60">
        <v>1101944</v>
      </c>
      <c r="M6" s="60">
        <v>20444070</v>
      </c>
      <c r="N6" s="60">
        <v>0</v>
      </c>
      <c r="O6" s="60">
        <v>13713517</v>
      </c>
      <c r="P6" s="60">
        <v>8660562</v>
      </c>
      <c r="Q6" s="60">
        <v>22374079</v>
      </c>
      <c r="R6" s="60">
        <v>20049012</v>
      </c>
      <c r="S6" s="60">
        <v>14998495</v>
      </c>
      <c r="T6" s="60">
        <v>77811708</v>
      </c>
      <c r="U6" s="60">
        <v>112859215</v>
      </c>
      <c r="V6" s="60">
        <v>160477767</v>
      </c>
      <c r="W6" s="60">
        <v>571704540</v>
      </c>
      <c r="X6" s="60">
        <v>-411226773</v>
      </c>
      <c r="Y6" s="61">
        <v>-71.93</v>
      </c>
      <c r="Z6" s="62">
        <v>571704545</v>
      </c>
    </row>
    <row r="7" spans="1:26" ht="13.5">
      <c r="A7" s="58" t="s">
        <v>33</v>
      </c>
      <c r="B7" s="19">
        <v>25983684</v>
      </c>
      <c r="C7" s="19">
        <v>0</v>
      </c>
      <c r="D7" s="59">
        <v>18018781</v>
      </c>
      <c r="E7" s="60">
        <v>18018781</v>
      </c>
      <c r="F7" s="60">
        <v>1786545</v>
      </c>
      <c r="G7" s="60">
        <v>2517803</v>
      </c>
      <c r="H7" s="60">
        <v>1970107</v>
      </c>
      <c r="I7" s="60">
        <v>6274455</v>
      </c>
      <c r="J7" s="60">
        <v>1341118</v>
      </c>
      <c r="K7" s="60">
        <v>3102321</v>
      </c>
      <c r="L7" s="60">
        <v>1958830</v>
      </c>
      <c r="M7" s="60">
        <v>6402269</v>
      </c>
      <c r="N7" s="60">
        <v>1459078</v>
      </c>
      <c r="O7" s="60">
        <v>541689</v>
      </c>
      <c r="P7" s="60">
        <v>1183233</v>
      </c>
      <c r="Q7" s="60">
        <v>3184000</v>
      </c>
      <c r="R7" s="60">
        <v>3606228</v>
      </c>
      <c r="S7" s="60">
        <v>702806</v>
      </c>
      <c r="T7" s="60">
        <v>0</v>
      </c>
      <c r="U7" s="60">
        <v>4309034</v>
      </c>
      <c r="V7" s="60">
        <v>20169758</v>
      </c>
      <c r="W7" s="60">
        <v>18018780</v>
      </c>
      <c r="X7" s="60">
        <v>2150978</v>
      </c>
      <c r="Y7" s="61">
        <v>11.94</v>
      </c>
      <c r="Z7" s="62">
        <v>18018781</v>
      </c>
    </row>
    <row r="8" spans="1:26" ht="13.5">
      <c r="A8" s="58" t="s">
        <v>34</v>
      </c>
      <c r="B8" s="19">
        <v>482455106</v>
      </c>
      <c r="C8" s="19">
        <v>0</v>
      </c>
      <c r="D8" s="59">
        <v>484418700</v>
      </c>
      <c r="E8" s="60">
        <v>484418700</v>
      </c>
      <c r="F8" s="60">
        <v>170183515</v>
      </c>
      <c r="G8" s="60">
        <v>14869246</v>
      </c>
      <c r="H8" s="60">
        <v>3066770</v>
      </c>
      <c r="I8" s="60">
        <v>188119531</v>
      </c>
      <c r="J8" s="60">
        <v>2078209</v>
      </c>
      <c r="K8" s="60">
        <v>36345694</v>
      </c>
      <c r="L8" s="60">
        <v>-25587767</v>
      </c>
      <c r="M8" s="60">
        <v>12836136</v>
      </c>
      <c r="N8" s="60">
        <v>0</v>
      </c>
      <c r="O8" s="60">
        <v>6881701</v>
      </c>
      <c r="P8" s="60">
        <v>120180174</v>
      </c>
      <c r="Q8" s="60">
        <v>127061875</v>
      </c>
      <c r="R8" s="60">
        <v>4168609</v>
      </c>
      <c r="S8" s="60">
        <v>5370720</v>
      </c>
      <c r="T8" s="60">
        <v>14912577</v>
      </c>
      <c r="U8" s="60">
        <v>24451906</v>
      </c>
      <c r="V8" s="60">
        <v>352469448</v>
      </c>
      <c r="W8" s="60">
        <v>484418700</v>
      </c>
      <c r="X8" s="60">
        <v>-131949252</v>
      </c>
      <c r="Y8" s="61">
        <v>-27.24</v>
      </c>
      <c r="Z8" s="62">
        <v>484418700</v>
      </c>
    </row>
    <row r="9" spans="1:26" ht="13.5">
      <c r="A9" s="58" t="s">
        <v>35</v>
      </c>
      <c r="B9" s="19">
        <v>15497837</v>
      </c>
      <c r="C9" s="19">
        <v>0</v>
      </c>
      <c r="D9" s="59">
        <v>482300</v>
      </c>
      <c r="E9" s="60">
        <v>482300</v>
      </c>
      <c r="F9" s="60">
        <v>255634</v>
      </c>
      <c r="G9" s="60">
        <v>2519577</v>
      </c>
      <c r="H9" s="60">
        <v>4249268</v>
      </c>
      <c r="I9" s="60">
        <v>7024479</v>
      </c>
      <c r="J9" s="60">
        <v>6275160</v>
      </c>
      <c r="K9" s="60">
        <v>4628429</v>
      </c>
      <c r="L9" s="60">
        <v>14698827</v>
      </c>
      <c r="M9" s="60">
        <v>25602416</v>
      </c>
      <c r="N9" s="60">
        <v>707412</v>
      </c>
      <c r="O9" s="60">
        <v>3273457</v>
      </c>
      <c r="P9" s="60">
        <v>10456991</v>
      </c>
      <c r="Q9" s="60">
        <v>14437860</v>
      </c>
      <c r="R9" s="60">
        <v>4344507</v>
      </c>
      <c r="S9" s="60">
        <v>6082929</v>
      </c>
      <c r="T9" s="60">
        <v>7196495</v>
      </c>
      <c r="U9" s="60">
        <v>17623931</v>
      </c>
      <c r="V9" s="60">
        <v>64688686</v>
      </c>
      <c r="W9" s="60">
        <v>482304</v>
      </c>
      <c r="X9" s="60">
        <v>64206382</v>
      </c>
      <c r="Y9" s="61">
        <v>13312.43</v>
      </c>
      <c r="Z9" s="62">
        <v>482300</v>
      </c>
    </row>
    <row r="10" spans="1:26" ht="25.5">
      <c r="A10" s="63" t="s">
        <v>278</v>
      </c>
      <c r="B10" s="64">
        <f>SUM(B5:B9)</f>
        <v>523936627</v>
      </c>
      <c r="C10" s="64">
        <f>SUM(C5:C9)</f>
        <v>0</v>
      </c>
      <c r="D10" s="65">
        <f aca="true" t="shared" si="0" ref="D10:Z10">SUM(D5:D9)</f>
        <v>1074624326</v>
      </c>
      <c r="E10" s="66">
        <f t="shared" si="0"/>
        <v>1074624326</v>
      </c>
      <c r="F10" s="66">
        <f t="shared" si="0"/>
        <v>177118450</v>
      </c>
      <c r="G10" s="66">
        <f t="shared" si="0"/>
        <v>19906626</v>
      </c>
      <c r="H10" s="66">
        <f t="shared" si="0"/>
        <v>9193792</v>
      </c>
      <c r="I10" s="66">
        <f t="shared" si="0"/>
        <v>206218868</v>
      </c>
      <c r="J10" s="66">
        <f t="shared" si="0"/>
        <v>26885522</v>
      </c>
      <c r="K10" s="66">
        <f t="shared" si="0"/>
        <v>46227535</v>
      </c>
      <c r="L10" s="66">
        <f t="shared" si="0"/>
        <v>-7828166</v>
      </c>
      <c r="M10" s="66">
        <f t="shared" si="0"/>
        <v>65284891</v>
      </c>
      <c r="N10" s="66">
        <f t="shared" si="0"/>
        <v>2166490</v>
      </c>
      <c r="O10" s="66">
        <f t="shared" si="0"/>
        <v>24410364</v>
      </c>
      <c r="P10" s="66">
        <f t="shared" si="0"/>
        <v>140480960</v>
      </c>
      <c r="Q10" s="66">
        <f t="shared" si="0"/>
        <v>167057814</v>
      </c>
      <c r="R10" s="66">
        <f t="shared" si="0"/>
        <v>32168356</v>
      </c>
      <c r="S10" s="66">
        <f t="shared" si="0"/>
        <v>27154950</v>
      </c>
      <c r="T10" s="66">
        <f t="shared" si="0"/>
        <v>99920780</v>
      </c>
      <c r="U10" s="66">
        <f t="shared" si="0"/>
        <v>159244086</v>
      </c>
      <c r="V10" s="66">
        <f t="shared" si="0"/>
        <v>597805659</v>
      </c>
      <c r="W10" s="66">
        <f t="shared" si="0"/>
        <v>1074624324</v>
      </c>
      <c r="X10" s="66">
        <f t="shared" si="0"/>
        <v>-476818665</v>
      </c>
      <c r="Y10" s="67">
        <f>+IF(W10&lt;&gt;0,(X10/W10)*100,0)</f>
        <v>-44.370730715006594</v>
      </c>
      <c r="Z10" s="68">
        <f t="shared" si="0"/>
        <v>1074624326</v>
      </c>
    </row>
    <row r="11" spans="1:26" ht="13.5">
      <c r="A11" s="58" t="s">
        <v>37</v>
      </c>
      <c r="B11" s="19">
        <v>134214848</v>
      </c>
      <c r="C11" s="19">
        <v>0</v>
      </c>
      <c r="D11" s="59">
        <v>223849787</v>
      </c>
      <c r="E11" s="60">
        <v>223849787</v>
      </c>
      <c r="F11" s="60">
        <v>11714148</v>
      </c>
      <c r="G11" s="60">
        <v>14087614</v>
      </c>
      <c r="H11" s="60">
        <v>13499793</v>
      </c>
      <c r="I11" s="60">
        <v>39301555</v>
      </c>
      <c r="J11" s="60">
        <v>14172141</v>
      </c>
      <c r="K11" s="60">
        <v>15822192</v>
      </c>
      <c r="L11" s="60">
        <v>20682513</v>
      </c>
      <c r="M11" s="60">
        <v>50676846</v>
      </c>
      <c r="N11" s="60">
        <v>13657419</v>
      </c>
      <c r="O11" s="60">
        <v>15254652</v>
      </c>
      <c r="P11" s="60">
        <v>14509563</v>
      </c>
      <c r="Q11" s="60">
        <v>43421634</v>
      </c>
      <c r="R11" s="60">
        <v>14427258</v>
      </c>
      <c r="S11" s="60">
        <v>20241541</v>
      </c>
      <c r="T11" s="60">
        <v>14469422</v>
      </c>
      <c r="U11" s="60">
        <v>49138221</v>
      </c>
      <c r="V11" s="60">
        <v>182538256</v>
      </c>
      <c r="W11" s="60">
        <v>223849786</v>
      </c>
      <c r="X11" s="60">
        <v>-41311530</v>
      </c>
      <c r="Y11" s="61">
        <v>-18.46</v>
      </c>
      <c r="Z11" s="62">
        <v>223849787</v>
      </c>
    </row>
    <row r="12" spans="1:26" ht="13.5">
      <c r="A12" s="58" t="s">
        <v>38</v>
      </c>
      <c r="B12" s="19">
        <v>7331478</v>
      </c>
      <c r="C12" s="19">
        <v>0</v>
      </c>
      <c r="D12" s="59">
        <v>9633430</v>
      </c>
      <c r="E12" s="60">
        <v>9633430</v>
      </c>
      <c r="F12" s="60">
        <v>711960</v>
      </c>
      <c r="G12" s="60">
        <v>655798</v>
      </c>
      <c r="H12" s="60">
        <v>680858</v>
      </c>
      <c r="I12" s="60">
        <v>2048616</v>
      </c>
      <c r="J12" s="60">
        <v>686199</v>
      </c>
      <c r="K12" s="60">
        <v>824926</v>
      </c>
      <c r="L12" s="60">
        <v>833556</v>
      </c>
      <c r="M12" s="60">
        <v>2344681</v>
      </c>
      <c r="N12" s="60">
        <v>872596</v>
      </c>
      <c r="O12" s="60">
        <v>856445</v>
      </c>
      <c r="P12" s="60">
        <v>856327</v>
      </c>
      <c r="Q12" s="60">
        <v>2585368</v>
      </c>
      <c r="R12" s="60">
        <v>1190265</v>
      </c>
      <c r="S12" s="60">
        <v>855191</v>
      </c>
      <c r="T12" s="60">
        <v>875272</v>
      </c>
      <c r="U12" s="60">
        <v>2920728</v>
      </c>
      <c r="V12" s="60">
        <v>9899393</v>
      </c>
      <c r="W12" s="60">
        <v>9633431</v>
      </c>
      <c r="X12" s="60">
        <v>265962</v>
      </c>
      <c r="Y12" s="61">
        <v>2.76</v>
      </c>
      <c r="Z12" s="62">
        <v>9633430</v>
      </c>
    </row>
    <row r="13" spans="1:26" ht="13.5">
      <c r="A13" s="58" t="s">
        <v>279</v>
      </c>
      <c r="B13" s="19">
        <v>91602437</v>
      </c>
      <c r="C13" s="19">
        <v>0</v>
      </c>
      <c r="D13" s="59">
        <v>95400000</v>
      </c>
      <c r="E13" s="60">
        <v>95400000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95400000</v>
      </c>
      <c r="X13" s="60">
        <v>-95400000</v>
      </c>
      <c r="Y13" s="61">
        <v>-100</v>
      </c>
      <c r="Z13" s="62">
        <v>95400000</v>
      </c>
    </row>
    <row r="14" spans="1:26" ht="13.5">
      <c r="A14" s="58" t="s">
        <v>40</v>
      </c>
      <c r="B14" s="19">
        <v>0</v>
      </c>
      <c r="C14" s="19">
        <v>0</v>
      </c>
      <c r="D14" s="59">
        <v>630700</v>
      </c>
      <c r="E14" s="60">
        <v>630700</v>
      </c>
      <c r="F14" s="60">
        <v>0</v>
      </c>
      <c r="G14" s="60">
        <v>1697</v>
      </c>
      <c r="H14" s="60">
        <v>0</v>
      </c>
      <c r="I14" s="60">
        <v>1697</v>
      </c>
      <c r="J14" s="60">
        <v>6259</v>
      </c>
      <c r="K14" s="60">
        <v>16920</v>
      </c>
      <c r="L14" s="60">
        <v>19185</v>
      </c>
      <c r="M14" s="60">
        <v>42364</v>
      </c>
      <c r="N14" s="60">
        <v>16935</v>
      </c>
      <c r="O14" s="60">
        <v>13390</v>
      </c>
      <c r="P14" s="60">
        <v>23519</v>
      </c>
      <c r="Q14" s="60">
        <v>53844</v>
      </c>
      <c r="R14" s="60">
        <v>23036</v>
      </c>
      <c r="S14" s="60">
        <v>8172</v>
      </c>
      <c r="T14" s="60">
        <v>0</v>
      </c>
      <c r="U14" s="60">
        <v>31208</v>
      </c>
      <c r="V14" s="60">
        <v>129113</v>
      </c>
      <c r="W14" s="60">
        <v>630702</v>
      </c>
      <c r="X14" s="60">
        <v>-501589</v>
      </c>
      <c r="Y14" s="61">
        <v>-79.53</v>
      </c>
      <c r="Z14" s="62">
        <v>630700</v>
      </c>
    </row>
    <row r="15" spans="1:26" ht="13.5">
      <c r="A15" s="58" t="s">
        <v>41</v>
      </c>
      <c r="B15" s="19">
        <v>13322406</v>
      </c>
      <c r="C15" s="19">
        <v>0</v>
      </c>
      <c r="D15" s="59">
        <v>10762180</v>
      </c>
      <c r="E15" s="60">
        <v>10762180</v>
      </c>
      <c r="F15" s="60">
        <v>0</v>
      </c>
      <c r="G15" s="60">
        <v>0</v>
      </c>
      <c r="H15" s="60">
        <v>3416406</v>
      </c>
      <c r="I15" s="60">
        <v>3416406</v>
      </c>
      <c r="J15" s="60">
        <v>0</v>
      </c>
      <c r="K15" s="60">
        <v>2632</v>
      </c>
      <c r="L15" s="60">
        <v>1253540</v>
      </c>
      <c r="M15" s="60">
        <v>1256172</v>
      </c>
      <c r="N15" s="60">
        <v>0</v>
      </c>
      <c r="O15" s="60">
        <v>4355029</v>
      </c>
      <c r="P15" s="60">
        <v>3401631</v>
      </c>
      <c r="Q15" s="60">
        <v>7756660</v>
      </c>
      <c r="R15" s="60">
        <v>886264</v>
      </c>
      <c r="S15" s="60">
        <v>154562</v>
      </c>
      <c r="T15" s="60">
        <v>1214037</v>
      </c>
      <c r="U15" s="60">
        <v>2254863</v>
      </c>
      <c r="V15" s="60">
        <v>14684101</v>
      </c>
      <c r="W15" s="60">
        <v>10762176</v>
      </c>
      <c r="X15" s="60">
        <v>3921925</v>
      </c>
      <c r="Y15" s="61">
        <v>36.44</v>
      </c>
      <c r="Z15" s="62">
        <v>10762180</v>
      </c>
    </row>
    <row r="16" spans="1:26" ht="13.5">
      <c r="A16" s="69" t="s">
        <v>42</v>
      </c>
      <c r="B16" s="19">
        <v>405923849</v>
      </c>
      <c r="C16" s="19">
        <v>0</v>
      </c>
      <c r="D16" s="59">
        <v>171171795</v>
      </c>
      <c r="E16" s="60">
        <v>171171795</v>
      </c>
      <c r="F16" s="60">
        <v>105627</v>
      </c>
      <c r="G16" s="60">
        <v>155857</v>
      </c>
      <c r="H16" s="60">
        <v>46709</v>
      </c>
      <c r="I16" s="60">
        <v>308193</v>
      </c>
      <c r="J16" s="60">
        <v>4033766</v>
      </c>
      <c r="K16" s="60">
        <v>1464118</v>
      </c>
      <c r="L16" s="60">
        <v>7172364</v>
      </c>
      <c r="M16" s="60">
        <v>12670248</v>
      </c>
      <c r="N16" s="60">
        <v>0</v>
      </c>
      <c r="O16" s="60">
        <v>155000</v>
      </c>
      <c r="P16" s="60">
        <v>3565826</v>
      </c>
      <c r="Q16" s="60">
        <v>3720826</v>
      </c>
      <c r="R16" s="60">
        <v>81986</v>
      </c>
      <c r="S16" s="60">
        <v>92200</v>
      </c>
      <c r="T16" s="60">
        <v>12399987</v>
      </c>
      <c r="U16" s="60">
        <v>12574173</v>
      </c>
      <c r="V16" s="60">
        <v>29273440</v>
      </c>
      <c r="W16" s="60">
        <v>171171800</v>
      </c>
      <c r="X16" s="60">
        <v>-141898360</v>
      </c>
      <c r="Y16" s="61">
        <v>-82.9</v>
      </c>
      <c r="Z16" s="62">
        <v>171171795</v>
      </c>
    </row>
    <row r="17" spans="1:26" ht="13.5">
      <c r="A17" s="58" t="s">
        <v>43</v>
      </c>
      <c r="B17" s="19">
        <v>69206350</v>
      </c>
      <c r="C17" s="19">
        <v>0</v>
      </c>
      <c r="D17" s="59">
        <v>678094593</v>
      </c>
      <c r="E17" s="60">
        <v>678094593</v>
      </c>
      <c r="F17" s="60">
        <v>5607365</v>
      </c>
      <c r="G17" s="60">
        <v>20198502</v>
      </c>
      <c r="H17" s="60">
        <v>35391669</v>
      </c>
      <c r="I17" s="60">
        <v>61197536</v>
      </c>
      <c r="J17" s="60">
        <v>33546903</v>
      </c>
      <c r="K17" s="60">
        <v>18214906</v>
      </c>
      <c r="L17" s="60">
        <v>22509761</v>
      </c>
      <c r="M17" s="60">
        <v>74271570</v>
      </c>
      <c r="N17" s="60">
        <v>23474282</v>
      </c>
      <c r="O17" s="60">
        <v>20174989</v>
      </c>
      <c r="P17" s="60">
        <v>31720074</v>
      </c>
      <c r="Q17" s="60">
        <v>75369345</v>
      </c>
      <c r="R17" s="60">
        <v>22459440</v>
      </c>
      <c r="S17" s="60">
        <v>28264231</v>
      </c>
      <c r="T17" s="60">
        <v>40121509</v>
      </c>
      <c r="U17" s="60">
        <v>90845180</v>
      </c>
      <c r="V17" s="60">
        <v>301683631</v>
      </c>
      <c r="W17" s="60">
        <v>678094592</v>
      </c>
      <c r="X17" s="60">
        <v>-376410961</v>
      </c>
      <c r="Y17" s="61">
        <v>-55.51</v>
      </c>
      <c r="Z17" s="62">
        <v>678094593</v>
      </c>
    </row>
    <row r="18" spans="1:26" ht="13.5">
      <c r="A18" s="70" t="s">
        <v>44</v>
      </c>
      <c r="B18" s="71">
        <f>SUM(B11:B17)</f>
        <v>721601368</v>
      </c>
      <c r="C18" s="71">
        <f>SUM(C11:C17)</f>
        <v>0</v>
      </c>
      <c r="D18" s="72">
        <f aca="true" t="shared" si="1" ref="D18:Z18">SUM(D11:D17)</f>
        <v>1189542485</v>
      </c>
      <c r="E18" s="73">
        <f t="shared" si="1"/>
        <v>1189542485</v>
      </c>
      <c r="F18" s="73">
        <f t="shared" si="1"/>
        <v>18139100</v>
      </c>
      <c r="G18" s="73">
        <f t="shared" si="1"/>
        <v>35099468</v>
      </c>
      <c r="H18" s="73">
        <f t="shared" si="1"/>
        <v>53035435</v>
      </c>
      <c r="I18" s="73">
        <f t="shared" si="1"/>
        <v>106274003</v>
      </c>
      <c r="J18" s="73">
        <f t="shared" si="1"/>
        <v>52445268</v>
      </c>
      <c r="K18" s="73">
        <f t="shared" si="1"/>
        <v>36345694</v>
      </c>
      <c r="L18" s="73">
        <f t="shared" si="1"/>
        <v>52470919</v>
      </c>
      <c r="M18" s="73">
        <f t="shared" si="1"/>
        <v>141261881</v>
      </c>
      <c r="N18" s="73">
        <f t="shared" si="1"/>
        <v>38021232</v>
      </c>
      <c r="O18" s="73">
        <f t="shared" si="1"/>
        <v>40809505</v>
      </c>
      <c r="P18" s="73">
        <f t="shared" si="1"/>
        <v>54076940</v>
      </c>
      <c r="Q18" s="73">
        <f t="shared" si="1"/>
        <v>132907677</v>
      </c>
      <c r="R18" s="73">
        <f t="shared" si="1"/>
        <v>39068249</v>
      </c>
      <c r="S18" s="73">
        <f t="shared" si="1"/>
        <v>49615897</v>
      </c>
      <c r="T18" s="73">
        <f t="shared" si="1"/>
        <v>69080227</v>
      </c>
      <c r="U18" s="73">
        <f t="shared" si="1"/>
        <v>157764373</v>
      </c>
      <c r="V18" s="73">
        <f t="shared" si="1"/>
        <v>538207934</v>
      </c>
      <c r="W18" s="73">
        <f t="shared" si="1"/>
        <v>1189542487</v>
      </c>
      <c r="X18" s="73">
        <f t="shared" si="1"/>
        <v>-651334553</v>
      </c>
      <c r="Y18" s="67">
        <f>+IF(W18&lt;&gt;0,(X18/W18)*100,0)</f>
        <v>-54.75504743362731</v>
      </c>
      <c r="Z18" s="74">
        <f t="shared" si="1"/>
        <v>1189542485</v>
      </c>
    </row>
    <row r="19" spans="1:26" ht="13.5">
      <c r="A19" s="70" t="s">
        <v>45</v>
      </c>
      <c r="B19" s="75">
        <f>+B10-B18</f>
        <v>-197664741</v>
      </c>
      <c r="C19" s="75">
        <f>+C10-C18</f>
        <v>0</v>
      </c>
      <c r="D19" s="76">
        <f aca="true" t="shared" si="2" ref="D19:Z19">+D10-D18</f>
        <v>-114918159</v>
      </c>
      <c r="E19" s="77">
        <f t="shared" si="2"/>
        <v>-114918159</v>
      </c>
      <c r="F19" s="77">
        <f t="shared" si="2"/>
        <v>158979350</v>
      </c>
      <c r="G19" s="77">
        <f t="shared" si="2"/>
        <v>-15192842</v>
      </c>
      <c r="H19" s="77">
        <f t="shared" si="2"/>
        <v>-43841643</v>
      </c>
      <c r="I19" s="77">
        <f t="shared" si="2"/>
        <v>99944865</v>
      </c>
      <c r="J19" s="77">
        <f t="shared" si="2"/>
        <v>-25559746</v>
      </c>
      <c r="K19" s="77">
        <f t="shared" si="2"/>
        <v>9881841</v>
      </c>
      <c r="L19" s="77">
        <f t="shared" si="2"/>
        <v>-60299085</v>
      </c>
      <c r="M19" s="77">
        <f t="shared" si="2"/>
        <v>-75976990</v>
      </c>
      <c r="N19" s="77">
        <f t="shared" si="2"/>
        <v>-35854742</v>
      </c>
      <c r="O19" s="77">
        <f t="shared" si="2"/>
        <v>-16399141</v>
      </c>
      <c r="P19" s="77">
        <f t="shared" si="2"/>
        <v>86404020</v>
      </c>
      <c r="Q19" s="77">
        <f t="shared" si="2"/>
        <v>34150137</v>
      </c>
      <c r="R19" s="77">
        <f t="shared" si="2"/>
        <v>-6899893</v>
      </c>
      <c r="S19" s="77">
        <f t="shared" si="2"/>
        <v>-22460947</v>
      </c>
      <c r="T19" s="77">
        <f t="shared" si="2"/>
        <v>30840553</v>
      </c>
      <c r="U19" s="77">
        <f t="shared" si="2"/>
        <v>1479713</v>
      </c>
      <c r="V19" s="77">
        <f t="shared" si="2"/>
        <v>59597725</v>
      </c>
      <c r="W19" s="77">
        <f>IF(E10=E18,0,W10-W18)</f>
        <v>-114918163</v>
      </c>
      <c r="X19" s="77">
        <f t="shared" si="2"/>
        <v>174515888</v>
      </c>
      <c r="Y19" s="78">
        <f>+IF(W19&lt;&gt;0,(X19/W19)*100,0)</f>
        <v>-151.86101434635705</v>
      </c>
      <c r="Z19" s="79">
        <f t="shared" si="2"/>
        <v>-114918159</v>
      </c>
    </row>
    <row r="20" spans="1:26" ht="13.5">
      <c r="A20" s="58" t="s">
        <v>46</v>
      </c>
      <c r="B20" s="19">
        <v>555537425</v>
      </c>
      <c r="C20" s="19">
        <v>0</v>
      </c>
      <c r="D20" s="59">
        <v>671662969</v>
      </c>
      <c r="E20" s="60">
        <v>671662969</v>
      </c>
      <c r="F20" s="60">
        <v>106811253</v>
      </c>
      <c r="G20" s="60">
        <v>23769421</v>
      </c>
      <c r="H20" s="60">
        <v>337385</v>
      </c>
      <c r="I20" s="60">
        <v>130918059</v>
      </c>
      <c r="J20" s="60">
        <v>43972877</v>
      </c>
      <c r="K20" s="60">
        <v>35957533</v>
      </c>
      <c r="L20" s="60">
        <v>58244805</v>
      </c>
      <c r="M20" s="60">
        <v>138175215</v>
      </c>
      <c r="N20" s="60">
        <v>0</v>
      </c>
      <c r="O20" s="60">
        <v>30970458</v>
      </c>
      <c r="P20" s="60">
        <v>123417954</v>
      </c>
      <c r="Q20" s="60">
        <v>154388412</v>
      </c>
      <c r="R20" s="60">
        <v>22498275</v>
      </c>
      <c r="S20" s="60">
        <v>31708134</v>
      </c>
      <c r="T20" s="60">
        <v>83486780</v>
      </c>
      <c r="U20" s="60">
        <v>137693189</v>
      </c>
      <c r="V20" s="60">
        <v>561174875</v>
      </c>
      <c r="W20" s="60">
        <v>671662973</v>
      </c>
      <c r="X20" s="60">
        <v>-110488098</v>
      </c>
      <c r="Y20" s="61">
        <v>-16.45</v>
      </c>
      <c r="Z20" s="62">
        <v>671662969</v>
      </c>
    </row>
    <row r="21" spans="1:26" ht="13.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5.5">
      <c r="A22" s="85" t="s">
        <v>281</v>
      </c>
      <c r="B22" s="86">
        <f>SUM(B19:B21)</f>
        <v>357872684</v>
      </c>
      <c r="C22" s="86">
        <f>SUM(C19:C21)</f>
        <v>0</v>
      </c>
      <c r="D22" s="87">
        <f aca="true" t="shared" si="3" ref="D22:Z22">SUM(D19:D21)</f>
        <v>556744810</v>
      </c>
      <c r="E22" s="88">
        <f t="shared" si="3"/>
        <v>556744810</v>
      </c>
      <c r="F22" s="88">
        <f t="shared" si="3"/>
        <v>265790603</v>
      </c>
      <c r="G22" s="88">
        <f t="shared" si="3"/>
        <v>8576579</v>
      </c>
      <c r="H22" s="88">
        <f t="shared" si="3"/>
        <v>-43504258</v>
      </c>
      <c r="I22" s="88">
        <f t="shared" si="3"/>
        <v>230862924</v>
      </c>
      <c r="J22" s="88">
        <f t="shared" si="3"/>
        <v>18413131</v>
      </c>
      <c r="K22" s="88">
        <f t="shared" si="3"/>
        <v>45839374</v>
      </c>
      <c r="L22" s="88">
        <f t="shared" si="3"/>
        <v>-2054280</v>
      </c>
      <c r="M22" s="88">
        <f t="shared" si="3"/>
        <v>62198225</v>
      </c>
      <c r="N22" s="88">
        <f t="shared" si="3"/>
        <v>-35854742</v>
      </c>
      <c r="O22" s="88">
        <f t="shared" si="3"/>
        <v>14571317</v>
      </c>
      <c r="P22" s="88">
        <f t="shared" si="3"/>
        <v>209821974</v>
      </c>
      <c r="Q22" s="88">
        <f t="shared" si="3"/>
        <v>188538549</v>
      </c>
      <c r="R22" s="88">
        <f t="shared" si="3"/>
        <v>15598382</v>
      </c>
      <c r="S22" s="88">
        <f t="shared" si="3"/>
        <v>9247187</v>
      </c>
      <c r="T22" s="88">
        <f t="shared" si="3"/>
        <v>114327333</v>
      </c>
      <c r="U22" s="88">
        <f t="shared" si="3"/>
        <v>139172902</v>
      </c>
      <c r="V22" s="88">
        <f t="shared" si="3"/>
        <v>620772600</v>
      </c>
      <c r="W22" s="88">
        <f t="shared" si="3"/>
        <v>556744810</v>
      </c>
      <c r="X22" s="88">
        <f t="shared" si="3"/>
        <v>64027790</v>
      </c>
      <c r="Y22" s="89">
        <f>+IF(W22&lt;&gt;0,(X22/W22)*100,0)</f>
        <v>11.500383811391075</v>
      </c>
      <c r="Z22" s="90">
        <f t="shared" si="3"/>
        <v>556744810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357872684</v>
      </c>
      <c r="C24" s="75">
        <f>SUM(C22:C23)</f>
        <v>0</v>
      </c>
      <c r="D24" s="76">
        <f aca="true" t="shared" si="4" ref="D24:Z24">SUM(D22:D23)</f>
        <v>556744810</v>
      </c>
      <c r="E24" s="77">
        <f t="shared" si="4"/>
        <v>556744810</v>
      </c>
      <c r="F24" s="77">
        <f t="shared" si="4"/>
        <v>265790603</v>
      </c>
      <c r="G24" s="77">
        <f t="shared" si="4"/>
        <v>8576579</v>
      </c>
      <c r="H24" s="77">
        <f t="shared" si="4"/>
        <v>-43504258</v>
      </c>
      <c r="I24" s="77">
        <f t="shared" si="4"/>
        <v>230862924</v>
      </c>
      <c r="J24" s="77">
        <f t="shared" si="4"/>
        <v>18413131</v>
      </c>
      <c r="K24" s="77">
        <f t="shared" si="4"/>
        <v>45839374</v>
      </c>
      <c r="L24" s="77">
        <f t="shared" si="4"/>
        <v>-2054280</v>
      </c>
      <c r="M24" s="77">
        <f t="shared" si="4"/>
        <v>62198225</v>
      </c>
      <c r="N24" s="77">
        <f t="shared" si="4"/>
        <v>-35854742</v>
      </c>
      <c r="O24" s="77">
        <f t="shared" si="4"/>
        <v>14571317</v>
      </c>
      <c r="P24" s="77">
        <f t="shared" si="4"/>
        <v>209821974</v>
      </c>
      <c r="Q24" s="77">
        <f t="shared" si="4"/>
        <v>188538549</v>
      </c>
      <c r="R24" s="77">
        <f t="shared" si="4"/>
        <v>15598382</v>
      </c>
      <c r="S24" s="77">
        <f t="shared" si="4"/>
        <v>9247187</v>
      </c>
      <c r="T24" s="77">
        <f t="shared" si="4"/>
        <v>114327333</v>
      </c>
      <c r="U24" s="77">
        <f t="shared" si="4"/>
        <v>139172902</v>
      </c>
      <c r="V24" s="77">
        <f t="shared" si="4"/>
        <v>620772600</v>
      </c>
      <c r="W24" s="77">
        <f t="shared" si="4"/>
        <v>556744810</v>
      </c>
      <c r="X24" s="77">
        <f t="shared" si="4"/>
        <v>64027790</v>
      </c>
      <c r="Y24" s="78">
        <f>+IF(W24&lt;&gt;0,(X24/W24)*100,0)</f>
        <v>11.500383811391075</v>
      </c>
      <c r="Z24" s="79">
        <f t="shared" si="4"/>
        <v>556744810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477916648</v>
      </c>
      <c r="C27" s="22">
        <v>0</v>
      </c>
      <c r="D27" s="99">
        <v>609167346</v>
      </c>
      <c r="E27" s="100">
        <v>609167346</v>
      </c>
      <c r="F27" s="100">
        <v>570310</v>
      </c>
      <c r="G27" s="100">
        <v>21651750</v>
      </c>
      <c r="H27" s="100">
        <v>32248870</v>
      </c>
      <c r="I27" s="100">
        <v>54470930</v>
      </c>
      <c r="J27" s="100">
        <v>50018736</v>
      </c>
      <c r="K27" s="100">
        <v>36289193</v>
      </c>
      <c r="L27" s="100">
        <v>123193338</v>
      </c>
      <c r="M27" s="100">
        <v>209501267</v>
      </c>
      <c r="N27" s="100">
        <v>4795037</v>
      </c>
      <c r="O27" s="100">
        <v>26701433</v>
      </c>
      <c r="P27" s="100">
        <v>86781999</v>
      </c>
      <c r="Q27" s="100">
        <v>118278469</v>
      </c>
      <c r="R27" s="100">
        <v>33080302</v>
      </c>
      <c r="S27" s="100">
        <v>0</v>
      </c>
      <c r="T27" s="100">
        <v>97236759</v>
      </c>
      <c r="U27" s="100">
        <v>130317061</v>
      </c>
      <c r="V27" s="100">
        <v>512567727</v>
      </c>
      <c r="W27" s="100">
        <v>609167346</v>
      </c>
      <c r="X27" s="100">
        <v>-96599619</v>
      </c>
      <c r="Y27" s="101">
        <v>-15.86</v>
      </c>
      <c r="Z27" s="102">
        <v>609167346</v>
      </c>
    </row>
    <row r="28" spans="1:26" ht="13.5">
      <c r="A28" s="103" t="s">
        <v>46</v>
      </c>
      <c r="B28" s="19">
        <v>474591133</v>
      </c>
      <c r="C28" s="19">
        <v>0</v>
      </c>
      <c r="D28" s="59">
        <v>599460669</v>
      </c>
      <c r="E28" s="60">
        <v>599460669</v>
      </c>
      <c r="F28" s="60">
        <v>570310</v>
      </c>
      <c r="G28" s="60">
        <v>21528637</v>
      </c>
      <c r="H28" s="60">
        <v>32248870</v>
      </c>
      <c r="I28" s="60">
        <v>54347817</v>
      </c>
      <c r="J28" s="60">
        <v>50018736</v>
      </c>
      <c r="K28" s="60">
        <v>36289193</v>
      </c>
      <c r="L28" s="60">
        <v>123193338</v>
      </c>
      <c r="M28" s="60">
        <v>209501267</v>
      </c>
      <c r="N28" s="60">
        <v>4795037</v>
      </c>
      <c r="O28" s="60">
        <v>26701433</v>
      </c>
      <c r="P28" s="60">
        <v>86781999</v>
      </c>
      <c r="Q28" s="60">
        <v>118278469</v>
      </c>
      <c r="R28" s="60">
        <v>33080302</v>
      </c>
      <c r="S28" s="60">
        <v>0</v>
      </c>
      <c r="T28" s="60">
        <v>96537474</v>
      </c>
      <c r="U28" s="60">
        <v>129617776</v>
      </c>
      <c r="V28" s="60">
        <v>511745329</v>
      </c>
      <c r="W28" s="60">
        <v>599460669</v>
      </c>
      <c r="X28" s="60">
        <v>-87715340</v>
      </c>
      <c r="Y28" s="61">
        <v>-14.63</v>
      </c>
      <c r="Z28" s="62">
        <v>599460669</v>
      </c>
    </row>
    <row r="29" spans="1:26" ht="13.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3325515</v>
      </c>
      <c r="C31" s="19">
        <v>0</v>
      </c>
      <c r="D31" s="59">
        <v>9706677</v>
      </c>
      <c r="E31" s="60">
        <v>9706677</v>
      </c>
      <c r="F31" s="60">
        <v>0</v>
      </c>
      <c r="G31" s="60">
        <v>123113</v>
      </c>
      <c r="H31" s="60">
        <v>0</v>
      </c>
      <c r="I31" s="60">
        <v>123113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699285</v>
      </c>
      <c r="U31" s="60">
        <v>699285</v>
      </c>
      <c r="V31" s="60">
        <v>822398</v>
      </c>
      <c r="W31" s="60">
        <v>9706677</v>
      </c>
      <c r="X31" s="60">
        <v>-8884279</v>
      </c>
      <c r="Y31" s="61">
        <v>-91.53</v>
      </c>
      <c r="Z31" s="62">
        <v>9706677</v>
      </c>
    </row>
    <row r="32" spans="1:26" ht="13.5">
      <c r="A32" s="70" t="s">
        <v>54</v>
      </c>
      <c r="B32" s="22">
        <f>SUM(B28:B31)</f>
        <v>477916648</v>
      </c>
      <c r="C32" s="22">
        <f>SUM(C28:C31)</f>
        <v>0</v>
      </c>
      <c r="D32" s="99">
        <f aca="true" t="shared" si="5" ref="D32:Z32">SUM(D28:D31)</f>
        <v>609167346</v>
      </c>
      <c r="E32" s="100">
        <f t="shared" si="5"/>
        <v>609167346</v>
      </c>
      <c r="F32" s="100">
        <f t="shared" si="5"/>
        <v>570310</v>
      </c>
      <c r="G32" s="100">
        <f t="shared" si="5"/>
        <v>21651750</v>
      </c>
      <c r="H32" s="100">
        <f t="shared" si="5"/>
        <v>32248870</v>
      </c>
      <c r="I32" s="100">
        <f t="shared" si="5"/>
        <v>54470930</v>
      </c>
      <c r="J32" s="100">
        <f t="shared" si="5"/>
        <v>50018736</v>
      </c>
      <c r="K32" s="100">
        <f t="shared" si="5"/>
        <v>36289193</v>
      </c>
      <c r="L32" s="100">
        <f t="shared" si="5"/>
        <v>123193338</v>
      </c>
      <c r="M32" s="100">
        <f t="shared" si="5"/>
        <v>209501267</v>
      </c>
      <c r="N32" s="100">
        <f t="shared" si="5"/>
        <v>4795037</v>
      </c>
      <c r="O32" s="100">
        <f t="shared" si="5"/>
        <v>26701433</v>
      </c>
      <c r="P32" s="100">
        <f t="shared" si="5"/>
        <v>86781999</v>
      </c>
      <c r="Q32" s="100">
        <f t="shared" si="5"/>
        <v>118278469</v>
      </c>
      <c r="R32" s="100">
        <f t="shared" si="5"/>
        <v>33080302</v>
      </c>
      <c r="S32" s="100">
        <f t="shared" si="5"/>
        <v>0</v>
      </c>
      <c r="T32" s="100">
        <f t="shared" si="5"/>
        <v>97236759</v>
      </c>
      <c r="U32" s="100">
        <f t="shared" si="5"/>
        <v>130317061</v>
      </c>
      <c r="V32" s="100">
        <f t="shared" si="5"/>
        <v>512567727</v>
      </c>
      <c r="W32" s="100">
        <f t="shared" si="5"/>
        <v>609167346</v>
      </c>
      <c r="X32" s="100">
        <f t="shared" si="5"/>
        <v>-96599619</v>
      </c>
      <c r="Y32" s="101">
        <f>+IF(W32&lt;&gt;0,(X32/W32)*100,0)</f>
        <v>-15.85764890950015</v>
      </c>
      <c r="Z32" s="102">
        <f t="shared" si="5"/>
        <v>609167346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484404141</v>
      </c>
      <c r="C35" s="19">
        <v>0</v>
      </c>
      <c r="D35" s="59">
        <v>839976085</v>
      </c>
      <c r="E35" s="60">
        <v>839976085</v>
      </c>
      <c r="F35" s="60">
        <v>664913606</v>
      </c>
      <c r="G35" s="60">
        <v>923849320</v>
      </c>
      <c r="H35" s="60">
        <v>923849320</v>
      </c>
      <c r="I35" s="60">
        <v>923849320</v>
      </c>
      <c r="J35" s="60">
        <v>1125046705</v>
      </c>
      <c r="K35" s="60">
        <v>993423874</v>
      </c>
      <c r="L35" s="60">
        <v>817927449</v>
      </c>
      <c r="M35" s="60">
        <v>817927449</v>
      </c>
      <c r="N35" s="60">
        <v>781536931</v>
      </c>
      <c r="O35" s="60">
        <v>0</v>
      </c>
      <c r="P35" s="60">
        <v>1260331904</v>
      </c>
      <c r="Q35" s="60">
        <v>1260331904</v>
      </c>
      <c r="R35" s="60">
        <v>813196387</v>
      </c>
      <c r="S35" s="60">
        <v>1328821016</v>
      </c>
      <c r="T35" s="60">
        <v>0</v>
      </c>
      <c r="U35" s="60">
        <v>1328821016</v>
      </c>
      <c r="V35" s="60">
        <v>1328821016</v>
      </c>
      <c r="W35" s="60">
        <v>839976085</v>
      </c>
      <c r="X35" s="60">
        <v>488844931</v>
      </c>
      <c r="Y35" s="61">
        <v>58.2</v>
      </c>
      <c r="Z35" s="62">
        <v>839976085</v>
      </c>
    </row>
    <row r="36" spans="1:26" ht="13.5">
      <c r="A36" s="58" t="s">
        <v>57</v>
      </c>
      <c r="B36" s="19">
        <v>3279566921</v>
      </c>
      <c r="C36" s="19">
        <v>0</v>
      </c>
      <c r="D36" s="59">
        <v>3333943326</v>
      </c>
      <c r="E36" s="60">
        <v>3333943326</v>
      </c>
      <c r="F36" s="60">
        <v>3280129194</v>
      </c>
      <c r="G36" s="60">
        <v>3301780944</v>
      </c>
      <c r="H36" s="60">
        <v>3301780944</v>
      </c>
      <c r="I36" s="60">
        <v>3301780944</v>
      </c>
      <c r="J36" s="60">
        <v>3349648788</v>
      </c>
      <c r="K36" s="60">
        <v>3420345781</v>
      </c>
      <c r="L36" s="60">
        <v>3456634974</v>
      </c>
      <c r="M36" s="60">
        <v>3456634974</v>
      </c>
      <c r="N36" s="60">
        <v>3459930011</v>
      </c>
      <c r="O36" s="60">
        <v>0</v>
      </c>
      <c r="P36" s="60">
        <v>3661817587</v>
      </c>
      <c r="Q36" s="60">
        <v>3661817587</v>
      </c>
      <c r="R36" s="60">
        <v>3661966685</v>
      </c>
      <c r="S36" s="60">
        <v>3712584154</v>
      </c>
      <c r="T36" s="60">
        <v>0</v>
      </c>
      <c r="U36" s="60">
        <v>3712584154</v>
      </c>
      <c r="V36" s="60">
        <v>3712584154</v>
      </c>
      <c r="W36" s="60">
        <v>3333943326</v>
      </c>
      <c r="X36" s="60">
        <v>378640828</v>
      </c>
      <c r="Y36" s="61">
        <v>11.36</v>
      </c>
      <c r="Z36" s="62">
        <v>3333943326</v>
      </c>
    </row>
    <row r="37" spans="1:26" ht="13.5">
      <c r="A37" s="58" t="s">
        <v>58</v>
      </c>
      <c r="B37" s="19">
        <v>189277016</v>
      </c>
      <c r="C37" s="19">
        <v>0</v>
      </c>
      <c r="D37" s="59">
        <v>231179667</v>
      </c>
      <c r="E37" s="60">
        <v>231179667</v>
      </c>
      <c r="F37" s="60">
        <v>136882729</v>
      </c>
      <c r="G37" s="60">
        <v>103477141</v>
      </c>
      <c r="H37" s="60">
        <v>103477141</v>
      </c>
      <c r="I37" s="60">
        <v>103477141</v>
      </c>
      <c r="J37" s="60">
        <v>94931467</v>
      </c>
      <c r="K37" s="60">
        <v>6759070</v>
      </c>
      <c r="L37" s="60">
        <v>6759070</v>
      </c>
      <c r="M37" s="60">
        <v>6759070</v>
      </c>
      <c r="N37" s="60">
        <v>20328388</v>
      </c>
      <c r="O37" s="60">
        <v>0</v>
      </c>
      <c r="P37" s="60">
        <v>976751602</v>
      </c>
      <c r="Q37" s="60">
        <v>976751602</v>
      </c>
      <c r="R37" s="60">
        <v>505828991</v>
      </c>
      <c r="S37" s="60">
        <v>443239208</v>
      </c>
      <c r="T37" s="60">
        <v>0</v>
      </c>
      <c r="U37" s="60">
        <v>443239208</v>
      </c>
      <c r="V37" s="60">
        <v>443239208</v>
      </c>
      <c r="W37" s="60">
        <v>231179667</v>
      </c>
      <c r="X37" s="60">
        <v>212059541</v>
      </c>
      <c r="Y37" s="61">
        <v>91.73</v>
      </c>
      <c r="Z37" s="62">
        <v>231179667</v>
      </c>
    </row>
    <row r="38" spans="1:26" ht="13.5">
      <c r="A38" s="58" t="s">
        <v>59</v>
      </c>
      <c r="B38" s="19">
        <v>32878000</v>
      </c>
      <c r="C38" s="19">
        <v>0</v>
      </c>
      <c r="D38" s="59">
        <v>31270000</v>
      </c>
      <c r="E38" s="60">
        <v>31270000</v>
      </c>
      <c r="F38" s="60">
        <v>32878000</v>
      </c>
      <c r="G38" s="60">
        <v>32878000</v>
      </c>
      <c r="H38" s="60">
        <v>32878000</v>
      </c>
      <c r="I38" s="60">
        <v>32878000</v>
      </c>
      <c r="J38" s="60">
        <v>32878000</v>
      </c>
      <c r="K38" s="60">
        <v>32878000</v>
      </c>
      <c r="L38" s="60">
        <v>32878000</v>
      </c>
      <c r="M38" s="60">
        <v>32878000</v>
      </c>
      <c r="N38" s="60">
        <v>32878000</v>
      </c>
      <c r="O38" s="60">
        <v>0</v>
      </c>
      <c r="P38" s="60">
        <v>32878000</v>
      </c>
      <c r="Q38" s="60">
        <v>32878000</v>
      </c>
      <c r="R38" s="60">
        <v>32878000</v>
      </c>
      <c r="S38" s="60">
        <v>32878000</v>
      </c>
      <c r="T38" s="60">
        <v>0</v>
      </c>
      <c r="U38" s="60">
        <v>32878000</v>
      </c>
      <c r="V38" s="60">
        <v>32878000</v>
      </c>
      <c r="W38" s="60">
        <v>31270000</v>
      </c>
      <c r="X38" s="60">
        <v>1608000</v>
      </c>
      <c r="Y38" s="61">
        <v>5.14</v>
      </c>
      <c r="Z38" s="62">
        <v>31270000</v>
      </c>
    </row>
    <row r="39" spans="1:26" ht="13.5">
      <c r="A39" s="58" t="s">
        <v>60</v>
      </c>
      <c r="B39" s="19">
        <v>3541816046</v>
      </c>
      <c r="C39" s="19">
        <v>0</v>
      </c>
      <c r="D39" s="59">
        <v>3911469744</v>
      </c>
      <c r="E39" s="60">
        <v>3911469744</v>
      </c>
      <c r="F39" s="60">
        <v>3775282071</v>
      </c>
      <c r="G39" s="60">
        <v>4089275123</v>
      </c>
      <c r="H39" s="60">
        <v>4089275123</v>
      </c>
      <c r="I39" s="60">
        <v>4089275123</v>
      </c>
      <c r="J39" s="60">
        <v>4346886026</v>
      </c>
      <c r="K39" s="60">
        <v>4374132585</v>
      </c>
      <c r="L39" s="60">
        <v>4234925353</v>
      </c>
      <c r="M39" s="60">
        <v>4234925353</v>
      </c>
      <c r="N39" s="60">
        <v>4188260554</v>
      </c>
      <c r="O39" s="60">
        <v>0</v>
      </c>
      <c r="P39" s="60">
        <v>3912519889</v>
      </c>
      <c r="Q39" s="60">
        <v>3912519889</v>
      </c>
      <c r="R39" s="60">
        <v>3936456081</v>
      </c>
      <c r="S39" s="60">
        <v>4565287962</v>
      </c>
      <c r="T39" s="60">
        <v>0</v>
      </c>
      <c r="U39" s="60">
        <v>4565287962</v>
      </c>
      <c r="V39" s="60">
        <v>4565287962</v>
      </c>
      <c r="W39" s="60">
        <v>3911469744</v>
      </c>
      <c r="X39" s="60">
        <v>653818218</v>
      </c>
      <c r="Y39" s="61">
        <v>16.72</v>
      </c>
      <c r="Z39" s="62">
        <v>3911469744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385534559</v>
      </c>
      <c r="C42" s="19">
        <v>0</v>
      </c>
      <c r="D42" s="59">
        <v>707766432</v>
      </c>
      <c r="E42" s="60">
        <v>707766432</v>
      </c>
      <c r="F42" s="60">
        <v>265790603</v>
      </c>
      <c r="G42" s="60">
        <v>8576579</v>
      </c>
      <c r="H42" s="60">
        <v>-43504258</v>
      </c>
      <c r="I42" s="60">
        <v>230862924</v>
      </c>
      <c r="J42" s="60">
        <v>18413131</v>
      </c>
      <c r="K42" s="60">
        <v>151220972</v>
      </c>
      <c r="L42" s="60">
        <v>-2054157</v>
      </c>
      <c r="M42" s="60">
        <v>167579946</v>
      </c>
      <c r="N42" s="60">
        <v>-34394735</v>
      </c>
      <c r="O42" s="60">
        <v>2056448</v>
      </c>
      <c r="P42" s="60">
        <v>328223025</v>
      </c>
      <c r="Q42" s="60">
        <v>295884738</v>
      </c>
      <c r="R42" s="60">
        <v>-29099686</v>
      </c>
      <c r="S42" s="60">
        <v>-30028685</v>
      </c>
      <c r="T42" s="60">
        <v>-40744664</v>
      </c>
      <c r="U42" s="60">
        <v>-99873035</v>
      </c>
      <c r="V42" s="60">
        <v>594454573</v>
      </c>
      <c r="W42" s="60">
        <v>707766432</v>
      </c>
      <c r="X42" s="60">
        <v>-113311859</v>
      </c>
      <c r="Y42" s="61">
        <v>-16.01</v>
      </c>
      <c r="Z42" s="62">
        <v>707766432</v>
      </c>
    </row>
    <row r="43" spans="1:26" ht="13.5">
      <c r="A43" s="58" t="s">
        <v>63</v>
      </c>
      <c r="B43" s="19">
        <v>-343469345</v>
      </c>
      <c r="C43" s="19">
        <v>0</v>
      </c>
      <c r="D43" s="59">
        <v>-609167352</v>
      </c>
      <c r="E43" s="60">
        <v>-609167352</v>
      </c>
      <c r="F43" s="60">
        <v>-570310</v>
      </c>
      <c r="G43" s="60">
        <v>-21651750</v>
      </c>
      <c r="H43" s="60">
        <v>-32248870</v>
      </c>
      <c r="I43" s="60">
        <v>-54470930</v>
      </c>
      <c r="J43" s="60">
        <v>-50018736</v>
      </c>
      <c r="K43" s="60">
        <v>-36289193</v>
      </c>
      <c r="L43" s="60">
        <v>-123193337</v>
      </c>
      <c r="M43" s="60">
        <v>-209501266</v>
      </c>
      <c r="N43" s="60">
        <v>-4795036</v>
      </c>
      <c r="O43" s="60">
        <v>-26701433</v>
      </c>
      <c r="P43" s="60">
        <v>-86781999</v>
      </c>
      <c r="Q43" s="60">
        <v>-118278468</v>
      </c>
      <c r="R43" s="60">
        <v>-33080302</v>
      </c>
      <c r="S43" s="60">
        <v>-50504676</v>
      </c>
      <c r="T43" s="60">
        <v>-66755851</v>
      </c>
      <c r="U43" s="60">
        <v>-150340829</v>
      </c>
      <c r="V43" s="60">
        <v>-532591493</v>
      </c>
      <c r="W43" s="60">
        <v>-609167352</v>
      </c>
      <c r="X43" s="60">
        <v>76575859</v>
      </c>
      <c r="Y43" s="61">
        <v>-12.57</v>
      </c>
      <c r="Z43" s="62">
        <v>-609167352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233713507</v>
      </c>
      <c r="C45" s="22">
        <v>0</v>
      </c>
      <c r="D45" s="99">
        <v>397613343</v>
      </c>
      <c r="E45" s="100">
        <v>397613343</v>
      </c>
      <c r="F45" s="100">
        <v>509398393</v>
      </c>
      <c r="G45" s="100">
        <v>496323222</v>
      </c>
      <c r="H45" s="100">
        <v>420570094</v>
      </c>
      <c r="I45" s="100">
        <v>420570094</v>
      </c>
      <c r="J45" s="100">
        <v>388964489</v>
      </c>
      <c r="K45" s="100">
        <v>503896268</v>
      </c>
      <c r="L45" s="100">
        <v>378648774</v>
      </c>
      <c r="M45" s="100">
        <v>378648774</v>
      </c>
      <c r="N45" s="100">
        <v>339459003</v>
      </c>
      <c r="O45" s="100">
        <v>314814018</v>
      </c>
      <c r="P45" s="100">
        <v>556255044</v>
      </c>
      <c r="Q45" s="100">
        <v>339459003</v>
      </c>
      <c r="R45" s="100">
        <v>494075056</v>
      </c>
      <c r="S45" s="100">
        <v>413541695</v>
      </c>
      <c r="T45" s="100">
        <v>306041180</v>
      </c>
      <c r="U45" s="100">
        <v>306041180</v>
      </c>
      <c r="V45" s="100">
        <v>306041180</v>
      </c>
      <c r="W45" s="100">
        <v>397613343</v>
      </c>
      <c r="X45" s="100">
        <v>-91572163</v>
      </c>
      <c r="Y45" s="101">
        <v>-23.03</v>
      </c>
      <c r="Z45" s="102">
        <v>397613343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19" t="s">
        <v>275</v>
      </c>
      <c r="V47" s="119" t="s">
        <v>276</v>
      </c>
      <c r="W47" s="119" t="s">
        <v>277</v>
      </c>
      <c r="X47" s="119"/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17144710</v>
      </c>
      <c r="C49" s="52">
        <v>0</v>
      </c>
      <c r="D49" s="129">
        <v>17747423</v>
      </c>
      <c r="E49" s="54">
        <v>16416256</v>
      </c>
      <c r="F49" s="54">
        <v>0</v>
      </c>
      <c r="G49" s="54">
        <v>0</v>
      </c>
      <c r="H49" s="54">
        <v>0</v>
      </c>
      <c r="I49" s="54">
        <v>16737956</v>
      </c>
      <c r="J49" s="54">
        <v>0</v>
      </c>
      <c r="K49" s="54">
        <v>0</v>
      </c>
      <c r="L49" s="54">
        <v>0</v>
      </c>
      <c r="M49" s="54">
        <v>17376798</v>
      </c>
      <c r="N49" s="54">
        <v>0</v>
      </c>
      <c r="O49" s="54">
        <v>0</v>
      </c>
      <c r="P49" s="54">
        <v>0</v>
      </c>
      <c r="Q49" s="54">
        <v>120497109</v>
      </c>
      <c r="R49" s="54">
        <v>0</v>
      </c>
      <c r="S49" s="54">
        <v>0</v>
      </c>
      <c r="T49" s="54">
        <v>0</v>
      </c>
      <c r="U49" s="54">
        <v>19279518</v>
      </c>
      <c r="V49" s="54">
        <v>597030356</v>
      </c>
      <c r="W49" s="54">
        <v>822230126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285</v>
      </c>
      <c r="B58" s="5">
        <f>IF(B67=0,0,+(B76/B67)*100)</f>
        <v>0</v>
      </c>
      <c r="C58" s="5">
        <f>IF(C67=0,0,+(C76/C67)*100)</f>
        <v>0</v>
      </c>
      <c r="D58" s="6">
        <f aca="true" t="shared" si="6" ref="D58:Z58">IF(D67=0,0,+(D76/D67)*100)</f>
        <v>69.72908217827795</v>
      </c>
      <c r="E58" s="7">
        <f t="shared" si="6"/>
        <v>69.72908217827795</v>
      </c>
      <c r="F58" s="7">
        <f t="shared" si="6"/>
        <v>99.9999795616213</v>
      </c>
      <c r="G58" s="7">
        <f t="shared" si="6"/>
        <v>0</v>
      </c>
      <c r="H58" s="7">
        <f t="shared" si="6"/>
        <v>100</v>
      </c>
      <c r="I58" s="7">
        <f t="shared" si="6"/>
        <v>99.99997916841565</v>
      </c>
      <c r="J58" s="7">
        <f t="shared" si="6"/>
        <v>100</v>
      </c>
      <c r="K58" s="7">
        <f t="shared" si="6"/>
        <v>92.34755758821919</v>
      </c>
      <c r="L58" s="7">
        <f t="shared" si="6"/>
        <v>100</v>
      </c>
      <c r="M58" s="7">
        <f t="shared" si="6"/>
        <v>99.19482275300369</v>
      </c>
      <c r="N58" s="7">
        <f t="shared" si="6"/>
        <v>0</v>
      </c>
      <c r="O58" s="7">
        <f t="shared" si="6"/>
        <v>8.807922869093318</v>
      </c>
      <c r="P58" s="7">
        <f t="shared" si="6"/>
        <v>20.514788763131076</v>
      </c>
      <c r="Q58" s="7">
        <f t="shared" si="6"/>
        <v>19.864853431508845</v>
      </c>
      <c r="R58" s="7">
        <f t="shared" si="6"/>
        <v>6.207971744443068</v>
      </c>
      <c r="S58" s="7">
        <f t="shared" si="6"/>
        <v>100</v>
      </c>
      <c r="T58" s="7">
        <f t="shared" si="6"/>
        <v>2.023919073977916</v>
      </c>
      <c r="U58" s="7">
        <f t="shared" si="6"/>
        <v>15.787791896301956</v>
      </c>
      <c r="V58" s="7">
        <f t="shared" si="6"/>
        <v>29.500919588443676</v>
      </c>
      <c r="W58" s="7">
        <f t="shared" si="6"/>
        <v>69.72908278811289</v>
      </c>
      <c r="X58" s="7">
        <f t="shared" si="6"/>
        <v>0</v>
      </c>
      <c r="Y58" s="7">
        <f t="shared" si="6"/>
        <v>0</v>
      </c>
      <c r="Z58" s="8">
        <f t="shared" si="6"/>
        <v>69.72908217827795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69.72908217827795</v>
      </c>
      <c r="E60" s="13">
        <f t="shared" si="7"/>
        <v>69.72908217827795</v>
      </c>
      <c r="F60" s="13">
        <f t="shared" si="7"/>
        <v>99.9999795616213</v>
      </c>
      <c r="G60" s="13">
        <f t="shared" si="7"/>
        <v>0</v>
      </c>
      <c r="H60" s="13">
        <f t="shared" si="7"/>
        <v>100</v>
      </c>
      <c r="I60" s="13">
        <f t="shared" si="7"/>
        <v>99.99997916841565</v>
      </c>
      <c r="J60" s="13">
        <f t="shared" si="7"/>
        <v>100</v>
      </c>
      <c r="K60" s="13">
        <f t="shared" si="7"/>
        <v>92.34755758821919</v>
      </c>
      <c r="L60" s="13">
        <f t="shared" si="7"/>
        <v>100</v>
      </c>
      <c r="M60" s="13">
        <f t="shared" si="7"/>
        <v>99.19482275300369</v>
      </c>
      <c r="N60" s="13">
        <f t="shared" si="7"/>
        <v>0</v>
      </c>
      <c r="O60" s="13">
        <f t="shared" si="7"/>
        <v>8.807922869093318</v>
      </c>
      <c r="P60" s="13">
        <f t="shared" si="7"/>
        <v>20.514788763131076</v>
      </c>
      <c r="Q60" s="13">
        <f t="shared" si="7"/>
        <v>19.864853431508845</v>
      </c>
      <c r="R60" s="13">
        <f t="shared" si="7"/>
        <v>6.207971744443068</v>
      </c>
      <c r="S60" s="13">
        <f t="shared" si="7"/>
        <v>100</v>
      </c>
      <c r="T60" s="13">
        <f t="shared" si="7"/>
        <v>2.023919073977916</v>
      </c>
      <c r="U60" s="13">
        <f t="shared" si="7"/>
        <v>15.787791896301956</v>
      </c>
      <c r="V60" s="13">
        <f t="shared" si="7"/>
        <v>29.500919588443676</v>
      </c>
      <c r="W60" s="13">
        <f t="shared" si="7"/>
        <v>69.72908278811289</v>
      </c>
      <c r="X60" s="13">
        <f t="shared" si="7"/>
        <v>0</v>
      </c>
      <c r="Y60" s="13">
        <f t="shared" si="7"/>
        <v>0</v>
      </c>
      <c r="Z60" s="14">
        <f t="shared" si="7"/>
        <v>69.72908217827795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99.99999974914982</v>
      </c>
      <c r="E62" s="13">
        <f t="shared" si="7"/>
        <v>99.99999974914982</v>
      </c>
      <c r="F62" s="13">
        <f t="shared" si="7"/>
        <v>99.9999702171054</v>
      </c>
      <c r="G62" s="13">
        <f t="shared" si="7"/>
        <v>0</v>
      </c>
      <c r="H62" s="13">
        <f t="shared" si="7"/>
        <v>0</v>
      </c>
      <c r="I62" s="13">
        <f t="shared" si="7"/>
        <v>102.82997256545184</v>
      </c>
      <c r="J62" s="13">
        <f t="shared" si="7"/>
        <v>99.99999292497266</v>
      </c>
      <c r="K62" s="13">
        <f t="shared" si="7"/>
        <v>101.88242695102797</v>
      </c>
      <c r="L62" s="13">
        <f t="shared" si="7"/>
        <v>100</v>
      </c>
      <c r="M62" s="13">
        <f t="shared" si="7"/>
        <v>100.17750220240056</v>
      </c>
      <c r="N62" s="13">
        <f t="shared" si="7"/>
        <v>0</v>
      </c>
      <c r="O62" s="13">
        <f t="shared" si="7"/>
        <v>11.074639086028432</v>
      </c>
      <c r="P62" s="13">
        <f t="shared" si="7"/>
        <v>0</v>
      </c>
      <c r="Q62" s="13">
        <f t="shared" si="7"/>
        <v>40.75095228293473</v>
      </c>
      <c r="R62" s="13">
        <f t="shared" si="7"/>
        <v>0</v>
      </c>
      <c r="S62" s="13">
        <f t="shared" si="7"/>
        <v>84.3384752936878</v>
      </c>
      <c r="T62" s="13">
        <f t="shared" si="7"/>
        <v>2.023919073977916</v>
      </c>
      <c r="U62" s="13">
        <f t="shared" si="7"/>
        <v>16.66733236215419</v>
      </c>
      <c r="V62" s="13">
        <f t="shared" si="7"/>
        <v>32.22438048453912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99.99999974914982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100</v>
      </c>
      <c r="G63" s="13">
        <f t="shared" si="7"/>
        <v>0</v>
      </c>
      <c r="H63" s="13">
        <f t="shared" si="7"/>
        <v>100</v>
      </c>
      <c r="I63" s="13">
        <f t="shared" si="7"/>
        <v>100</v>
      </c>
      <c r="J63" s="13">
        <f t="shared" si="7"/>
        <v>100.0000327137994</v>
      </c>
      <c r="K63" s="13">
        <f t="shared" si="7"/>
        <v>67.49495765773771</v>
      </c>
      <c r="L63" s="13">
        <f t="shared" si="7"/>
        <v>100</v>
      </c>
      <c r="M63" s="13">
        <f t="shared" si="7"/>
        <v>95.10109124061216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92.14757281834149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3.5" hidden="1">
      <c r="A67" s="41" t="s">
        <v>286</v>
      </c>
      <c r="B67" s="24"/>
      <c r="C67" s="24"/>
      <c r="D67" s="25">
        <v>571704545</v>
      </c>
      <c r="E67" s="26">
        <v>571704545</v>
      </c>
      <c r="F67" s="26">
        <v>4892756</v>
      </c>
      <c r="G67" s="26"/>
      <c r="H67" s="26">
        <v>-92353</v>
      </c>
      <c r="I67" s="26">
        <v>4800403</v>
      </c>
      <c r="J67" s="26">
        <v>17191035</v>
      </c>
      <c r="K67" s="26">
        <v>2151091</v>
      </c>
      <c r="L67" s="26">
        <v>1101944</v>
      </c>
      <c r="M67" s="26">
        <v>20444070</v>
      </c>
      <c r="N67" s="26"/>
      <c r="O67" s="26">
        <v>13713517</v>
      </c>
      <c r="P67" s="26">
        <v>8660562</v>
      </c>
      <c r="Q67" s="26">
        <v>22374079</v>
      </c>
      <c r="R67" s="26">
        <v>20049012</v>
      </c>
      <c r="S67" s="26">
        <v>14998495</v>
      </c>
      <c r="T67" s="26">
        <v>77811708</v>
      </c>
      <c r="U67" s="26">
        <v>112859215</v>
      </c>
      <c r="V67" s="26">
        <v>160477767</v>
      </c>
      <c r="W67" s="26">
        <v>571704540</v>
      </c>
      <c r="X67" s="26"/>
      <c r="Y67" s="25"/>
      <c r="Z67" s="27">
        <v>571704545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/>
      <c r="C69" s="19"/>
      <c r="D69" s="20">
        <v>571704545</v>
      </c>
      <c r="E69" s="21">
        <v>571704545</v>
      </c>
      <c r="F69" s="21">
        <v>4892756</v>
      </c>
      <c r="G69" s="21"/>
      <c r="H69" s="21">
        <v>-92353</v>
      </c>
      <c r="I69" s="21">
        <v>4800403</v>
      </c>
      <c r="J69" s="21">
        <v>17191035</v>
      </c>
      <c r="K69" s="21">
        <v>2151091</v>
      </c>
      <c r="L69" s="21">
        <v>1101944</v>
      </c>
      <c r="M69" s="21">
        <v>20444070</v>
      </c>
      <c r="N69" s="21"/>
      <c r="O69" s="21">
        <v>13713517</v>
      </c>
      <c r="P69" s="21">
        <v>8660562</v>
      </c>
      <c r="Q69" s="21">
        <v>22374079</v>
      </c>
      <c r="R69" s="21">
        <v>20049012</v>
      </c>
      <c r="S69" s="21">
        <v>14998495</v>
      </c>
      <c r="T69" s="21">
        <v>77811708</v>
      </c>
      <c r="U69" s="21">
        <v>112859215</v>
      </c>
      <c r="V69" s="21">
        <v>160477767</v>
      </c>
      <c r="W69" s="21">
        <v>571704540</v>
      </c>
      <c r="X69" s="21"/>
      <c r="Y69" s="20"/>
      <c r="Z69" s="23">
        <v>571704545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>
        <v>398644333</v>
      </c>
      <c r="E71" s="21">
        <v>398644333</v>
      </c>
      <c r="F71" s="21">
        <v>3357632</v>
      </c>
      <c r="G71" s="21"/>
      <c r="H71" s="21">
        <v>-92406</v>
      </c>
      <c r="I71" s="21">
        <v>3265226</v>
      </c>
      <c r="J71" s="21">
        <v>14134221</v>
      </c>
      <c r="K71" s="21">
        <v>1554642</v>
      </c>
      <c r="L71" s="21">
        <v>797693</v>
      </c>
      <c r="M71" s="21">
        <v>16486556</v>
      </c>
      <c r="N71" s="21"/>
      <c r="O71" s="21">
        <v>10906685</v>
      </c>
      <c r="P71" s="21"/>
      <c r="Q71" s="21">
        <v>10906685</v>
      </c>
      <c r="R71" s="21"/>
      <c r="S71" s="21">
        <v>14998495</v>
      </c>
      <c r="T71" s="21">
        <v>77811708</v>
      </c>
      <c r="U71" s="21">
        <v>92810203</v>
      </c>
      <c r="V71" s="21">
        <v>123468670</v>
      </c>
      <c r="W71" s="21">
        <v>398644332</v>
      </c>
      <c r="X71" s="21"/>
      <c r="Y71" s="20"/>
      <c r="Z71" s="23">
        <v>398644333</v>
      </c>
    </row>
    <row r="72" spans="1:26" ht="13.5" hidden="1">
      <c r="A72" s="39" t="s">
        <v>105</v>
      </c>
      <c r="B72" s="19"/>
      <c r="C72" s="19"/>
      <c r="D72" s="20">
        <v>173060212</v>
      </c>
      <c r="E72" s="21">
        <v>173060212</v>
      </c>
      <c r="F72" s="21">
        <v>1535124</v>
      </c>
      <c r="G72" s="21"/>
      <c r="H72" s="21">
        <v>53</v>
      </c>
      <c r="I72" s="21">
        <v>1535177</v>
      </c>
      <c r="J72" s="21">
        <v>3056814</v>
      </c>
      <c r="K72" s="21">
        <v>596449</v>
      </c>
      <c r="L72" s="21">
        <v>304251</v>
      </c>
      <c r="M72" s="21">
        <v>3957514</v>
      </c>
      <c r="N72" s="21"/>
      <c r="O72" s="21">
        <v>2806832</v>
      </c>
      <c r="P72" s="21"/>
      <c r="Q72" s="21">
        <v>2806832</v>
      </c>
      <c r="R72" s="21"/>
      <c r="S72" s="21"/>
      <c r="T72" s="21"/>
      <c r="U72" s="21"/>
      <c r="V72" s="21">
        <v>8299523</v>
      </c>
      <c r="W72" s="21">
        <v>173060208</v>
      </c>
      <c r="X72" s="21"/>
      <c r="Y72" s="20"/>
      <c r="Z72" s="23">
        <v>173060212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>
        <v>8660562</v>
      </c>
      <c r="Q74" s="21">
        <v>8660562</v>
      </c>
      <c r="R74" s="21">
        <v>20049012</v>
      </c>
      <c r="S74" s="21"/>
      <c r="T74" s="21"/>
      <c r="U74" s="21">
        <v>20049012</v>
      </c>
      <c r="V74" s="21">
        <v>28709574</v>
      </c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3.5" hidden="1">
      <c r="A76" s="42" t="s">
        <v>287</v>
      </c>
      <c r="B76" s="32"/>
      <c r="C76" s="32"/>
      <c r="D76" s="33">
        <v>398644332</v>
      </c>
      <c r="E76" s="34">
        <v>398644332</v>
      </c>
      <c r="F76" s="34">
        <v>4892755</v>
      </c>
      <c r="G76" s="34"/>
      <c r="H76" s="34">
        <v>-92353</v>
      </c>
      <c r="I76" s="34">
        <v>4800402</v>
      </c>
      <c r="J76" s="34">
        <v>17191035</v>
      </c>
      <c r="K76" s="34">
        <v>1986480</v>
      </c>
      <c r="L76" s="34">
        <v>1101944</v>
      </c>
      <c r="M76" s="34">
        <v>20279459</v>
      </c>
      <c r="N76" s="34">
        <v>1460006</v>
      </c>
      <c r="O76" s="34">
        <v>1207876</v>
      </c>
      <c r="P76" s="34">
        <v>1776696</v>
      </c>
      <c r="Q76" s="34">
        <v>4444578</v>
      </c>
      <c r="R76" s="34">
        <v>1244637</v>
      </c>
      <c r="S76" s="34">
        <v>14998495</v>
      </c>
      <c r="T76" s="34">
        <v>1574846</v>
      </c>
      <c r="U76" s="34">
        <v>17817978</v>
      </c>
      <c r="V76" s="34">
        <v>47342417</v>
      </c>
      <c r="W76" s="34">
        <v>398644332</v>
      </c>
      <c r="X76" s="34"/>
      <c r="Y76" s="33"/>
      <c r="Z76" s="35">
        <v>398644332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/>
      <c r="C78" s="19"/>
      <c r="D78" s="20">
        <v>398644332</v>
      </c>
      <c r="E78" s="21">
        <v>398644332</v>
      </c>
      <c r="F78" s="21">
        <v>4892755</v>
      </c>
      <c r="G78" s="21"/>
      <c r="H78" s="21">
        <v>-92353</v>
      </c>
      <c r="I78" s="21">
        <v>4800402</v>
      </c>
      <c r="J78" s="21">
        <v>17191035</v>
      </c>
      <c r="K78" s="21">
        <v>1986480</v>
      </c>
      <c r="L78" s="21">
        <v>1101944</v>
      </c>
      <c r="M78" s="21">
        <v>20279459</v>
      </c>
      <c r="N78" s="21">
        <v>1460006</v>
      </c>
      <c r="O78" s="21">
        <v>1207876</v>
      </c>
      <c r="P78" s="21">
        <v>1776696</v>
      </c>
      <c r="Q78" s="21">
        <v>4444578</v>
      </c>
      <c r="R78" s="21">
        <v>1244637</v>
      </c>
      <c r="S78" s="21">
        <v>14998495</v>
      </c>
      <c r="T78" s="21">
        <v>1574846</v>
      </c>
      <c r="U78" s="21">
        <v>17817978</v>
      </c>
      <c r="V78" s="21">
        <v>47342417</v>
      </c>
      <c r="W78" s="21">
        <v>398644332</v>
      </c>
      <c r="X78" s="21"/>
      <c r="Y78" s="20"/>
      <c r="Z78" s="23">
        <v>398644332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>
        <v>398644332</v>
      </c>
      <c r="E80" s="21">
        <v>398644332</v>
      </c>
      <c r="F80" s="21">
        <v>3357631</v>
      </c>
      <c r="G80" s="21"/>
      <c r="H80" s="21"/>
      <c r="I80" s="21">
        <v>3357631</v>
      </c>
      <c r="J80" s="21">
        <v>14134220</v>
      </c>
      <c r="K80" s="21">
        <v>1583907</v>
      </c>
      <c r="L80" s="21">
        <v>797693</v>
      </c>
      <c r="M80" s="21">
        <v>16515820</v>
      </c>
      <c r="N80" s="21">
        <v>1460006</v>
      </c>
      <c r="O80" s="21">
        <v>1207876</v>
      </c>
      <c r="P80" s="21">
        <v>1776696</v>
      </c>
      <c r="Q80" s="21">
        <v>4444578</v>
      </c>
      <c r="R80" s="21">
        <v>1244637</v>
      </c>
      <c r="S80" s="21">
        <v>12649502</v>
      </c>
      <c r="T80" s="21">
        <v>1574846</v>
      </c>
      <c r="U80" s="21">
        <v>15468985</v>
      </c>
      <c r="V80" s="21">
        <v>39787014</v>
      </c>
      <c r="W80" s="21">
        <v>398644332</v>
      </c>
      <c r="X80" s="21"/>
      <c r="Y80" s="20"/>
      <c r="Z80" s="23">
        <v>398644332</v>
      </c>
    </row>
    <row r="81" spans="1:26" ht="13.5" hidden="1">
      <c r="A81" s="39" t="s">
        <v>105</v>
      </c>
      <c r="B81" s="19"/>
      <c r="C81" s="19"/>
      <c r="D81" s="20"/>
      <c r="E81" s="21"/>
      <c r="F81" s="21">
        <v>1535124</v>
      </c>
      <c r="G81" s="21"/>
      <c r="H81" s="21">
        <v>53</v>
      </c>
      <c r="I81" s="21">
        <v>1535177</v>
      </c>
      <c r="J81" s="21">
        <v>3056815</v>
      </c>
      <c r="K81" s="21">
        <v>402573</v>
      </c>
      <c r="L81" s="21">
        <v>304251</v>
      </c>
      <c r="M81" s="21">
        <v>3763639</v>
      </c>
      <c r="N81" s="21"/>
      <c r="O81" s="21"/>
      <c r="P81" s="21"/>
      <c r="Q81" s="21"/>
      <c r="R81" s="21"/>
      <c r="S81" s="21">
        <v>2348993</v>
      </c>
      <c r="T81" s="21"/>
      <c r="U81" s="21">
        <v>2348993</v>
      </c>
      <c r="V81" s="21">
        <v>7647809</v>
      </c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>
        <v>-92406</v>
      </c>
      <c r="I82" s="21">
        <v>-92406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-92406</v>
      </c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30338452</v>
      </c>
      <c r="F40" s="332">
        <f t="shared" si="9"/>
        <v>30338452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30338452</v>
      </c>
      <c r="Y40" s="332">
        <f t="shared" si="9"/>
        <v>-30338452</v>
      </c>
      <c r="Z40" s="323">
        <f>+IF(X40&lt;&gt;0,+(Y40/X40)*100,0)</f>
        <v>-100</v>
      </c>
      <c r="AA40" s="337">
        <f>SUM(AA41:AA49)</f>
        <v>30338452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30338452</v>
      </c>
      <c r="F49" s="53">
        <v>30338452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30338452</v>
      </c>
      <c r="Y49" s="53">
        <v>-30338452</v>
      </c>
      <c r="Z49" s="94">
        <v>-100</v>
      </c>
      <c r="AA49" s="95">
        <v>30338452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268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30338452</v>
      </c>
      <c r="F60" s="264">
        <f t="shared" si="14"/>
        <v>30338452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30338452</v>
      </c>
      <c r="Y60" s="264">
        <f t="shared" si="14"/>
        <v>-30338452</v>
      </c>
      <c r="Z60" s="324">
        <f>+IF(X60&lt;&gt;0,+(Y60/X60)*100,0)</f>
        <v>-100</v>
      </c>
      <c r="AA60" s="232">
        <f>+AA57+AA54+AA51+AA40+AA37+AA34+AA22+AA5</f>
        <v>30338452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1079474052</v>
      </c>
      <c r="D5" s="153">
        <f>SUM(D6:D8)</f>
        <v>0</v>
      </c>
      <c r="E5" s="154">
        <f t="shared" si="0"/>
        <v>1174582750</v>
      </c>
      <c r="F5" s="100">
        <f t="shared" si="0"/>
        <v>1174582750</v>
      </c>
      <c r="G5" s="100">
        <f t="shared" si="0"/>
        <v>279036947</v>
      </c>
      <c r="H5" s="100">
        <f t="shared" si="0"/>
        <v>43676047</v>
      </c>
      <c r="I5" s="100">
        <f t="shared" si="0"/>
        <v>9623530</v>
      </c>
      <c r="J5" s="100">
        <f t="shared" si="0"/>
        <v>332336524</v>
      </c>
      <c r="K5" s="100">
        <f t="shared" si="0"/>
        <v>53667364</v>
      </c>
      <c r="L5" s="100">
        <f t="shared" si="0"/>
        <v>80033977</v>
      </c>
      <c r="M5" s="100">
        <f t="shared" si="0"/>
        <v>49314695</v>
      </c>
      <c r="N5" s="100">
        <f t="shared" si="0"/>
        <v>183016036</v>
      </c>
      <c r="O5" s="100">
        <f t="shared" si="0"/>
        <v>2166490</v>
      </c>
      <c r="P5" s="100">
        <f t="shared" si="0"/>
        <v>41667305</v>
      </c>
      <c r="Q5" s="100">
        <f t="shared" si="0"/>
        <v>137879472</v>
      </c>
      <c r="R5" s="100">
        <f t="shared" si="0"/>
        <v>181713267</v>
      </c>
      <c r="S5" s="100">
        <f t="shared" si="0"/>
        <v>27999747</v>
      </c>
      <c r="T5" s="100">
        <f t="shared" si="0"/>
        <v>6785735</v>
      </c>
      <c r="U5" s="100">
        <f t="shared" si="0"/>
        <v>22109072</v>
      </c>
      <c r="V5" s="100">
        <f t="shared" si="0"/>
        <v>56894554</v>
      </c>
      <c r="W5" s="100">
        <f t="shared" si="0"/>
        <v>753960381</v>
      </c>
      <c r="X5" s="100">
        <f t="shared" si="0"/>
        <v>434679084</v>
      </c>
      <c r="Y5" s="100">
        <f t="shared" si="0"/>
        <v>319281297</v>
      </c>
      <c r="Z5" s="137">
        <f>+IF(X5&lt;&gt;0,+(Y5/X5)*100,0)</f>
        <v>73.45218777538419</v>
      </c>
      <c r="AA5" s="153">
        <f>SUM(AA6:AA8)</f>
        <v>1174582750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1079474052</v>
      </c>
      <c r="D7" s="157"/>
      <c r="E7" s="158">
        <v>1174582750</v>
      </c>
      <c r="F7" s="159">
        <v>1174582750</v>
      </c>
      <c r="G7" s="159">
        <v>278950972</v>
      </c>
      <c r="H7" s="159">
        <v>43606672</v>
      </c>
      <c r="I7" s="159">
        <v>9554393</v>
      </c>
      <c r="J7" s="159">
        <v>332112037</v>
      </c>
      <c r="K7" s="159">
        <v>53582189</v>
      </c>
      <c r="L7" s="159">
        <v>79967577</v>
      </c>
      <c r="M7" s="159">
        <v>49303695</v>
      </c>
      <c r="N7" s="159">
        <v>182853461</v>
      </c>
      <c r="O7" s="159">
        <v>2103310</v>
      </c>
      <c r="P7" s="159">
        <v>41653805</v>
      </c>
      <c r="Q7" s="159">
        <v>137876616</v>
      </c>
      <c r="R7" s="159">
        <v>181633731</v>
      </c>
      <c r="S7" s="159">
        <v>27999747</v>
      </c>
      <c r="T7" s="159">
        <v>6783355</v>
      </c>
      <c r="U7" s="159">
        <v>22106811</v>
      </c>
      <c r="V7" s="159">
        <v>56889913</v>
      </c>
      <c r="W7" s="159">
        <v>753489142</v>
      </c>
      <c r="X7" s="159">
        <v>434467080</v>
      </c>
      <c r="Y7" s="159">
        <v>319022062</v>
      </c>
      <c r="Z7" s="141">
        <v>73.43</v>
      </c>
      <c r="AA7" s="157">
        <v>1174582750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85975</v>
      </c>
      <c r="H8" s="60">
        <v>69375</v>
      </c>
      <c r="I8" s="60">
        <v>69137</v>
      </c>
      <c r="J8" s="60">
        <v>224487</v>
      </c>
      <c r="K8" s="60">
        <v>85175</v>
      </c>
      <c r="L8" s="60">
        <v>66400</v>
      </c>
      <c r="M8" s="60">
        <v>11000</v>
      </c>
      <c r="N8" s="60">
        <v>162575</v>
      </c>
      <c r="O8" s="60">
        <v>63180</v>
      </c>
      <c r="P8" s="60">
        <v>13500</v>
      </c>
      <c r="Q8" s="60">
        <v>2856</v>
      </c>
      <c r="R8" s="60">
        <v>79536</v>
      </c>
      <c r="S8" s="60"/>
      <c r="T8" s="60">
        <v>2380</v>
      </c>
      <c r="U8" s="60">
        <v>2261</v>
      </c>
      <c r="V8" s="60">
        <v>4641</v>
      </c>
      <c r="W8" s="60">
        <v>471239</v>
      </c>
      <c r="X8" s="60">
        <v>212004</v>
      </c>
      <c r="Y8" s="60">
        <v>259235</v>
      </c>
      <c r="Z8" s="140">
        <v>122.28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339163</v>
      </c>
      <c r="R9" s="100">
        <f t="shared" si="1"/>
        <v>339163</v>
      </c>
      <c r="S9" s="100">
        <f t="shared" si="1"/>
        <v>4168609</v>
      </c>
      <c r="T9" s="100">
        <f t="shared" si="1"/>
        <v>0</v>
      </c>
      <c r="U9" s="100">
        <f t="shared" si="1"/>
        <v>0</v>
      </c>
      <c r="V9" s="100">
        <f t="shared" si="1"/>
        <v>4168609</v>
      </c>
      <c r="W9" s="100">
        <f t="shared" si="1"/>
        <v>4507772</v>
      </c>
      <c r="X9" s="100">
        <f t="shared" si="1"/>
        <v>13332620</v>
      </c>
      <c r="Y9" s="100">
        <f t="shared" si="1"/>
        <v>-8824848</v>
      </c>
      <c r="Z9" s="137">
        <f>+IF(X9&lt;&gt;0,+(Y9/X9)*100,0)</f>
        <v>-66.18990115971205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>
        <v>339163</v>
      </c>
      <c r="R10" s="60">
        <v>339163</v>
      </c>
      <c r="S10" s="60">
        <v>1576669</v>
      </c>
      <c r="T10" s="60"/>
      <c r="U10" s="60"/>
      <c r="V10" s="60">
        <v>1576669</v>
      </c>
      <c r="W10" s="60">
        <v>1915832</v>
      </c>
      <c r="X10" s="60">
        <v>13332620</v>
      </c>
      <c r="Y10" s="60">
        <v>-11416788</v>
      </c>
      <c r="Z10" s="140">
        <v>-85.63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>
        <v>2591940</v>
      </c>
      <c r="T14" s="159"/>
      <c r="U14" s="159"/>
      <c r="V14" s="159">
        <v>2591940</v>
      </c>
      <c r="W14" s="159">
        <v>2591940</v>
      </c>
      <c r="X14" s="159"/>
      <c r="Y14" s="159">
        <v>2591940</v>
      </c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9441835</v>
      </c>
      <c r="R15" s="100">
        <f t="shared" si="2"/>
        <v>9441835</v>
      </c>
      <c r="S15" s="100">
        <f t="shared" si="2"/>
        <v>0</v>
      </c>
      <c r="T15" s="100">
        <f t="shared" si="2"/>
        <v>1977953</v>
      </c>
      <c r="U15" s="100">
        <f t="shared" si="2"/>
        <v>0</v>
      </c>
      <c r="V15" s="100">
        <f t="shared" si="2"/>
        <v>1977953</v>
      </c>
      <c r="W15" s="100">
        <f t="shared" si="2"/>
        <v>11419788</v>
      </c>
      <c r="X15" s="100">
        <f t="shared" si="2"/>
        <v>21060000</v>
      </c>
      <c r="Y15" s="100">
        <f t="shared" si="2"/>
        <v>-9640212</v>
      </c>
      <c r="Z15" s="137">
        <f>+IF(X15&lt;&gt;0,+(Y15/X15)*100,0)</f>
        <v>-45.77498575498575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2500000</v>
      </c>
      <c r="R16" s="60">
        <v>2500000</v>
      </c>
      <c r="S16" s="60"/>
      <c r="T16" s="60"/>
      <c r="U16" s="60"/>
      <c r="V16" s="60"/>
      <c r="W16" s="60">
        <v>2500000</v>
      </c>
      <c r="X16" s="60">
        <v>2559996</v>
      </c>
      <c r="Y16" s="60">
        <v>-59996</v>
      </c>
      <c r="Z16" s="140">
        <v>-2.34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>
        <v>6941835</v>
      </c>
      <c r="R17" s="60">
        <v>6941835</v>
      </c>
      <c r="S17" s="60"/>
      <c r="T17" s="60">
        <v>1977953</v>
      </c>
      <c r="U17" s="60"/>
      <c r="V17" s="60">
        <v>1977953</v>
      </c>
      <c r="W17" s="60">
        <v>8919788</v>
      </c>
      <c r="X17" s="60">
        <v>18500004</v>
      </c>
      <c r="Y17" s="60">
        <v>-9580216</v>
      </c>
      <c r="Z17" s="140">
        <v>-51.78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571704545</v>
      </c>
      <c r="F19" s="100">
        <f t="shared" si="3"/>
        <v>571704545</v>
      </c>
      <c r="G19" s="100">
        <f t="shared" si="3"/>
        <v>4892756</v>
      </c>
      <c r="H19" s="100">
        <f t="shared" si="3"/>
        <v>0</v>
      </c>
      <c r="I19" s="100">
        <f t="shared" si="3"/>
        <v>-92353</v>
      </c>
      <c r="J19" s="100">
        <f t="shared" si="3"/>
        <v>4800403</v>
      </c>
      <c r="K19" s="100">
        <f t="shared" si="3"/>
        <v>17191035</v>
      </c>
      <c r="L19" s="100">
        <f t="shared" si="3"/>
        <v>2151091</v>
      </c>
      <c r="M19" s="100">
        <f t="shared" si="3"/>
        <v>1101944</v>
      </c>
      <c r="N19" s="100">
        <f t="shared" si="3"/>
        <v>20444070</v>
      </c>
      <c r="O19" s="100">
        <f t="shared" si="3"/>
        <v>0</v>
      </c>
      <c r="P19" s="100">
        <f t="shared" si="3"/>
        <v>13713517</v>
      </c>
      <c r="Q19" s="100">
        <f t="shared" si="3"/>
        <v>116238444</v>
      </c>
      <c r="R19" s="100">
        <f t="shared" si="3"/>
        <v>129951961</v>
      </c>
      <c r="S19" s="100">
        <f t="shared" si="3"/>
        <v>22498275</v>
      </c>
      <c r="T19" s="100">
        <f t="shared" si="3"/>
        <v>50099396</v>
      </c>
      <c r="U19" s="100">
        <f t="shared" si="3"/>
        <v>161298488</v>
      </c>
      <c r="V19" s="100">
        <f t="shared" si="3"/>
        <v>233896159</v>
      </c>
      <c r="W19" s="100">
        <f t="shared" si="3"/>
        <v>389092593</v>
      </c>
      <c r="X19" s="100">
        <f t="shared" si="3"/>
        <v>1277215592</v>
      </c>
      <c r="Y19" s="100">
        <f t="shared" si="3"/>
        <v>-888122999</v>
      </c>
      <c r="Z19" s="137">
        <f>+IF(X19&lt;&gt;0,+(Y19/X19)*100,0)</f>
        <v>-69.53587198299721</v>
      </c>
      <c r="AA19" s="153">
        <f>SUM(AA20:AA23)</f>
        <v>571704545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>
        <v>398644333</v>
      </c>
      <c r="F21" s="60">
        <v>398644333</v>
      </c>
      <c r="G21" s="60">
        <v>3357632</v>
      </c>
      <c r="H21" s="60"/>
      <c r="I21" s="60">
        <v>-92406</v>
      </c>
      <c r="J21" s="60">
        <v>3265226</v>
      </c>
      <c r="K21" s="60">
        <v>14134221</v>
      </c>
      <c r="L21" s="60">
        <v>1554642</v>
      </c>
      <c r="M21" s="60">
        <v>797693</v>
      </c>
      <c r="N21" s="60">
        <v>16486556</v>
      </c>
      <c r="O21" s="60"/>
      <c r="P21" s="60">
        <v>10906685</v>
      </c>
      <c r="Q21" s="60">
        <v>116238444</v>
      </c>
      <c r="R21" s="60">
        <v>127145129</v>
      </c>
      <c r="S21" s="60">
        <v>22498275</v>
      </c>
      <c r="T21" s="60">
        <v>50099396</v>
      </c>
      <c r="U21" s="60">
        <v>161298488</v>
      </c>
      <c r="V21" s="60">
        <v>233896159</v>
      </c>
      <c r="W21" s="60">
        <v>380793070</v>
      </c>
      <c r="X21" s="60">
        <v>1277215592</v>
      </c>
      <c r="Y21" s="60">
        <v>-896422522</v>
      </c>
      <c r="Z21" s="140">
        <v>-70.19</v>
      </c>
      <c r="AA21" s="155">
        <v>398644333</v>
      </c>
    </row>
    <row r="22" spans="1:27" ht="13.5">
      <c r="A22" s="138" t="s">
        <v>91</v>
      </c>
      <c r="B22" s="136"/>
      <c r="C22" s="157"/>
      <c r="D22" s="157"/>
      <c r="E22" s="158">
        <v>173060212</v>
      </c>
      <c r="F22" s="159">
        <v>173060212</v>
      </c>
      <c r="G22" s="159">
        <v>1535124</v>
      </c>
      <c r="H22" s="159"/>
      <c r="I22" s="159">
        <v>53</v>
      </c>
      <c r="J22" s="159">
        <v>1535177</v>
      </c>
      <c r="K22" s="159">
        <v>3056814</v>
      </c>
      <c r="L22" s="159">
        <v>596449</v>
      </c>
      <c r="M22" s="159">
        <v>304251</v>
      </c>
      <c r="N22" s="159">
        <v>3957514</v>
      </c>
      <c r="O22" s="159"/>
      <c r="P22" s="159">
        <v>2806832</v>
      </c>
      <c r="Q22" s="159"/>
      <c r="R22" s="159">
        <v>2806832</v>
      </c>
      <c r="S22" s="159"/>
      <c r="T22" s="159"/>
      <c r="U22" s="159"/>
      <c r="V22" s="159"/>
      <c r="W22" s="159">
        <v>8299523</v>
      </c>
      <c r="X22" s="159"/>
      <c r="Y22" s="159">
        <v>8299523</v>
      </c>
      <c r="Z22" s="141">
        <v>0</v>
      </c>
      <c r="AA22" s="157">
        <v>173060212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1079474052</v>
      </c>
      <c r="D25" s="168">
        <f>+D5+D9+D15+D19+D24</f>
        <v>0</v>
      </c>
      <c r="E25" s="169">
        <f t="shared" si="4"/>
        <v>1746287295</v>
      </c>
      <c r="F25" s="73">
        <f t="shared" si="4"/>
        <v>1746287295</v>
      </c>
      <c r="G25" s="73">
        <f t="shared" si="4"/>
        <v>283929703</v>
      </c>
      <c r="H25" s="73">
        <f t="shared" si="4"/>
        <v>43676047</v>
      </c>
      <c r="I25" s="73">
        <f t="shared" si="4"/>
        <v>9531177</v>
      </c>
      <c r="J25" s="73">
        <f t="shared" si="4"/>
        <v>337136927</v>
      </c>
      <c r="K25" s="73">
        <f t="shared" si="4"/>
        <v>70858399</v>
      </c>
      <c r="L25" s="73">
        <f t="shared" si="4"/>
        <v>82185068</v>
      </c>
      <c r="M25" s="73">
        <f t="shared" si="4"/>
        <v>50416639</v>
      </c>
      <c r="N25" s="73">
        <f t="shared" si="4"/>
        <v>203460106</v>
      </c>
      <c r="O25" s="73">
        <f t="shared" si="4"/>
        <v>2166490</v>
      </c>
      <c r="P25" s="73">
        <f t="shared" si="4"/>
        <v>55380822</v>
      </c>
      <c r="Q25" s="73">
        <f t="shared" si="4"/>
        <v>263898914</v>
      </c>
      <c r="R25" s="73">
        <f t="shared" si="4"/>
        <v>321446226</v>
      </c>
      <c r="S25" s="73">
        <f t="shared" si="4"/>
        <v>54666631</v>
      </c>
      <c r="T25" s="73">
        <f t="shared" si="4"/>
        <v>58863084</v>
      </c>
      <c r="U25" s="73">
        <f t="shared" si="4"/>
        <v>183407560</v>
      </c>
      <c r="V25" s="73">
        <f t="shared" si="4"/>
        <v>296937275</v>
      </c>
      <c r="W25" s="73">
        <f t="shared" si="4"/>
        <v>1158980534</v>
      </c>
      <c r="X25" s="73">
        <f t="shared" si="4"/>
        <v>1746287296</v>
      </c>
      <c r="Y25" s="73">
        <f t="shared" si="4"/>
        <v>-587306762</v>
      </c>
      <c r="Z25" s="170">
        <f>+IF(X25&lt;&gt;0,+(Y25/X25)*100,0)</f>
        <v>-33.63173764965647</v>
      </c>
      <c r="AA25" s="168">
        <f>+AA5+AA9+AA15+AA19+AA24</f>
        <v>1746287295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721601368</v>
      </c>
      <c r="D28" s="153">
        <f>SUM(D29:D31)</f>
        <v>0</v>
      </c>
      <c r="E28" s="154">
        <f t="shared" si="5"/>
        <v>1189542485</v>
      </c>
      <c r="F28" s="100">
        <f t="shared" si="5"/>
        <v>1189542485</v>
      </c>
      <c r="G28" s="100">
        <f t="shared" si="5"/>
        <v>6053509</v>
      </c>
      <c r="H28" s="100">
        <f t="shared" si="5"/>
        <v>10384935</v>
      </c>
      <c r="I28" s="100">
        <f t="shared" si="5"/>
        <v>10309418</v>
      </c>
      <c r="J28" s="100">
        <f t="shared" si="5"/>
        <v>26747862</v>
      </c>
      <c r="K28" s="100">
        <f t="shared" si="5"/>
        <v>12122240</v>
      </c>
      <c r="L28" s="100">
        <f t="shared" si="5"/>
        <v>8687417</v>
      </c>
      <c r="M28" s="100">
        <f t="shared" si="5"/>
        <v>13688194</v>
      </c>
      <c r="N28" s="100">
        <f t="shared" si="5"/>
        <v>34497851</v>
      </c>
      <c r="O28" s="100">
        <f t="shared" si="5"/>
        <v>8802148</v>
      </c>
      <c r="P28" s="100">
        <f t="shared" si="5"/>
        <v>10265114</v>
      </c>
      <c r="Q28" s="100">
        <f t="shared" si="5"/>
        <v>12061904</v>
      </c>
      <c r="R28" s="100">
        <f t="shared" si="5"/>
        <v>31129166</v>
      </c>
      <c r="S28" s="100">
        <f t="shared" si="5"/>
        <v>7974867</v>
      </c>
      <c r="T28" s="100">
        <f t="shared" si="5"/>
        <v>12022905</v>
      </c>
      <c r="U28" s="100">
        <f t="shared" si="5"/>
        <v>13653405</v>
      </c>
      <c r="V28" s="100">
        <f t="shared" si="5"/>
        <v>33651177</v>
      </c>
      <c r="W28" s="100">
        <f t="shared" si="5"/>
        <v>126026056</v>
      </c>
      <c r="X28" s="100">
        <f t="shared" si="5"/>
        <v>510812186</v>
      </c>
      <c r="Y28" s="100">
        <f t="shared" si="5"/>
        <v>-384786130</v>
      </c>
      <c r="Z28" s="137">
        <f>+IF(X28&lt;&gt;0,+(Y28/X28)*100,0)</f>
        <v>-75.32829884367716</v>
      </c>
      <c r="AA28" s="153">
        <f>SUM(AA29:AA31)</f>
        <v>1189542485</v>
      </c>
    </row>
    <row r="29" spans="1:27" ht="13.5">
      <c r="A29" s="138" t="s">
        <v>75</v>
      </c>
      <c r="B29" s="136"/>
      <c r="C29" s="155"/>
      <c r="D29" s="155"/>
      <c r="E29" s="156"/>
      <c r="F29" s="60"/>
      <c r="G29" s="60">
        <v>2175118</v>
      </c>
      <c r="H29" s="60">
        <v>4704212</v>
      </c>
      <c r="I29" s="60">
        <v>2527925</v>
      </c>
      <c r="J29" s="60">
        <v>9407255</v>
      </c>
      <c r="K29" s="60">
        <v>3228317</v>
      </c>
      <c r="L29" s="60">
        <v>2761491</v>
      </c>
      <c r="M29" s="60">
        <v>4488239</v>
      </c>
      <c r="N29" s="60">
        <v>10478047</v>
      </c>
      <c r="O29" s="60">
        <v>2925934</v>
      </c>
      <c r="P29" s="60">
        <v>3286553</v>
      </c>
      <c r="Q29" s="60">
        <v>3235241</v>
      </c>
      <c r="R29" s="60">
        <v>9447728</v>
      </c>
      <c r="S29" s="60">
        <v>2966547</v>
      </c>
      <c r="T29" s="60">
        <v>4422710</v>
      </c>
      <c r="U29" s="60">
        <v>4353699</v>
      </c>
      <c r="V29" s="60">
        <v>11742956</v>
      </c>
      <c r="W29" s="60">
        <v>41075986</v>
      </c>
      <c r="X29" s="60">
        <v>63444510</v>
      </c>
      <c r="Y29" s="60">
        <v>-22368524</v>
      </c>
      <c r="Z29" s="140">
        <v>-35.26</v>
      </c>
      <c r="AA29" s="155"/>
    </row>
    <row r="30" spans="1:27" ht="13.5">
      <c r="A30" s="138" t="s">
        <v>76</v>
      </c>
      <c r="B30" s="136"/>
      <c r="C30" s="157">
        <v>721601368</v>
      </c>
      <c r="D30" s="157"/>
      <c r="E30" s="158">
        <v>1189542485</v>
      </c>
      <c r="F30" s="159">
        <v>1189542485</v>
      </c>
      <c r="G30" s="159">
        <v>1803376</v>
      </c>
      <c r="H30" s="159">
        <v>2247828</v>
      </c>
      <c r="I30" s="159">
        <v>3647500</v>
      </c>
      <c r="J30" s="159">
        <v>7698704</v>
      </c>
      <c r="K30" s="159">
        <v>4329755</v>
      </c>
      <c r="L30" s="159">
        <v>3145606</v>
      </c>
      <c r="M30" s="159">
        <v>5617217</v>
      </c>
      <c r="N30" s="159">
        <v>13092578</v>
      </c>
      <c r="O30" s="159">
        <v>2302583</v>
      </c>
      <c r="P30" s="159">
        <v>3308988</v>
      </c>
      <c r="Q30" s="159">
        <v>5098955</v>
      </c>
      <c r="R30" s="159">
        <v>10710526</v>
      </c>
      <c r="S30" s="159">
        <v>2844955</v>
      </c>
      <c r="T30" s="159">
        <v>4004921</v>
      </c>
      <c r="U30" s="159">
        <v>4443010</v>
      </c>
      <c r="V30" s="159">
        <v>11292886</v>
      </c>
      <c r="W30" s="159">
        <v>42794694</v>
      </c>
      <c r="X30" s="159">
        <v>288865952</v>
      </c>
      <c r="Y30" s="159">
        <v>-246071258</v>
      </c>
      <c r="Z30" s="141">
        <v>-85.19</v>
      </c>
      <c r="AA30" s="157">
        <v>1189542485</v>
      </c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2075015</v>
      </c>
      <c r="H31" s="60">
        <v>3432895</v>
      </c>
      <c r="I31" s="60">
        <v>4133993</v>
      </c>
      <c r="J31" s="60">
        <v>9641903</v>
      </c>
      <c r="K31" s="60">
        <v>4564168</v>
      </c>
      <c r="L31" s="60">
        <v>2780320</v>
      </c>
      <c r="M31" s="60">
        <v>3582738</v>
      </c>
      <c r="N31" s="60">
        <v>10927226</v>
      </c>
      <c r="O31" s="60">
        <v>3573631</v>
      </c>
      <c r="P31" s="60">
        <v>3669573</v>
      </c>
      <c r="Q31" s="60">
        <v>3727708</v>
      </c>
      <c r="R31" s="60">
        <v>10970912</v>
      </c>
      <c r="S31" s="60">
        <v>2163365</v>
      </c>
      <c r="T31" s="60">
        <v>3595274</v>
      </c>
      <c r="U31" s="60">
        <v>4856696</v>
      </c>
      <c r="V31" s="60">
        <v>10615335</v>
      </c>
      <c r="W31" s="60">
        <v>42155376</v>
      </c>
      <c r="X31" s="60">
        <v>158501724</v>
      </c>
      <c r="Y31" s="60">
        <v>-116346348</v>
      </c>
      <c r="Z31" s="140">
        <v>-73.4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993764</v>
      </c>
      <c r="H32" s="100">
        <f t="shared" si="6"/>
        <v>1473652</v>
      </c>
      <c r="I32" s="100">
        <f t="shared" si="6"/>
        <v>1408694</v>
      </c>
      <c r="J32" s="100">
        <f t="shared" si="6"/>
        <v>3876110</v>
      </c>
      <c r="K32" s="100">
        <f t="shared" si="6"/>
        <v>2522748</v>
      </c>
      <c r="L32" s="100">
        <f t="shared" si="6"/>
        <v>1493575</v>
      </c>
      <c r="M32" s="100">
        <f t="shared" si="6"/>
        <v>2054387</v>
      </c>
      <c r="N32" s="100">
        <f t="shared" si="6"/>
        <v>6070710</v>
      </c>
      <c r="O32" s="100">
        <f t="shared" si="6"/>
        <v>1090245</v>
      </c>
      <c r="P32" s="100">
        <f t="shared" si="6"/>
        <v>1792276</v>
      </c>
      <c r="Q32" s="100">
        <f t="shared" si="6"/>
        <v>-273891</v>
      </c>
      <c r="R32" s="100">
        <f t="shared" si="6"/>
        <v>2608630</v>
      </c>
      <c r="S32" s="100">
        <f t="shared" si="6"/>
        <v>14774527</v>
      </c>
      <c r="T32" s="100">
        <f t="shared" si="6"/>
        <v>3222700</v>
      </c>
      <c r="U32" s="100">
        <f t="shared" si="6"/>
        <v>4366438</v>
      </c>
      <c r="V32" s="100">
        <f t="shared" si="6"/>
        <v>22363665</v>
      </c>
      <c r="W32" s="100">
        <f t="shared" si="6"/>
        <v>34919115</v>
      </c>
      <c r="X32" s="100">
        <f t="shared" si="6"/>
        <v>76576710</v>
      </c>
      <c r="Y32" s="100">
        <f t="shared" si="6"/>
        <v>-41657595</v>
      </c>
      <c r="Z32" s="137">
        <f>+IF(X32&lt;&gt;0,+(Y32/X32)*100,0)</f>
        <v>-54.3998233927783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528632</v>
      </c>
      <c r="H33" s="60">
        <v>584776</v>
      </c>
      <c r="I33" s="60">
        <v>685539</v>
      </c>
      <c r="J33" s="60">
        <v>1798947</v>
      </c>
      <c r="K33" s="60">
        <v>1822914</v>
      </c>
      <c r="L33" s="60">
        <v>665026</v>
      </c>
      <c r="M33" s="60">
        <v>1167366</v>
      </c>
      <c r="N33" s="60">
        <v>3655306</v>
      </c>
      <c r="O33" s="60">
        <v>699707</v>
      </c>
      <c r="P33" s="60">
        <v>730993</v>
      </c>
      <c r="Q33" s="60">
        <v>891206</v>
      </c>
      <c r="R33" s="60">
        <v>2321906</v>
      </c>
      <c r="S33" s="60">
        <v>14472642</v>
      </c>
      <c r="T33" s="60">
        <v>3222230</v>
      </c>
      <c r="U33" s="60">
        <v>4366438</v>
      </c>
      <c r="V33" s="60">
        <v>22061310</v>
      </c>
      <c r="W33" s="60">
        <v>29837469</v>
      </c>
      <c r="X33" s="60">
        <v>40969668</v>
      </c>
      <c r="Y33" s="60">
        <v>-11132199</v>
      </c>
      <c r="Z33" s="140">
        <v>-27.17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274683</v>
      </c>
      <c r="H35" s="60">
        <v>264918</v>
      </c>
      <c r="I35" s="60">
        <v>261101</v>
      </c>
      <c r="J35" s="60">
        <v>800702</v>
      </c>
      <c r="K35" s="60">
        <v>416446</v>
      </c>
      <c r="L35" s="60">
        <v>263629</v>
      </c>
      <c r="M35" s="60">
        <v>394639</v>
      </c>
      <c r="N35" s="60">
        <v>1074714</v>
      </c>
      <c r="O35" s="60">
        <v>340318</v>
      </c>
      <c r="P35" s="60">
        <v>393566</v>
      </c>
      <c r="Q35" s="60">
        <v>291589</v>
      </c>
      <c r="R35" s="60">
        <v>1025473</v>
      </c>
      <c r="S35" s="60">
        <v>301885</v>
      </c>
      <c r="T35" s="60">
        <v>470</v>
      </c>
      <c r="U35" s="60"/>
      <c r="V35" s="60">
        <v>302355</v>
      </c>
      <c r="W35" s="60">
        <v>3203244</v>
      </c>
      <c r="X35" s="60">
        <v>689904</v>
      </c>
      <c r="Y35" s="60">
        <v>2513340</v>
      </c>
      <c r="Z35" s="140">
        <v>364.3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>
        <v>190449</v>
      </c>
      <c r="H37" s="159">
        <v>623958</v>
      </c>
      <c r="I37" s="159">
        <v>462054</v>
      </c>
      <c r="J37" s="159">
        <v>1276461</v>
      </c>
      <c r="K37" s="159">
        <v>283388</v>
      </c>
      <c r="L37" s="159">
        <v>564920</v>
      </c>
      <c r="M37" s="159">
        <v>492382</v>
      </c>
      <c r="N37" s="159">
        <v>1340690</v>
      </c>
      <c r="O37" s="159">
        <v>50220</v>
      </c>
      <c r="P37" s="159">
        <v>667717</v>
      </c>
      <c r="Q37" s="159">
        <v>-1456686</v>
      </c>
      <c r="R37" s="159">
        <v>-738749</v>
      </c>
      <c r="S37" s="159"/>
      <c r="T37" s="159"/>
      <c r="U37" s="159"/>
      <c r="V37" s="159"/>
      <c r="W37" s="159">
        <v>1878402</v>
      </c>
      <c r="X37" s="159">
        <v>34917138</v>
      </c>
      <c r="Y37" s="159">
        <v>-33038736</v>
      </c>
      <c r="Z37" s="141">
        <v>-94.62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5821099</v>
      </c>
      <c r="H38" s="100">
        <f t="shared" si="7"/>
        <v>14002485</v>
      </c>
      <c r="I38" s="100">
        <f t="shared" si="7"/>
        <v>20481862</v>
      </c>
      <c r="J38" s="100">
        <f t="shared" si="7"/>
        <v>40305446</v>
      </c>
      <c r="K38" s="100">
        <f t="shared" si="7"/>
        <v>16503860</v>
      </c>
      <c r="L38" s="100">
        <f t="shared" si="7"/>
        <v>8622108</v>
      </c>
      <c r="M38" s="100">
        <f t="shared" si="7"/>
        <v>12350122</v>
      </c>
      <c r="N38" s="100">
        <f t="shared" si="7"/>
        <v>37476090</v>
      </c>
      <c r="O38" s="100">
        <f t="shared" si="7"/>
        <v>6708831</v>
      </c>
      <c r="P38" s="100">
        <f t="shared" si="7"/>
        <v>7257752</v>
      </c>
      <c r="Q38" s="100">
        <f t="shared" si="7"/>
        <v>21408044</v>
      </c>
      <c r="R38" s="100">
        <f t="shared" si="7"/>
        <v>35374627</v>
      </c>
      <c r="S38" s="100">
        <f t="shared" si="7"/>
        <v>8952936</v>
      </c>
      <c r="T38" s="100">
        <f t="shared" si="7"/>
        <v>12191981</v>
      </c>
      <c r="U38" s="100">
        <f t="shared" si="7"/>
        <v>7987965</v>
      </c>
      <c r="V38" s="100">
        <f t="shared" si="7"/>
        <v>29132882</v>
      </c>
      <c r="W38" s="100">
        <f t="shared" si="7"/>
        <v>142289045</v>
      </c>
      <c r="X38" s="100">
        <f t="shared" si="7"/>
        <v>178816309</v>
      </c>
      <c r="Y38" s="100">
        <f t="shared" si="7"/>
        <v>-36527264</v>
      </c>
      <c r="Z38" s="137">
        <f>+IF(X38&lt;&gt;0,+(Y38/X38)*100,0)</f>
        <v>-20.427255323785932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1656839</v>
      </c>
      <c r="H39" s="60">
        <v>8315649</v>
      </c>
      <c r="I39" s="60">
        <v>15691687</v>
      </c>
      <c r="J39" s="60">
        <v>25664175</v>
      </c>
      <c r="K39" s="60">
        <v>10411983</v>
      </c>
      <c r="L39" s="60">
        <v>5736081</v>
      </c>
      <c r="M39" s="60">
        <v>4763754</v>
      </c>
      <c r="N39" s="60">
        <v>20911818</v>
      </c>
      <c r="O39" s="60">
        <v>2774641</v>
      </c>
      <c r="P39" s="60">
        <v>2423778</v>
      </c>
      <c r="Q39" s="60">
        <v>16604022</v>
      </c>
      <c r="R39" s="60">
        <v>21802441</v>
      </c>
      <c r="S39" s="60">
        <v>4462709</v>
      </c>
      <c r="T39" s="60">
        <v>8185752</v>
      </c>
      <c r="U39" s="60">
        <v>3885305</v>
      </c>
      <c r="V39" s="60">
        <v>16533766</v>
      </c>
      <c r="W39" s="60">
        <v>84912200</v>
      </c>
      <c r="X39" s="60">
        <v>119281296</v>
      </c>
      <c r="Y39" s="60">
        <v>-34369096</v>
      </c>
      <c r="Z39" s="140">
        <v>-28.81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1814102</v>
      </c>
      <c r="H40" s="60">
        <v>3150988</v>
      </c>
      <c r="I40" s="60">
        <v>2308311</v>
      </c>
      <c r="J40" s="60">
        <v>7273401</v>
      </c>
      <c r="K40" s="60">
        <v>3587252</v>
      </c>
      <c r="L40" s="60">
        <v>971598</v>
      </c>
      <c r="M40" s="60">
        <v>4516776</v>
      </c>
      <c r="N40" s="60">
        <v>9075626</v>
      </c>
      <c r="O40" s="60">
        <v>1800144</v>
      </c>
      <c r="P40" s="60">
        <v>2698428</v>
      </c>
      <c r="Q40" s="60">
        <v>2891829</v>
      </c>
      <c r="R40" s="60">
        <v>7390401</v>
      </c>
      <c r="S40" s="60">
        <v>2868400</v>
      </c>
      <c r="T40" s="60">
        <v>4006229</v>
      </c>
      <c r="U40" s="60">
        <v>4102660</v>
      </c>
      <c r="V40" s="60">
        <v>10977289</v>
      </c>
      <c r="W40" s="60">
        <v>34716717</v>
      </c>
      <c r="X40" s="60">
        <v>39959749</v>
      </c>
      <c r="Y40" s="60">
        <v>-5243032</v>
      </c>
      <c r="Z40" s="140">
        <v>-13.12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>
        <v>2350158</v>
      </c>
      <c r="H41" s="60">
        <v>2535848</v>
      </c>
      <c r="I41" s="60">
        <v>2481864</v>
      </c>
      <c r="J41" s="60">
        <v>7367870</v>
      </c>
      <c r="K41" s="60">
        <v>2504625</v>
      </c>
      <c r="L41" s="60">
        <v>1914429</v>
      </c>
      <c r="M41" s="60">
        <v>3069592</v>
      </c>
      <c r="N41" s="60">
        <v>7488646</v>
      </c>
      <c r="O41" s="60">
        <v>2134046</v>
      </c>
      <c r="P41" s="60">
        <v>2135546</v>
      </c>
      <c r="Q41" s="60">
        <v>1912193</v>
      </c>
      <c r="R41" s="60">
        <v>6181785</v>
      </c>
      <c r="S41" s="60">
        <v>1621827</v>
      </c>
      <c r="T41" s="60"/>
      <c r="U41" s="60"/>
      <c r="V41" s="60">
        <v>1621827</v>
      </c>
      <c r="W41" s="60">
        <v>22660128</v>
      </c>
      <c r="X41" s="60">
        <v>19575264</v>
      </c>
      <c r="Y41" s="60">
        <v>3084864</v>
      </c>
      <c r="Z41" s="140">
        <v>15.76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5270728</v>
      </c>
      <c r="H42" s="100">
        <f t="shared" si="8"/>
        <v>9238396</v>
      </c>
      <c r="I42" s="100">
        <f t="shared" si="8"/>
        <v>20835461</v>
      </c>
      <c r="J42" s="100">
        <f t="shared" si="8"/>
        <v>35344585</v>
      </c>
      <c r="K42" s="100">
        <f t="shared" si="8"/>
        <v>21296420</v>
      </c>
      <c r="L42" s="100">
        <f t="shared" si="8"/>
        <v>17542594</v>
      </c>
      <c r="M42" s="100">
        <f t="shared" si="8"/>
        <v>24378216</v>
      </c>
      <c r="N42" s="100">
        <f t="shared" si="8"/>
        <v>63217230</v>
      </c>
      <c r="O42" s="100">
        <f t="shared" si="8"/>
        <v>21420008</v>
      </c>
      <c r="P42" s="100">
        <f t="shared" si="8"/>
        <v>21494363</v>
      </c>
      <c r="Q42" s="100">
        <f t="shared" si="8"/>
        <v>20880883</v>
      </c>
      <c r="R42" s="100">
        <f t="shared" si="8"/>
        <v>63795254</v>
      </c>
      <c r="S42" s="100">
        <f t="shared" si="8"/>
        <v>7365919</v>
      </c>
      <c r="T42" s="100">
        <f t="shared" si="8"/>
        <v>22178311</v>
      </c>
      <c r="U42" s="100">
        <f t="shared" si="8"/>
        <v>43072419</v>
      </c>
      <c r="V42" s="100">
        <f t="shared" si="8"/>
        <v>72616649</v>
      </c>
      <c r="W42" s="100">
        <f t="shared" si="8"/>
        <v>234973718</v>
      </c>
      <c r="X42" s="100">
        <f t="shared" si="8"/>
        <v>423337281</v>
      </c>
      <c r="Y42" s="100">
        <f t="shared" si="8"/>
        <v>-188363563</v>
      </c>
      <c r="Z42" s="137">
        <f>+IF(X42&lt;&gt;0,+(Y42/X42)*100,0)</f>
        <v>-44.49491491867923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>
        <v>4612316</v>
      </c>
      <c r="H44" s="60">
        <v>8411994</v>
      </c>
      <c r="I44" s="60">
        <v>14248892</v>
      </c>
      <c r="J44" s="60">
        <v>27273202</v>
      </c>
      <c r="K44" s="60">
        <v>19901623</v>
      </c>
      <c r="L44" s="60">
        <v>16260772</v>
      </c>
      <c r="M44" s="60">
        <v>21741283</v>
      </c>
      <c r="N44" s="60">
        <v>57903678</v>
      </c>
      <c r="O44" s="60">
        <v>20050644</v>
      </c>
      <c r="P44" s="60">
        <v>19523713</v>
      </c>
      <c r="Q44" s="60">
        <v>19121961</v>
      </c>
      <c r="R44" s="60">
        <v>58696318</v>
      </c>
      <c r="S44" s="60">
        <v>1241904</v>
      </c>
      <c r="T44" s="60">
        <v>22178311</v>
      </c>
      <c r="U44" s="60">
        <v>43072419</v>
      </c>
      <c r="V44" s="60">
        <v>66492634</v>
      </c>
      <c r="W44" s="60">
        <v>210365832</v>
      </c>
      <c r="X44" s="60">
        <v>423337281</v>
      </c>
      <c r="Y44" s="60">
        <v>-212971449</v>
      </c>
      <c r="Z44" s="140">
        <v>-50.31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658412</v>
      </c>
      <c r="H45" s="159">
        <v>826402</v>
      </c>
      <c r="I45" s="159">
        <v>6586569</v>
      </c>
      <c r="J45" s="159">
        <v>8071383</v>
      </c>
      <c r="K45" s="159">
        <v>1394797</v>
      </c>
      <c r="L45" s="159">
        <v>1281822</v>
      </c>
      <c r="M45" s="159">
        <v>2636933</v>
      </c>
      <c r="N45" s="159">
        <v>5313552</v>
      </c>
      <c r="O45" s="159">
        <v>1369364</v>
      </c>
      <c r="P45" s="159">
        <v>1970650</v>
      </c>
      <c r="Q45" s="159">
        <v>1758922</v>
      </c>
      <c r="R45" s="159">
        <v>5098936</v>
      </c>
      <c r="S45" s="159">
        <v>6124015</v>
      </c>
      <c r="T45" s="159"/>
      <c r="U45" s="159"/>
      <c r="V45" s="159">
        <v>6124015</v>
      </c>
      <c r="W45" s="159">
        <v>24607886</v>
      </c>
      <c r="X45" s="159"/>
      <c r="Y45" s="159">
        <v>24607886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721601368</v>
      </c>
      <c r="D48" s="168">
        <f>+D28+D32+D38+D42+D47</f>
        <v>0</v>
      </c>
      <c r="E48" s="169">
        <f t="shared" si="9"/>
        <v>1189542485</v>
      </c>
      <c r="F48" s="73">
        <f t="shared" si="9"/>
        <v>1189542485</v>
      </c>
      <c r="G48" s="73">
        <f t="shared" si="9"/>
        <v>18139100</v>
      </c>
      <c r="H48" s="73">
        <f t="shared" si="9"/>
        <v>35099468</v>
      </c>
      <c r="I48" s="73">
        <f t="shared" si="9"/>
        <v>53035435</v>
      </c>
      <c r="J48" s="73">
        <f t="shared" si="9"/>
        <v>106274003</v>
      </c>
      <c r="K48" s="73">
        <f t="shared" si="9"/>
        <v>52445268</v>
      </c>
      <c r="L48" s="73">
        <f t="shared" si="9"/>
        <v>36345694</v>
      </c>
      <c r="M48" s="73">
        <f t="shared" si="9"/>
        <v>52470919</v>
      </c>
      <c r="N48" s="73">
        <f t="shared" si="9"/>
        <v>141261881</v>
      </c>
      <c r="O48" s="73">
        <f t="shared" si="9"/>
        <v>38021232</v>
      </c>
      <c r="P48" s="73">
        <f t="shared" si="9"/>
        <v>40809505</v>
      </c>
      <c r="Q48" s="73">
        <f t="shared" si="9"/>
        <v>54076940</v>
      </c>
      <c r="R48" s="73">
        <f t="shared" si="9"/>
        <v>132907677</v>
      </c>
      <c r="S48" s="73">
        <f t="shared" si="9"/>
        <v>39068249</v>
      </c>
      <c r="T48" s="73">
        <f t="shared" si="9"/>
        <v>49615897</v>
      </c>
      <c r="U48" s="73">
        <f t="shared" si="9"/>
        <v>69080227</v>
      </c>
      <c r="V48" s="73">
        <f t="shared" si="9"/>
        <v>157764373</v>
      </c>
      <c r="W48" s="73">
        <f t="shared" si="9"/>
        <v>538207934</v>
      </c>
      <c r="X48" s="73">
        <f t="shared" si="9"/>
        <v>1189542486</v>
      </c>
      <c r="Y48" s="73">
        <f t="shared" si="9"/>
        <v>-651334552</v>
      </c>
      <c r="Z48" s="170">
        <f>+IF(X48&lt;&gt;0,+(Y48/X48)*100,0)</f>
        <v>-54.75504739559172</v>
      </c>
      <c r="AA48" s="168">
        <f>+AA28+AA32+AA38+AA42+AA47</f>
        <v>1189542485</v>
      </c>
    </row>
    <row r="49" spans="1:27" ht="13.5">
      <c r="A49" s="148" t="s">
        <v>49</v>
      </c>
      <c r="B49" s="149"/>
      <c r="C49" s="171">
        <f aca="true" t="shared" si="10" ref="C49:Y49">+C25-C48</f>
        <v>357872684</v>
      </c>
      <c r="D49" s="171">
        <f>+D25-D48</f>
        <v>0</v>
      </c>
      <c r="E49" s="172">
        <f t="shared" si="10"/>
        <v>556744810</v>
      </c>
      <c r="F49" s="173">
        <f t="shared" si="10"/>
        <v>556744810</v>
      </c>
      <c r="G49" s="173">
        <f t="shared" si="10"/>
        <v>265790603</v>
      </c>
      <c r="H49" s="173">
        <f t="shared" si="10"/>
        <v>8576579</v>
      </c>
      <c r="I49" s="173">
        <f t="shared" si="10"/>
        <v>-43504258</v>
      </c>
      <c r="J49" s="173">
        <f t="shared" si="10"/>
        <v>230862924</v>
      </c>
      <c r="K49" s="173">
        <f t="shared" si="10"/>
        <v>18413131</v>
      </c>
      <c r="L49" s="173">
        <f t="shared" si="10"/>
        <v>45839374</v>
      </c>
      <c r="M49" s="173">
        <f t="shared" si="10"/>
        <v>-2054280</v>
      </c>
      <c r="N49" s="173">
        <f t="shared" si="10"/>
        <v>62198225</v>
      </c>
      <c r="O49" s="173">
        <f t="shared" si="10"/>
        <v>-35854742</v>
      </c>
      <c r="P49" s="173">
        <f t="shared" si="10"/>
        <v>14571317</v>
      </c>
      <c r="Q49" s="173">
        <f t="shared" si="10"/>
        <v>209821974</v>
      </c>
      <c r="R49" s="173">
        <f t="shared" si="10"/>
        <v>188538549</v>
      </c>
      <c r="S49" s="173">
        <f t="shared" si="10"/>
        <v>15598382</v>
      </c>
      <c r="T49" s="173">
        <f t="shared" si="10"/>
        <v>9247187</v>
      </c>
      <c r="U49" s="173">
        <f t="shared" si="10"/>
        <v>114327333</v>
      </c>
      <c r="V49" s="173">
        <f t="shared" si="10"/>
        <v>139172902</v>
      </c>
      <c r="W49" s="173">
        <f t="shared" si="10"/>
        <v>620772600</v>
      </c>
      <c r="X49" s="173">
        <f>IF(F25=F48,0,X25-X48)</f>
        <v>556744810</v>
      </c>
      <c r="Y49" s="173">
        <f t="shared" si="10"/>
        <v>64027790</v>
      </c>
      <c r="Z49" s="174">
        <f>+IF(X49&lt;&gt;0,+(Y49/X49)*100,0)</f>
        <v>11.500383811391075</v>
      </c>
      <c r="AA49" s="171">
        <f>+AA25-AA48</f>
        <v>556744810</v>
      </c>
    </row>
    <row r="50" spans="1:27" ht="13.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398644333</v>
      </c>
      <c r="F8" s="60">
        <v>398644333</v>
      </c>
      <c r="G8" s="60">
        <v>3357632</v>
      </c>
      <c r="H8" s="60">
        <v>0</v>
      </c>
      <c r="I8" s="60">
        <v>-92406</v>
      </c>
      <c r="J8" s="60">
        <v>3265226</v>
      </c>
      <c r="K8" s="60">
        <v>14134221</v>
      </c>
      <c r="L8" s="60">
        <v>1554642</v>
      </c>
      <c r="M8" s="60">
        <v>797693</v>
      </c>
      <c r="N8" s="60">
        <v>16486556</v>
      </c>
      <c r="O8" s="60">
        <v>0</v>
      </c>
      <c r="P8" s="60">
        <v>10906685</v>
      </c>
      <c r="Q8" s="60">
        <v>0</v>
      </c>
      <c r="R8" s="60">
        <v>10906685</v>
      </c>
      <c r="S8" s="60">
        <v>0</v>
      </c>
      <c r="T8" s="60">
        <v>14998495</v>
      </c>
      <c r="U8" s="60">
        <v>77811708</v>
      </c>
      <c r="V8" s="60">
        <v>92810203</v>
      </c>
      <c r="W8" s="60">
        <v>123468670</v>
      </c>
      <c r="X8" s="60">
        <v>398644332</v>
      </c>
      <c r="Y8" s="60">
        <v>-275175662</v>
      </c>
      <c r="Z8" s="140">
        <v>-69.03</v>
      </c>
      <c r="AA8" s="155">
        <v>398644333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173060212</v>
      </c>
      <c r="F9" s="60">
        <v>173060212</v>
      </c>
      <c r="G9" s="60">
        <v>1535124</v>
      </c>
      <c r="H9" s="60">
        <v>0</v>
      </c>
      <c r="I9" s="60">
        <v>53</v>
      </c>
      <c r="J9" s="60">
        <v>1535177</v>
      </c>
      <c r="K9" s="60">
        <v>3056814</v>
      </c>
      <c r="L9" s="60">
        <v>596449</v>
      </c>
      <c r="M9" s="60">
        <v>304251</v>
      </c>
      <c r="N9" s="60">
        <v>3957514</v>
      </c>
      <c r="O9" s="60">
        <v>0</v>
      </c>
      <c r="P9" s="60">
        <v>2806832</v>
      </c>
      <c r="Q9" s="60">
        <v>0</v>
      </c>
      <c r="R9" s="60">
        <v>2806832</v>
      </c>
      <c r="S9" s="60">
        <v>0</v>
      </c>
      <c r="T9" s="60">
        <v>0</v>
      </c>
      <c r="U9" s="60">
        <v>0</v>
      </c>
      <c r="V9" s="60">
        <v>0</v>
      </c>
      <c r="W9" s="60">
        <v>8299523</v>
      </c>
      <c r="X9" s="60">
        <v>173060208</v>
      </c>
      <c r="Y9" s="60">
        <v>-164760685</v>
      </c>
      <c r="Z9" s="140">
        <v>-95.2</v>
      </c>
      <c r="AA9" s="155">
        <v>173060212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8660562</v>
      </c>
      <c r="R11" s="60">
        <v>8660562</v>
      </c>
      <c r="S11" s="60">
        <v>20049012</v>
      </c>
      <c r="T11" s="60">
        <v>0</v>
      </c>
      <c r="U11" s="60">
        <v>0</v>
      </c>
      <c r="V11" s="60">
        <v>20049012</v>
      </c>
      <c r="W11" s="60">
        <v>28709574</v>
      </c>
      <c r="X11" s="60"/>
      <c r="Y11" s="60">
        <v>28709574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39000</v>
      </c>
      <c r="D12" s="155">
        <v>0</v>
      </c>
      <c r="E12" s="156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0</v>
      </c>
      <c r="X12" s="60"/>
      <c r="Y12" s="60">
        <v>0</v>
      </c>
      <c r="Z12" s="140">
        <v>0</v>
      </c>
      <c r="AA12" s="155">
        <v>0</v>
      </c>
    </row>
    <row r="13" spans="1:27" ht="13.5">
      <c r="A13" s="181" t="s">
        <v>109</v>
      </c>
      <c r="B13" s="185"/>
      <c r="C13" s="155">
        <v>25983684</v>
      </c>
      <c r="D13" s="155">
        <v>0</v>
      </c>
      <c r="E13" s="156">
        <v>18018781</v>
      </c>
      <c r="F13" s="60">
        <v>18018781</v>
      </c>
      <c r="G13" s="60">
        <v>1786545</v>
      </c>
      <c r="H13" s="60">
        <v>2517803</v>
      </c>
      <c r="I13" s="60">
        <v>1970107</v>
      </c>
      <c r="J13" s="60">
        <v>6274455</v>
      </c>
      <c r="K13" s="60">
        <v>1341118</v>
      </c>
      <c r="L13" s="60">
        <v>3102321</v>
      </c>
      <c r="M13" s="60">
        <v>1958830</v>
      </c>
      <c r="N13" s="60">
        <v>6402269</v>
      </c>
      <c r="O13" s="60">
        <v>1459078</v>
      </c>
      <c r="P13" s="60">
        <v>541689</v>
      </c>
      <c r="Q13" s="60">
        <v>1183233</v>
      </c>
      <c r="R13" s="60">
        <v>3184000</v>
      </c>
      <c r="S13" s="60">
        <v>3606228</v>
      </c>
      <c r="T13" s="60">
        <v>702806</v>
      </c>
      <c r="U13" s="60">
        <v>0</v>
      </c>
      <c r="V13" s="60">
        <v>4309034</v>
      </c>
      <c r="W13" s="60">
        <v>20169758</v>
      </c>
      <c r="X13" s="60">
        <v>18018780</v>
      </c>
      <c r="Y13" s="60">
        <v>2150978</v>
      </c>
      <c r="Z13" s="140">
        <v>11.94</v>
      </c>
      <c r="AA13" s="155">
        <v>18018781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482455106</v>
      </c>
      <c r="D19" s="155">
        <v>0</v>
      </c>
      <c r="E19" s="156">
        <v>484418700</v>
      </c>
      <c r="F19" s="60">
        <v>484418700</v>
      </c>
      <c r="G19" s="60">
        <v>170183515</v>
      </c>
      <c r="H19" s="60">
        <v>14869246</v>
      </c>
      <c r="I19" s="60">
        <v>3066770</v>
      </c>
      <c r="J19" s="60">
        <v>188119531</v>
      </c>
      <c r="K19" s="60">
        <v>2078209</v>
      </c>
      <c r="L19" s="60">
        <v>36345694</v>
      </c>
      <c r="M19" s="60">
        <v>-25587767</v>
      </c>
      <c r="N19" s="60">
        <v>12836136</v>
      </c>
      <c r="O19" s="60">
        <v>0</v>
      </c>
      <c r="P19" s="60">
        <v>6881701</v>
      </c>
      <c r="Q19" s="60">
        <v>120180174</v>
      </c>
      <c r="R19" s="60">
        <v>127061875</v>
      </c>
      <c r="S19" s="60">
        <v>4168609</v>
      </c>
      <c r="T19" s="60">
        <v>5370720</v>
      </c>
      <c r="U19" s="60">
        <v>14912577</v>
      </c>
      <c r="V19" s="60">
        <v>24451906</v>
      </c>
      <c r="W19" s="60">
        <v>352469448</v>
      </c>
      <c r="X19" s="60">
        <v>484418700</v>
      </c>
      <c r="Y19" s="60">
        <v>-131949252</v>
      </c>
      <c r="Z19" s="140">
        <v>-27.24</v>
      </c>
      <c r="AA19" s="155">
        <v>484418700</v>
      </c>
    </row>
    <row r="20" spans="1:27" ht="13.5">
      <c r="A20" s="181" t="s">
        <v>35</v>
      </c>
      <c r="B20" s="185"/>
      <c r="C20" s="155">
        <v>15458837</v>
      </c>
      <c r="D20" s="155">
        <v>0</v>
      </c>
      <c r="E20" s="156">
        <v>482300</v>
      </c>
      <c r="F20" s="54">
        <v>482300</v>
      </c>
      <c r="G20" s="54">
        <v>255634</v>
      </c>
      <c r="H20" s="54">
        <v>2519577</v>
      </c>
      <c r="I20" s="54">
        <v>4249268</v>
      </c>
      <c r="J20" s="54">
        <v>7024479</v>
      </c>
      <c r="K20" s="54">
        <v>6275160</v>
      </c>
      <c r="L20" s="54">
        <v>4628429</v>
      </c>
      <c r="M20" s="54">
        <v>14698827</v>
      </c>
      <c r="N20" s="54">
        <v>25602416</v>
      </c>
      <c r="O20" s="54">
        <v>707412</v>
      </c>
      <c r="P20" s="54">
        <v>3273457</v>
      </c>
      <c r="Q20" s="54">
        <v>10456991</v>
      </c>
      <c r="R20" s="54">
        <v>14437860</v>
      </c>
      <c r="S20" s="54">
        <v>4344507</v>
      </c>
      <c r="T20" s="54">
        <v>6082929</v>
      </c>
      <c r="U20" s="54">
        <v>7196495</v>
      </c>
      <c r="V20" s="54">
        <v>17623931</v>
      </c>
      <c r="W20" s="54">
        <v>64688686</v>
      </c>
      <c r="X20" s="54">
        <v>482304</v>
      </c>
      <c r="Y20" s="54">
        <v>64206382</v>
      </c>
      <c r="Z20" s="184">
        <v>13312.43</v>
      </c>
      <c r="AA20" s="130">
        <v>482300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523936627</v>
      </c>
      <c r="D22" s="188">
        <f>SUM(D5:D21)</f>
        <v>0</v>
      </c>
      <c r="E22" s="189">
        <f t="shared" si="0"/>
        <v>1074624326</v>
      </c>
      <c r="F22" s="190">
        <f t="shared" si="0"/>
        <v>1074624326</v>
      </c>
      <c r="G22" s="190">
        <f t="shared" si="0"/>
        <v>177118450</v>
      </c>
      <c r="H22" s="190">
        <f t="shared" si="0"/>
        <v>19906626</v>
      </c>
      <c r="I22" s="190">
        <f t="shared" si="0"/>
        <v>9193792</v>
      </c>
      <c r="J22" s="190">
        <f t="shared" si="0"/>
        <v>206218868</v>
      </c>
      <c r="K22" s="190">
        <f t="shared" si="0"/>
        <v>26885522</v>
      </c>
      <c r="L22" s="190">
        <f t="shared" si="0"/>
        <v>46227535</v>
      </c>
      <c r="M22" s="190">
        <f t="shared" si="0"/>
        <v>-7828166</v>
      </c>
      <c r="N22" s="190">
        <f t="shared" si="0"/>
        <v>65284891</v>
      </c>
      <c r="O22" s="190">
        <f t="shared" si="0"/>
        <v>2166490</v>
      </c>
      <c r="P22" s="190">
        <f t="shared" si="0"/>
        <v>24410364</v>
      </c>
      <c r="Q22" s="190">
        <f t="shared" si="0"/>
        <v>140480960</v>
      </c>
      <c r="R22" s="190">
        <f t="shared" si="0"/>
        <v>167057814</v>
      </c>
      <c r="S22" s="190">
        <f t="shared" si="0"/>
        <v>32168356</v>
      </c>
      <c r="T22" s="190">
        <f t="shared" si="0"/>
        <v>27154950</v>
      </c>
      <c r="U22" s="190">
        <f t="shared" si="0"/>
        <v>99920780</v>
      </c>
      <c r="V22" s="190">
        <f t="shared" si="0"/>
        <v>159244086</v>
      </c>
      <c r="W22" s="190">
        <f t="shared" si="0"/>
        <v>597805659</v>
      </c>
      <c r="X22" s="190">
        <f t="shared" si="0"/>
        <v>1074624324</v>
      </c>
      <c r="Y22" s="190">
        <f t="shared" si="0"/>
        <v>-476818665</v>
      </c>
      <c r="Z22" s="191">
        <f>+IF(X22&lt;&gt;0,+(Y22/X22)*100,0)</f>
        <v>-44.370730715006594</v>
      </c>
      <c r="AA22" s="188">
        <f>SUM(AA5:AA21)</f>
        <v>1074624326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134214848</v>
      </c>
      <c r="D25" s="155">
        <v>0</v>
      </c>
      <c r="E25" s="156">
        <v>223849787</v>
      </c>
      <c r="F25" s="60">
        <v>223849787</v>
      </c>
      <c r="G25" s="60">
        <v>11714148</v>
      </c>
      <c r="H25" s="60">
        <v>14087614</v>
      </c>
      <c r="I25" s="60">
        <v>13499793</v>
      </c>
      <c r="J25" s="60">
        <v>39301555</v>
      </c>
      <c r="K25" s="60">
        <v>14172141</v>
      </c>
      <c r="L25" s="60">
        <v>15822192</v>
      </c>
      <c r="M25" s="60">
        <v>20682513</v>
      </c>
      <c r="N25" s="60">
        <v>50676846</v>
      </c>
      <c r="O25" s="60">
        <v>13657419</v>
      </c>
      <c r="P25" s="60">
        <v>15254652</v>
      </c>
      <c r="Q25" s="60">
        <v>14509563</v>
      </c>
      <c r="R25" s="60">
        <v>43421634</v>
      </c>
      <c r="S25" s="60">
        <v>14427258</v>
      </c>
      <c r="T25" s="60">
        <v>20241541</v>
      </c>
      <c r="U25" s="60">
        <v>14469422</v>
      </c>
      <c r="V25" s="60">
        <v>49138221</v>
      </c>
      <c r="W25" s="60">
        <v>182538256</v>
      </c>
      <c r="X25" s="60">
        <v>223849786</v>
      </c>
      <c r="Y25" s="60">
        <v>-41311530</v>
      </c>
      <c r="Z25" s="140">
        <v>-18.46</v>
      </c>
      <c r="AA25" s="155">
        <v>223849787</v>
      </c>
    </row>
    <row r="26" spans="1:27" ht="13.5">
      <c r="A26" s="183" t="s">
        <v>38</v>
      </c>
      <c r="B26" s="182"/>
      <c r="C26" s="155">
        <v>7331478</v>
      </c>
      <c r="D26" s="155">
        <v>0</v>
      </c>
      <c r="E26" s="156">
        <v>9633430</v>
      </c>
      <c r="F26" s="60">
        <v>9633430</v>
      </c>
      <c r="G26" s="60">
        <v>711960</v>
      </c>
      <c r="H26" s="60">
        <v>655798</v>
      </c>
      <c r="I26" s="60">
        <v>680858</v>
      </c>
      <c r="J26" s="60">
        <v>2048616</v>
      </c>
      <c r="K26" s="60">
        <v>686199</v>
      </c>
      <c r="L26" s="60">
        <v>824926</v>
      </c>
      <c r="M26" s="60">
        <v>833556</v>
      </c>
      <c r="N26" s="60">
        <v>2344681</v>
      </c>
      <c r="O26" s="60">
        <v>872596</v>
      </c>
      <c r="P26" s="60">
        <v>856445</v>
      </c>
      <c r="Q26" s="60">
        <v>856327</v>
      </c>
      <c r="R26" s="60">
        <v>2585368</v>
      </c>
      <c r="S26" s="60">
        <v>1190265</v>
      </c>
      <c r="T26" s="60">
        <v>855191</v>
      </c>
      <c r="U26" s="60">
        <v>875272</v>
      </c>
      <c r="V26" s="60">
        <v>2920728</v>
      </c>
      <c r="W26" s="60">
        <v>9899393</v>
      </c>
      <c r="X26" s="60">
        <v>9633431</v>
      </c>
      <c r="Y26" s="60">
        <v>265962</v>
      </c>
      <c r="Z26" s="140">
        <v>2.76</v>
      </c>
      <c r="AA26" s="155">
        <v>9633430</v>
      </c>
    </row>
    <row r="27" spans="1:27" ht="13.5">
      <c r="A27" s="183" t="s">
        <v>118</v>
      </c>
      <c r="B27" s="182"/>
      <c r="C27" s="155">
        <v>1087461</v>
      </c>
      <c r="D27" s="155">
        <v>0</v>
      </c>
      <c r="E27" s="156">
        <v>228681818</v>
      </c>
      <c r="F27" s="60">
        <v>228681818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228681823</v>
      </c>
      <c r="Y27" s="60">
        <v>-228681823</v>
      </c>
      <c r="Z27" s="140">
        <v>-100</v>
      </c>
      <c r="AA27" s="155">
        <v>228681818</v>
      </c>
    </row>
    <row r="28" spans="1:27" ht="13.5">
      <c r="A28" s="183" t="s">
        <v>39</v>
      </c>
      <c r="B28" s="182"/>
      <c r="C28" s="155">
        <v>91602437</v>
      </c>
      <c r="D28" s="155">
        <v>0</v>
      </c>
      <c r="E28" s="156">
        <v>95400000</v>
      </c>
      <c r="F28" s="60">
        <v>95400000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95400000</v>
      </c>
      <c r="Y28" s="60">
        <v>-95400000</v>
      </c>
      <c r="Z28" s="140">
        <v>-100</v>
      </c>
      <c r="AA28" s="155">
        <v>95400000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630700</v>
      </c>
      <c r="F29" s="60">
        <v>630700</v>
      </c>
      <c r="G29" s="60">
        <v>0</v>
      </c>
      <c r="H29" s="60">
        <v>1697</v>
      </c>
      <c r="I29" s="60">
        <v>0</v>
      </c>
      <c r="J29" s="60">
        <v>1697</v>
      </c>
      <c r="K29" s="60">
        <v>6259</v>
      </c>
      <c r="L29" s="60">
        <v>16920</v>
      </c>
      <c r="M29" s="60">
        <v>19185</v>
      </c>
      <c r="N29" s="60">
        <v>42364</v>
      </c>
      <c r="O29" s="60">
        <v>16935</v>
      </c>
      <c r="P29" s="60">
        <v>13390</v>
      </c>
      <c r="Q29" s="60">
        <v>23519</v>
      </c>
      <c r="R29" s="60">
        <v>53844</v>
      </c>
      <c r="S29" s="60">
        <v>23036</v>
      </c>
      <c r="T29" s="60">
        <v>8172</v>
      </c>
      <c r="U29" s="60">
        <v>0</v>
      </c>
      <c r="V29" s="60">
        <v>31208</v>
      </c>
      <c r="W29" s="60">
        <v>129113</v>
      </c>
      <c r="X29" s="60">
        <v>630702</v>
      </c>
      <c r="Y29" s="60">
        <v>-501589</v>
      </c>
      <c r="Z29" s="140">
        <v>-79.53</v>
      </c>
      <c r="AA29" s="155">
        <v>630700</v>
      </c>
    </row>
    <row r="30" spans="1:27" ht="13.5">
      <c r="A30" s="183" t="s">
        <v>119</v>
      </c>
      <c r="B30" s="182"/>
      <c r="C30" s="155">
        <v>13322406</v>
      </c>
      <c r="D30" s="155">
        <v>0</v>
      </c>
      <c r="E30" s="156">
        <v>10762180</v>
      </c>
      <c r="F30" s="60">
        <v>10762180</v>
      </c>
      <c r="G30" s="60">
        <v>0</v>
      </c>
      <c r="H30" s="60">
        <v>0</v>
      </c>
      <c r="I30" s="60">
        <v>3416406</v>
      </c>
      <c r="J30" s="60">
        <v>3416406</v>
      </c>
      <c r="K30" s="60">
        <v>0</v>
      </c>
      <c r="L30" s="60">
        <v>2632</v>
      </c>
      <c r="M30" s="60">
        <v>1253540</v>
      </c>
      <c r="N30" s="60">
        <v>1256172</v>
      </c>
      <c r="O30" s="60">
        <v>0</v>
      </c>
      <c r="P30" s="60">
        <v>4355029</v>
      </c>
      <c r="Q30" s="60">
        <v>3401631</v>
      </c>
      <c r="R30" s="60">
        <v>7756660</v>
      </c>
      <c r="S30" s="60">
        <v>886264</v>
      </c>
      <c r="T30" s="60">
        <v>154562</v>
      </c>
      <c r="U30" s="60">
        <v>1214037</v>
      </c>
      <c r="V30" s="60">
        <v>2254863</v>
      </c>
      <c r="W30" s="60">
        <v>14684101</v>
      </c>
      <c r="X30" s="60">
        <v>10762176</v>
      </c>
      <c r="Y30" s="60">
        <v>3921925</v>
      </c>
      <c r="Z30" s="140">
        <v>36.44</v>
      </c>
      <c r="AA30" s="155">
        <v>10762180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9197339</v>
      </c>
      <c r="D32" s="155">
        <v>0</v>
      </c>
      <c r="E32" s="156">
        <v>18375206</v>
      </c>
      <c r="F32" s="60">
        <v>18375206</v>
      </c>
      <c r="G32" s="60">
        <v>59100</v>
      </c>
      <c r="H32" s="60">
        <v>601415</v>
      </c>
      <c r="I32" s="60">
        <v>1550575</v>
      </c>
      <c r="J32" s="60">
        <v>2211090</v>
      </c>
      <c r="K32" s="60">
        <v>1111642</v>
      </c>
      <c r="L32" s="60">
        <v>859139</v>
      </c>
      <c r="M32" s="60">
        <v>2458456</v>
      </c>
      <c r="N32" s="60">
        <v>4429237</v>
      </c>
      <c r="O32" s="60">
        <v>410296</v>
      </c>
      <c r="P32" s="60">
        <v>1560411</v>
      </c>
      <c r="Q32" s="60">
        <v>1458630</v>
      </c>
      <c r="R32" s="60">
        <v>3429337</v>
      </c>
      <c r="S32" s="60">
        <v>587748</v>
      </c>
      <c r="T32" s="60">
        <v>355810</v>
      </c>
      <c r="U32" s="60">
        <v>1627862</v>
      </c>
      <c r="V32" s="60">
        <v>2571420</v>
      </c>
      <c r="W32" s="60">
        <v>12641084</v>
      </c>
      <c r="X32" s="60">
        <v>18375204</v>
      </c>
      <c r="Y32" s="60">
        <v>-5734120</v>
      </c>
      <c r="Z32" s="140">
        <v>-31.21</v>
      </c>
      <c r="AA32" s="155">
        <v>18375206</v>
      </c>
    </row>
    <row r="33" spans="1:27" ht="13.5">
      <c r="A33" s="183" t="s">
        <v>42</v>
      </c>
      <c r="B33" s="182"/>
      <c r="C33" s="155">
        <v>405923849</v>
      </c>
      <c r="D33" s="155">
        <v>0</v>
      </c>
      <c r="E33" s="156">
        <v>171171795</v>
      </c>
      <c r="F33" s="60">
        <v>171171795</v>
      </c>
      <c r="G33" s="60">
        <v>105627</v>
      </c>
      <c r="H33" s="60">
        <v>155857</v>
      </c>
      <c r="I33" s="60">
        <v>46709</v>
      </c>
      <c r="J33" s="60">
        <v>308193</v>
      </c>
      <c r="K33" s="60">
        <v>4033766</v>
      </c>
      <c r="L33" s="60">
        <v>1464118</v>
      </c>
      <c r="M33" s="60">
        <v>7172364</v>
      </c>
      <c r="N33" s="60">
        <v>12670248</v>
      </c>
      <c r="O33" s="60">
        <v>0</v>
      </c>
      <c r="P33" s="60">
        <v>155000</v>
      </c>
      <c r="Q33" s="60">
        <v>3565826</v>
      </c>
      <c r="R33" s="60">
        <v>3720826</v>
      </c>
      <c r="S33" s="60">
        <v>81986</v>
      </c>
      <c r="T33" s="60">
        <v>92200</v>
      </c>
      <c r="U33" s="60">
        <v>12399987</v>
      </c>
      <c r="V33" s="60">
        <v>12574173</v>
      </c>
      <c r="W33" s="60">
        <v>29273440</v>
      </c>
      <c r="X33" s="60">
        <v>171171800</v>
      </c>
      <c r="Y33" s="60">
        <v>-141898360</v>
      </c>
      <c r="Z33" s="140">
        <v>-82.9</v>
      </c>
      <c r="AA33" s="155">
        <v>171171795</v>
      </c>
    </row>
    <row r="34" spans="1:27" ht="13.5">
      <c r="A34" s="183" t="s">
        <v>43</v>
      </c>
      <c r="B34" s="182"/>
      <c r="C34" s="155">
        <v>57786040</v>
      </c>
      <c r="D34" s="155">
        <v>0</v>
      </c>
      <c r="E34" s="156">
        <v>431037569</v>
      </c>
      <c r="F34" s="60">
        <v>431037569</v>
      </c>
      <c r="G34" s="60">
        <v>5548265</v>
      </c>
      <c r="H34" s="60">
        <v>19597087</v>
      </c>
      <c r="I34" s="60">
        <v>33841094</v>
      </c>
      <c r="J34" s="60">
        <v>58986446</v>
      </c>
      <c r="K34" s="60">
        <v>32435261</v>
      </c>
      <c r="L34" s="60">
        <v>17355767</v>
      </c>
      <c r="M34" s="60">
        <v>20051305</v>
      </c>
      <c r="N34" s="60">
        <v>69842333</v>
      </c>
      <c r="O34" s="60">
        <v>23063986</v>
      </c>
      <c r="P34" s="60">
        <v>18614578</v>
      </c>
      <c r="Q34" s="60">
        <v>30261444</v>
      </c>
      <c r="R34" s="60">
        <v>71940008</v>
      </c>
      <c r="S34" s="60">
        <v>21871692</v>
      </c>
      <c r="T34" s="60">
        <v>27908421</v>
      </c>
      <c r="U34" s="60">
        <v>38493647</v>
      </c>
      <c r="V34" s="60">
        <v>88273760</v>
      </c>
      <c r="W34" s="60">
        <v>289042547</v>
      </c>
      <c r="X34" s="60">
        <v>431037565</v>
      </c>
      <c r="Y34" s="60">
        <v>-141995018</v>
      </c>
      <c r="Z34" s="140">
        <v>-32.94</v>
      </c>
      <c r="AA34" s="155">
        <v>431037569</v>
      </c>
    </row>
    <row r="35" spans="1:27" ht="13.5">
      <c r="A35" s="181" t="s">
        <v>122</v>
      </c>
      <c r="B35" s="185"/>
      <c r="C35" s="155">
        <v>1135510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721601368</v>
      </c>
      <c r="D36" s="188">
        <f>SUM(D25:D35)</f>
        <v>0</v>
      </c>
      <c r="E36" s="189">
        <f t="shared" si="1"/>
        <v>1189542485</v>
      </c>
      <c r="F36" s="190">
        <f t="shared" si="1"/>
        <v>1189542485</v>
      </c>
      <c r="G36" s="190">
        <f t="shared" si="1"/>
        <v>18139100</v>
      </c>
      <c r="H36" s="190">
        <f t="shared" si="1"/>
        <v>35099468</v>
      </c>
      <c r="I36" s="190">
        <f t="shared" si="1"/>
        <v>53035435</v>
      </c>
      <c r="J36" s="190">
        <f t="shared" si="1"/>
        <v>106274003</v>
      </c>
      <c r="K36" s="190">
        <f t="shared" si="1"/>
        <v>52445268</v>
      </c>
      <c r="L36" s="190">
        <f t="shared" si="1"/>
        <v>36345694</v>
      </c>
      <c r="M36" s="190">
        <f t="shared" si="1"/>
        <v>52470919</v>
      </c>
      <c r="N36" s="190">
        <f t="shared" si="1"/>
        <v>141261881</v>
      </c>
      <c r="O36" s="190">
        <f t="shared" si="1"/>
        <v>38021232</v>
      </c>
      <c r="P36" s="190">
        <f t="shared" si="1"/>
        <v>40809505</v>
      </c>
      <c r="Q36" s="190">
        <f t="shared" si="1"/>
        <v>54076940</v>
      </c>
      <c r="R36" s="190">
        <f t="shared" si="1"/>
        <v>132907677</v>
      </c>
      <c r="S36" s="190">
        <f t="shared" si="1"/>
        <v>39068249</v>
      </c>
      <c r="T36" s="190">
        <f t="shared" si="1"/>
        <v>49615897</v>
      </c>
      <c r="U36" s="190">
        <f t="shared" si="1"/>
        <v>69080227</v>
      </c>
      <c r="V36" s="190">
        <f t="shared" si="1"/>
        <v>157764373</v>
      </c>
      <c r="W36" s="190">
        <f t="shared" si="1"/>
        <v>538207934</v>
      </c>
      <c r="X36" s="190">
        <f t="shared" si="1"/>
        <v>1189542487</v>
      </c>
      <c r="Y36" s="190">
        <f t="shared" si="1"/>
        <v>-651334553</v>
      </c>
      <c r="Z36" s="191">
        <f>+IF(X36&lt;&gt;0,+(Y36/X36)*100,0)</f>
        <v>-54.75504743362731</v>
      </c>
      <c r="AA36" s="188">
        <f>SUM(AA25:AA35)</f>
        <v>1189542485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-197664741</v>
      </c>
      <c r="D38" s="199">
        <f>+D22-D36</f>
        <v>0</v>
      </c>
      <c r="E38" s="200">
        <f t="shared" si="2"/>
        <v>-114918159</v>
      </c>
      <c r="F38" s="106">
        <f t="shared" si="2"/>
        <v>-114918159</v>
      </c>
      <c r="G38" s="106">
        <f t="shared" si="2"/>
        <v>158979350</v>
      </c>
      <c r="H38" s="106">
        <f t="shared" si="2"/>
        <v>-15192842</v>
      </c>
      <c r="I38" s="106">
        <f t="shared" si="2"/>
        <v>-43841643</v>
      </c>
      <c r="J38" s="106">
        <f t="shared" si="2"/>
        <v>99944865</v>
      </c>
      <c r="K38" s="106">
        <f t="shared" si="2"/>
        <v>-25559746</v>
      </c>
      <c r="L38" s="106">
        <f t="shared" si="2"/>
        <v>9881841</v>
      </c>
      <c r="M38" s="106">
        <f t="shared" si="2"/>
        <v>-60299085</v>
      </c>
      <c r="N38" s="106">
        <f t="shared" si="2"/>
        <v>-75976990</v>
      </c>
      <c r="O38" s="106">
        <f t="shared" si="2"/>
        <v>-35854742</v>
      </c>
      <c r="P38" s="106">
        <f t="shared" si="2"/>
        <v>-16399141</v>
      </c>
      <c r="Q38" s="106">
        <f t="shared" si="2"/>
        <v>86404020</v>
      </c>
      <c r="R38" s="106">
        <f t="shared" si="2"/>
        <v>34150137</v>
      </c>
      <c r="S38" s="106">
        <f t="shared" si="2"/>
        <v>-6899893</v>
      </c>
      <c r="T38" s="106">
        <f t="shared" si="2"/>
        <v>-22460947</v>
      </c>
      <c r="U38" s="106">
        <f t="shared" si="2"/>
        <v>30840553</v>
      </c>
      <c r="V38" s="106">
        <f t="shared" si="2"/>
        <v>1479713</v>
      </c>
      <c r="W38" s="106">
        <f t="shared" si="2"/>
        <v>59597725</v>
      </c>
      <c r="X38" s="106">
        <f>IF(F22=F36,0,X22-X36)</f>
        <v>-114918163</v>
      </c>
      <c r="Y38" s="106">
        <f t="shared" si="2"/>
        <v>174515888</v>
      </c>
      <c r="Z38" s="201">
        <f>+IF(X38&lt;&gt;0,+(Y38/X38)*100,0)</f>
        <v>-151.86101434635705</v>
      </c>
      <c r="AA38" s="199">
        <f>+AA22-AA36</f>
        <v>-114918159</v>
      </c>
    </row>
    <row r="39" spans="1:27" ht="13.5">
      <c r="A39" s="181" t="s">
        <v>46</v>
      </c>
      <c r="B39" s="185"/>
      <c r="C39" s="155">
        <v>555537425</v>
      </c>
      <c r="D39" s="155">
        <v>0</v>
      </c>
      <c r="E39" s="156">
        <v>671662969</v>
      </c>
      <c r="F39" s="60">
        <v>671662969</v>
      </c>
      <c r="G39" s="60">
        <v>106811253</v>
      </c>
      <c r="H39" s="60">
        <v>23769421</v>
      </c>
      <c r="I39" s="60">
        <v>337385</v>
      </c>
      <c r="J39" s="60">
        <v>130918059</v>
      </c>
      <c r="K39" s="60">
        <v>43972877</v>
      </c>
      <c r="L39" s="60">
        <v>35957533</v>
      </c>
      <c r="M39" s="60">
        <v>58244805</v>
      </c>
      <c r="N39" s="60">
        <v>138175215</v>
      </c>
      <c r="O39" s="60">
        <v>0</v>
      </c>
      <c r="P39" s="60">
        <v>30970458</v>
      </c>
      <c r="Q39" s="60">
        <v>123417954</v>
      </c>
      <c r="R39" s="60">
        <v>154388412</v>
      </c>
      <c r="S39" s="60">
        <v>22498275</v>
      </c>
      <c r="T39" s="60">
        <v>31708134</v>
      </c>
      <c r="U39" s="60">
        <v>83486780</v>
      </c>
      <c r="V39" s="60">
        <v>137693189</v>
      </c>
      <c r="W39" s="60">
        <v>561174875</v>
      </c>
      <c r="X39" s="60">
        <v>671662973</v>
      </c>
      <c r="Y39" s="60">
        <v>-110488098</v>
      </c>
      <c r="Z39" s="140">
        <v>-16.45</v>
      </c>
      <c r="AA39" s="155">
        <v>671662969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357872684</v>
      </c>
      <c r="D42" s="206">
        <f>SUM(D38:D41)</f>
        <v>0</v>
      </c>
      <c r="E42" s="207">
        <f t="shared" si="3"/>
        <v>556744810</v>
      </c>
      <c r="F42" s="88">
        <f t="shared" si="3"/>
        <v>556744810</v>
      </c>
      <c r="G42" s="88">
        <f t="shared" si="3"/>
        <v>265790603</v>
      </c>
      <c r="H42" s="88">
        <f t="shared" si="3"/>
        <v>8576579</v>
      </c>
      <c r="I42" s="88">
        <f t="shared" si="3"/>
        <v>-43504258</v>
      </c>
      <c r="J42" s="88">
        <f t="shared" si="3"/>
        <v>230862924</v>
      </c>
      <c r="K42" s="88">
        <f t="shared" si="3"/>
        <v>18413131</v>
      </c>
      <c r="L42" s="88">
        <f t="shared" si="3"/>
        <v>45839374</v>
      </c>
      <c r="M42" s="88">
        <f t="shared" si="3"/>
        <v>-2054280</v>
      </c>
      <c r="N42" s="88">
        <f t="shared" si="3"/>
        <v>62198225</v>
      </c>
      <c r="O42" s="88">
        <f t="shared" si="3"/>
        <v>-35854742</v>
      </c>
      <c r="P42" s="88">
        <f t="shared" si="3"/>
        <v>14571317</v>
      </c>
      <c r="Q42" s="88">
        <f t="shared" si="3"/>
        <v>209821974</v>
      </c>
      <c r="R42" s="88">
        <f t="shared" si="3"/>
        <v>188538549</v>
      </c>
      <c r="S42" s="88">
        <f t="shared" si="3"/>
        <v>15598382</v>
      </c>
      <c r="T42" s="88">
        <f t="shared" si="3"/>
        <v>9247187</v>
      </c>
      <c r="U42" s="88">
        <f t="shared" si="3"/>
        <v>114327333</v>
      </c>
      <c r="V42" s="88">
        <f t="shared" si="3"/>
        <v>139172902</v>
      </c>
      <c r="W42" s="88">
        <f t="shared" si="3"/>
        <v>620772600</v>
      </c>
      <c r="X42" s="88">
        <f t="shared" si="3"/>
        <v>556744810</v>
      </c>
      <c r="Y42" s="88">
        <f t="shared" si="3"/>
        <v>64027790</v>
      </c>
      <c r="Z42" s="208">
        <f>+IF(X42&lt;&gt;0,+(Y42/X42)*100,0)</f>
        <v>11.500383811391075</v>
      </c>
      <c r="AA42" s="206">
        <f>SUM(AA38:AA41)</f>
        <v>556744810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357872684</v>
      </c>
      <c r="D44" s="210">
        <f>+D42-D43</f>
        <v>0</v>
      </c>
      <c r="E44" s="211">
        <f t="shared" si="4"/>
        <v>556744810</v>
      </c>
      <c r="F44" s="77">
        <f t="shared" si="4"/>
        <v>556744810</v>
      </c>
      <c r="G44" s="77">
        <f t="shared" si="4"/>
        <v>265790603</v>
      </c>
      <c r="H44" s="77">
        <f t="shared" si="4"/>
        <v>8576579</v>
      </c>
      <c r="I44" s="77">
        <f t="shared" si="4"/>
        <v>-43504258</v>
      </c>
      <c r="J44" s="77">
        <f t="shared" si="4"/>
        <v>230862924</v>
      </c>
      <c r="K44" s="77">
        <f t="shared" si="4"/>
        <v>18413131</v>
      </c>
      <c r="L44" s="77">
        <f t="shared" si="4"/>
        <v>45839374</v>
      </c>
      <c r="M44" s="77">
        <f t="shared" si="4"/>
        <v>-2054280</v>
      </c>
      <c r="N44" s="77">
        <f t="shared" si="4"/>
        <v>62198225</v>
      </c>
      <c r="O44" s="77">
        <f t="shared" si="4"/>
        <v>-35854742</v>
      </c>
      <c r="P44" s="77">
        <f t="shared" si="4"/>
        <v>14571317</v>
      </c>
      <c r="Q44" s="77">
        <f t="shared" si="4"/>
        <v>209821974</v>
      </c>
      <c r="R44" s="77">
        <f t="shared" si="4"/>
        <v>188538549</v>
      </c>
      <c r="S44" s="77">
        <f t="shared" si="4"/>
        <v>15598382</v>
      </c>
      <c r="T44" s="77">
        <f t="shared" si="4"/>
        <v>9247187</v>
      </c>
      <c r="U44" s="77">
        <f t="shared" si="4"/>
        <v>114327333</v>
      </c>
      <c r="V44" s="77">
        <f t="shared" si="4"/>
        <v>139172902</v>
      </c>
      <c r="W44" s="77">
        <f t="shared" si="4"/>
        <v>620772600</v>
      </c>
      <c r="X44" s="77">
        <f t="shared" si="4"/>
        <v>556744810</v>
      </c>
      <c r="Y44" s="77">
        <f t="shared" si="4"/>
        <v>64027790</v>
      </c>
      <c r="Z44" s="212">
        <f>+IF(X44&lt;&gt;0,+(Y44/X44)*100,0)</f>
        <v>11.500383811391075</v>
      </c>
      <c r="AA44" s="210">
        <f>+AA42-AA43</f>
        <v>556744810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357872684</v>
      </c>
      <c r="D46" s="206">
        <f>SUM(D44:D45)</f>
        <v>0</v>
      </c>
      <c r="E46" s="207">
        <f t="shared" si="5"/>
        <v>556744810</v>
      </c>
      <c r="F46" s="88">
        <f t="shared" si="5"/>
        <v>556744810</v>
      </c>
      <c r="G46" s="88">
        <f t="shared" si="5"/>
        <v>265790603</v>
      </c>
      <c r="H46" s="88">
        <f t="shared" si="5"/>
        <v>8576579</v>
      </c>
      <c r="I46" s="88">
        <f t="shared" si="5"/>
        <v>-43504258</v>
      </c>
      <c r="J46" s="88">
        <f t="shared" si="5"/>
        <v>230862924</v>
      </c>
      <c r="K46" s="88">
        <f t="shared" si="5"/>
        <v>18413131</v>
      </c>
      <c r="L46" s="88">
        <f t="shared" si="5"/>
        <v>45839374</v>
      </c>
      <c r="M46" s="88">
        <f t="shared" si="5"/>
        <v>-2054280</v>
      </c>
      <c r="N46" s="88">
        <f t="shared" si="5"/>
        <v>62198225</v>
      </c>
      <c r="O46" s="88">
        <f t="shared" si="5"/>
        <v>-35854742</v>
      </c>
      <c r="P46" s="88">
        <f t="shared" si="5"/>
        <v>14571317</v>
      </c>
      <c r="Q46" s="88">
        <f t="shared" si="5"/>
        <v>209821974</v>
      </c>
      <c r="R46" s="88">
        <f t="shared" si="5"/>
        <v>188538549</v>
      </c>
      <c r="S46" s="88">
        <f t="shared" si="5"/>
        <v>15598382</v>
      </c>
      <c r="T46" s="88">
        <f t="shared" si="5"/>
        <v>9247187</v>
      </c>
      <c r="U46" s="88">
        <f t="shared" si="5"/>
        <v>114327333</v>
      </c>
      <c r="V46" s="88">
        <f t="shared" si="5"/>
        <v>139172902</v>
      </c>
      <c r="W46" s="88">
        <f t="shared" si="5"/>
        <v>620772600</v>
      </c>
      <c r="X46" s="88">
        <f t="shared" si="5"/>
        <v>556744810</v>
      </c>
      <c r="Y46" s="88">
        <f t="shared" si="5"/>
        <v>64027790</v>
      </c>
      <c r="Z46" s="208">
        <f>+IF(X46&lt;&gt;0,+(Y46/X46)*100,0)</f>
        <v>11.500383811391075</v>
      </c>
      <c r="AA46" s="206">
        <f>SUM(AA44:AA45)</f>
        <v>556744810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357872684</v>
      </c>
      <c r="D48" s="217">
        <f>SUM(D46:D47)</f>
        <v>0</v>
      </c>
      <c r="E48" s="218">
        <f t="shared" si="6"/>
        <v>556744810</v>
      </c>
      <c r="F48" s="219">
        <f t="shared" si="6"/>
        <v>556744810</v>
      </c>
      <c r="G48" s="219">
        <f t="shared" si="6"/>
        <v>265790603</v>
      </c>
      <c r="H48" s="220">
        <f t="shared" si="6"/>
        <v>8576579</v>
      </c>
      <c r="I48" s="220">
        <f t="shared" si="6"/>
        <v>-43504258</v>
      </c>
      <c r="J48" s="220">
        <f t="shared" si="6"/>
        <v>230862924</v>
      </c>
      <c r="K48" s="220">
        <f t="shared" si="6"/>
        <v>18413131</v>
      </c>
      <c r="L48" s="220">
        <f t="shared" si="6"/>
        <v>45839374</v>
      </c>
      <c r="M48" s="219">
        <f t="shared" si="6"/>
        <v>-2054280</v>
      </c>
      <c r="N48" s="219">
        <f t="shared" si="6"/>
        <v>62198225</v>
      </c>
      <c r="O48" s="220">
        <f t="shared" si="6"/>
        <v>-35854742</v>
      </c>
      <c r="P48" s="220">
        <f t="shared" si="6"/>
        <v>14571317</v>
      </c>
      <c r="Q48" s="220">
        <f t="shared" si="6"/>
        <v>209821974</v>
      </c>
      <c r="R48" s="220">
        <f t="shared" si="6"/>
        <v>188538549</v>
      </c>
      <c r="S48" s="220">
        <f t="shared" si="6"/>
        <v>15598382</v>
      </c>
      <c r="T48" s="219">
        <f t="shared" si="6"/>
        <v>9247187</v>
      </c>
      <c r="U48" s="219">
        <f t="shared" si="6"/>
        <v>114327333</v>
      </c>
      <c r="V48" s="220">
        <f t="shared" si="6"/>
        <v>139172902</v>
      </c>
      <c r="W48" s="220">
        <f t="shared" si="6"/>
        <v>620772600</v>
      </c>
      <c r="X48" s="220">
        <f t="shared" si="6"/>
        <v>556744810</v>
      </c>
      <c r="Y48" s="220">
        <f t="shared" si="6"/>
        <v>64027790</v>
      </c>
      <c r="Z48" s="221">
        <f>+IF(X48&lt;&gt;0,+(Y48/X48)*100,0)</f>
        <v>11.500383811391075</v>
      </c>
      <c r="AA48" s="222">
        <f>SUM(AA46:AA47)</f>
        <v>556744810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4525515</v>
      </c>
      <c r="D5" s="153">
        <f>SUM(D6:D8)</f>
        <v>0</v>
      </c>
      <c r="E5" s="154">
        <f t="shared" si="0"/>
        <v>7326033</v>
      </c>
      <c r="F5" s="100">
        <f t="shared" si="0"/>
        <v>7326033</v>
      </c>
      <c r="G5" s="100">
        <f t="shared" si="0"/>
        <v>0</v>
      </c>
      <c r="H5" s="100">
        <f t="shared" si="0"/>
        <v>56423</v>
      </c>
      <c r="I5" s="100">
        <f t="shared" si="0"/>
        <v>135413</v>
      </c>
      <c r="J5" s="100">
        <f t="shared" si="0"/>
        <v>191836</v>
      </c>
      <c r="K5" s="100">
        <f t="shared" si="0"/>
        <v>250007</v>
      </c>
      <c r="L5" s="100">
        <f t="shared" si="0"/>
        <v>70600</v>
      </c>
      <c r="M5" s="100">
        <f t="shared" si="0"/>
        <v>173800</v>
      </c>
      <c r="N5" s="100">
        <f t="shared" si="0"/>
        <v>494407</v>
      </c>
      <c r="O5" s="100">
        <f t="shared" si="0"/>
        <v>69623</v>
      </c>
      <c r="P5" s="100">
        <f t="shared" si="0"/>
        <v>0</v>
      </c>
      <c r="Q5" s="100">
        <f t="shared" si="0"/>
        <v>59798</v>
      </c>
      <c r="R5" s="100">
        <f t="shared" si="0"/>
        <v>129421</v>
      </c>
      <c r="S5" s="100">
        <f t="shared" si="0"/>
        <v>76090</v>
      </c>
      <c r="T5" s="100">
        <f t="shared" si="0"/>
        <v>0</v>
      </c>
      <c r="U5" s="100">
        <f t="shared" si="0"/>
        <v>705632</v>
      </c>
      <c r="V5" s="100">
        <f t="shared" si="0"/>
        <v>781722</v>
      </c>
      <c r="W5" s="100">
        <f t="shared" si="0"/>
        <v>1597386</v>
      </c>
      <c r="X5" s="100">
        <f t="shared" si="0"/>
        <v>7326036</v>
      </c>
      <c r="Y5" s="100">
        <f t="shared" si="0"/>
        <v>-5728650</v>
      </c>
      <c r="Z5" s="137">
        <f>+IF(X5&lt;&gt;0,+(Y5/X5)*100,0)</f>
        <v>-78.19576644177015</v>
      </c>
      <c r="AA5" s="153">
        <f>SUM(AA6:AA8)</f>
        <v>7326033</v>
      </c>
    </row>
    <row r="6" spans="1:27" ht="13.5">
      <c r="A6" s="138" t="s">
        <v>75</v>
      </c>
      <c r="B6" s="136"/>
      <c r="C6" s="155"/>
      <c r="D6" s="155"/>
      <c r="E6" s="156">
        <v>2194200</v>
      </c>
      <c r="F6" s="60">
        <v>2194200</v>
      </c>
      <c r="G6" s="60"/>
      <c r="H6" s="60">
        <v>28243</v>
      </c>
      <c r="I6" s="60">
        <v>1140</v>
      </c>
      <c r="J6" s="60">
        <v>29383</v>
      </c>
      <c r="K6" s="60"/>
      <c r="L6" s="60">
        <v>11935</v>
      </c>
      <c r="M6" s="60">
        <v>29263</v>
      </c>
      <c r="N6" s="60">
        <v>41198</v>
      </c>
      <c r="O6" s="60"/>
      <c r="P6" s="60"/>
      <c r="Q6" s="60">
        <v>1932</v>
      </c>
      <c r="R6" s="60">
        <v>1932</v>
      </c>
      <c r="S6" s="60">
        <v>3600</v>
      </c>
      <c r="T6" s="60"/>
      <c r="U6" s="60">
        <v>-8654</v>
      </c>
      <c r="V6" s="60">
        <v>-5054</v>
      </c>
      <c r="W6" s="60">
        <v>67459</v>
      </c>
      <c r="X6" s="60">
        <v>2194200</v>
      </c>
      <c r="Y6" s="60">
        <v>-2126741</v>
      </c>
      <c r="Z6" s="140">
        <v>-96.93</v>
      </c>
      <c r="AA6" s="62">
        <v>2194200</v>
      </c>
    </row>
    <row r="7" spans="1:27" ht="13.5">
      <c r="A7" s="138" t="s">
        <v>76</v>
      </c>
      <c r="B7" s="136"/>
      <c r="C7" s="157">
        <v>3325515</v>
      </c>
      <c r="D7" s="157"/>
      <c r="E7" s="158">
        <v>1156833</v>
      </c>
      <c r="F7" s="159">
        <v>1156833</v>
      </c>
      <c r="G7" s="159"/>
      <c r="H7" s="159">
        <v>19387</v>
      </c>
      <c r="I7" s="159">
        <v>66250</v>
      </c>
      <c r="J7" s="159">
        <v>85637</v>
      </c>
      <c r="K7" s="159">
        <v>218316</v>
      </c>
      <c r="L7" s="159">
        <v>43619</v>
      </c>
      <c r="M7" s="159">
        <v>166190</v>
      </c>
      <c r="N7" s="159">
        <v>428125</v>
      </c>
      <c r="O7" s="159">
        <v>54666</v>
      </c>
      <c r="P7" s="159"/>
      <c r="Q7" s="159"/>
      <c r="R7" s="159">
        <v>54666</v>
      </c>
      <c r="S7" s="159">
        <v>67581</v>
      </c>
      <c r="T7" s="159"/>
      <c r="U7" s="159">
        <v>705286</v>
      </c>
      <c r="V7" s="159">
        <v>772867</v>
      </c>
      <c r="W7" s="159">
        <v>1341295</v>
      </c>
      <c r="X7" s="159">
        <v>1156836</v>
      </c>
      <c r="Y7" s="159">
        <v>184459</v>
      </c>
      <c r="Z7" s="141">
        <v>15.95</v>
      </c>
      <c r="AA7" s="225">
        <v>1156833</v>
      </c>
    </row>
    <row r="8" spans="1:27" ht="13.5">
      <c r="A8" s="138" t="s">
        <v>77</v>
      </c>
      <c r="B8" s="136"/>
      <c r="C8" s="155">
        <v>1200000</v>
      </c>
      <c r="D8" s="155"/>
      <c r="E8" s="156">
        <v>3975000</v>
      </c>
      <c r="F8" s="60">
        <v>3975000</v>
      </c>
      <c r="G8" s="60"/>
      <c r="H8" s="60">
        <v>8793</v>
      </c>
      <c r="I8" s="60">
        <v>68023</v>
      </c>
      <c r="J8" s="60">
        <v>76816</v>
      </c>
      <c r="K8" s="60">
        <v>31691</v>
      </c>
      <c r="L8" s="60">
        <v>15046</v>
      </c>
      <c r="M8" s="60">
        <v>-21653</v>
      </c>
      <c r="N8" s="60">
        <v>25084</v>
      </c>
      <c r="O8" s="60">
        <v>14957</v>
      </c>
      <c r="P8" s="60"/>
      <c r="Q8" s="60">
        <v>57866</v>
      </c>
      <c r="R8" s="60">
        <v>72823</v>
      </c>
      <c r="S8" s="60">
        <v>4909</v>
      </c>
      <c r="T8" s="60"/>
      <c r="U8" s="60">
        <v>9000</v>
      </c>
      <c r="V8" s="60">
        <v>13909</v>
      </c>
      <c r="W8" s="60">
        <v>188632</v>
      </c>
      <c r="X8" s="60">
        <v>3975000</v>
      </c>
      <c r="Y8" s="60">
        <v>-3786368</v>
      </c>
      <c r="Z8" s="140">
        <v>-95.25</v>
      </c>
      <c r="AA8" s="62">
        <v>3975000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1727800</v>
      </c>
      <c r="F9" s="100">
        <f t="shared" si="1"/>
        <v>1727800</v>
      </c>
      <c r="G9" s="100">
        <f t="shared" si="1"/>
        <v>5634</v>
      </c>
      <c r="H9" s="100">
        <f t="shared" si="1"/>
        <v>0</v>
      </c>
      <c r="I9" s="100">
        <f t="shared" si="1"/>
        <v>25644</v>
      </c>
      <c r="J9" s="100">
        <f t="shared" si="1"/>
        <v>31278</v>
      </c>
      <c r="K9" s="100">
        <f t="shared" si="1"/>
        <v>55802</v>
      </c>
      <c r="L9" s="100">
        <f t="shared" si="1"/>
        <v>3800</v>
      </c>
      <c r="M9" s="100">
        <f t="shared" si="1"/>
        <v>0</v>
      </c>
      <c r="N9" s="100">
        <f t="shared" si="1"/>
        <v>59602</v>
      </c>
      <c r="O9" s="100">
        <f t="shared" si="1"/>
        <v>0</v>
      </c>
      <c r="P9" s="100">
        <f t="shared" si="1"/>
        <v>5349</v>
      </c>
      <c r="Q9" s="100">
        <f t="shared" si="1"/>
        <v>0</v>
      </c>
      <c r="R9" s="100">
        <f t="shared" si="1"/>
        <v>5349</v>
      </c>
      <c r="S9" s="100">
        <f t="shared" si="1"/>
        <v>43228</v>
      </c>
      <c r="T9" s="100">
        <f t="shared" si="1"/>
        <v>0</v>
      </c>
      <c r="U9" s="100">
        <f t="shared" si="1"/>
        <v>0</v>
      </c>
      <c r="V9" s="100">
        <f t="shared" si="1"/>
        <v>43228</v>
      </c>
      <c r="W9" s="100">
        <f t="shared" si="1"/>
        <v>139457</v>
      </c>
      <c r="X9" s="100">
        <f t="shared" si="1"/>
        <v>1727796</v>
      </c>
      <c r="Y9" s="100">
        <f t="shared" si="1"/>
        <v>-1588339</v>
      </c>
      <c r="Z9" s="137">
        <f>+IF(X9&lt;&gt;0,+(Y9/X9)*100,0)</f>
        <v>-91.92861888787796</v>
      </c>
      <c r="AA9" s="102">
        <f>SUM(AA10:AA14)</f>
        <v>1727800</v>
      </c>
    </row>
    <row r="10" spans="1:27" ht="13.5">
      <c r="A10" s="138" t="s">
        <v>79</v>
      </c>
      <c r="B10" s="136"/>
      <c r="C10" s="155"/>
      <c r="D10" s="155"/>
      <c r="E10" s="156">
        <v>1727800</v>
      </c>
      <c r="F10" s="60">
        <v>1727800</v>
      </c>
      <c r="G10" s="60">
        <v>5634</v>
      </c>
      <c r="H10" s="60"/>
      <c r="I10" s="60">
        <v>25644</v>
      </c>
      <c r="J10" s="60">
        <v>31278</v>
      </c>
      <c r="K10" s="60">
        <v>55802</v>
      </c>
      <c r="L10" s="60">
        <v>3800</v>
      </c>
      <c r="M10" s="60"/>
      <c r="N10" s="60">
        <v>59602</v>
      </c>
      <c r="O10" s="60"/>
      <c r="P10" s="60">
        <v>5349</v>
      </c>
      <c r="Q10" s="60"/>
      <c r="R10" s="60">
        <v>5349</v>
      </c>
      <c r="S10" s="60">
        <v>43228</v>
      </c>
      <c r="T10" s="60"/>
      <c r="U10" s="60"/>
      <c r="V10" s="60">
        <v>43228</v>
      </c>
      <c r="W10" s="60">
        <v>139457</v>
      </c>
      <c r="X10" s="60">
        <v>1727796</v>
      </c>
      <c r="Y10" s="60">
        <v>-1588339</v>
      </c>
      <c r="Z10" s="140">
        <v>-91.93</v>
      </c>
      <c r="AA10" s="62">
        <v>1727800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265000</v>
      </c>
      <c r="F15" s="100">
        <f t="shared" si="2"/>
        <v>265000</v>
      </c>
      <c r="G15" s="100">
        <f t="shared" si="2"/>
        <v>2900</v>
      </c>
      <c r="H15" s="100">
        <f t="shared" si="2"/>
        <v>66690</v>
      </c>
      <c r="I15" s="100">
        <f t="shared" si="2"/>
        <v>21438</v>
      </c>
      <c r="J15" s="100">
        <f t="shared" si="2"/>
        <v>91028</v>
      </c>
      <c r="K15" s="100">
        <f t="shared" si="2"/>
        <v>160870</v>
      </c>
      <c r="L15" s="100">
        <f t="shared" si="2"/>
        <v>2937</v>
      </c>
      <c r="M15" s="100">
        <f t="shared" si="2"/>
        <v>64242</v>
      </c>
      <c r="N15" s="100">
        <f t="shared" si="2"/>
        <v>228049</v>
      </c>
      <c r="O15" s="100">
        <f t="shared" si="2"/>
        <v>14957</v>
      </c>
      <c r="P15" s="100">
        <f t="shared" si="2"/>
        <v>78448</v>
      </c>
      <c r="Q15" s="100">
        <f t="shared" si="2"/>
        <v>0</v>
      </c>
      <c r="R15" s="100">
        <f t="shared" si="2"/>
        <v>93405</v>
      </c>
      <c r="S15" s="100">
        <f t="shared" si="2"/>
        <v>0</v>
      </c>
      <c r="T15" s="100">
        <f t="shared" si="2"/>
        <v>0</v>
      </c>
      <c r="U15" s="100">
        <f t="shared" si="2"/>
        <v>9000</v>
      </c>
      <c r="V15" s="100">
        <f t="shared" si="2"/>
        <v>9000</v>
      </c>
      <c r="W15" s="100">
        <f t="shared" si="2"/>
        <v>421482</v>
      </c>
      <c r="X15" s="100">
        <f t="shared" si="2"/>
        <v>264996</v>
      </c>
      <c r="Y15" s="100">
        <f t="shared" si="2"/>
        <v>156486</v>
      </c>
      <c r="Z15" s="137">
        <f>+IF(X15&lt;&gt;0,+(Y15/X15)*100,0)</f>
        <v>59.05221210886202</v>
      </c>
      <c r="AA15" s="102">
        <f>SUM(AA16:AA18)</f>
        <v>265000</v>
      </c>
    </row>
    <row r="16" spans="1:27" ht="13.5">
      <c r="A16" s="138" t="s">
        <v>85</v>
      </c>
      <c r="B16" s="136"/>
      <c r="C16" s="155"/>
      <c r="D16" s="155"/>
      <c r="E16" s="156">
        <v>265000</v>
      </c>
      <c r="F16" s="60">
        <v>265000</v>
      </c>
      <c r="G16" s="60"/>
      <c r="H16" s="60">
        <v>32918</v>
      </c>
      <c r="I16" s="60">
        <v>21438</v>
      </c>
      <c r="J16" s="60">
        <v>54356</v>
      </c>
      <c r="K16" s="60"/>
      <c r="L16" s="60">
        <v>2937</v>
      </c>
      <c r="M16" s="60"/>
      <c r="N16" s="60">
        <v>2937</v>
      </c>
      <c r="O16" s="60">
        <v>1404</v>
      </c>
      <c r="P16" s="60"/>
      <c r="Q16" s="60"/>
      <c r="R16" s="60">
        <v>1404</v>
      </c>
      <c r="S16" s="60"/>
      <c r="T16" s="60"/>
      <c r="U16" s="60"/>
      <c r="V16" s="60"/>
      <c r="W16" s="60">
        <v>58697</v>
      </c>
      <c r="X16" s="60">
        <v>264996</v>
      </c>
      <c r="Y16" s="60">
        <v>-206299</v>
      </c>
      <c r="Z16" s="140">
        <v>-77.85</v>
      </c>
      <c r="AA16" s="62">
        <v>265000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>
        <v>2900</v>
      </c>
      <c r="H18" s="60">
        <v>33772</v>
      </c>
      <c r="I18" s="60"/>
      <c r="J18" s="60">
        <v>36672</v>
      </c>
      <c r="K18" s="60">
        <v>160870</v>
      </c>
      <c r="L18" s="60"/>
      <c r="M18" s="60">
        <v>64242</v>
      </c>
      <c r="N18" s="60">
        <v>225112</v>
      </c>
      <c r="O18" s="60">
        <v>13553</v>
      </c>
      <c r="P18" s="60">
        <v>78448</v>
      </c>
      <c r="Q18" s="60"/>
      <c r="R18" s="60">
        <v>92001</v>
      </c>
      <c r="S18" s="60"/>
      <c r="T18" s="60"/>
      <c r="U18" s="60">
        <v>9000</v>
      </c>
      <c r="V18" s="60">
        <v>9000</v>
      </c>
      <c r="W18" s="60">
        <v>362785</v>
      </c>
      <c r="X18" s="60"/>
      <c r="Y18" s="60">
        <v>362785</v>
      </c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473391133</v>
      </c>
      <c r="D19" s="153">
        <f>SUM(D20:D23)</f>
        <v>0</v>
      </c>
      <c r="E19" s="154">
        <f t="shared" si="3"/>
        <v>599848513</v>
      </c>
      <c r="F19" s="100">
        <f t="shared" si="3"/>
        <v>599848513</v>
      </c>
      <c r="G19" s="100">
        <f t="shared" si="3"/>
        <v>561776</v>
      </c>
      <c r="H19" s="100">
        <f t="shared" si="3"/>
        <v>21528637</v>
      </c>
      <c r="I19" s="100">
        <f t="shared" si="3"/>
        <v>32066375</v>
      </c>
      <c r="J19" s="100">
        <f t="shared" si="3"/>
        <v>54156788</v>
      </c>
      <c r="K19" s="100">
        <f t="shared" si="3"/>
        <v>49552057</v>
      </c>
      <c r="L19" s="100">
        <f t="shared" si="3"/>
        <v>36211856</v>
      </c>
      <c r="M19" s="100">
        <f t="shared" si="3"/>
        <v>122955296</v>
      </c>
      <c r="N19" s="100">
        <f t="shared" si="3"/>
        <v>208719209</v>
      </c>
      <c r="O19" s="100">
        <f t="shared" si="3"/>
        <v>4710457</v>
      </c>
      <c r="P19" s="100">
        <f t="shared" si="3"/>
        <v>26617636</v>
      </c>
      <c r="Q19" s="100">
        <f t="shared" si="3"/>
        <v>86722201</v>
      </c>
      <c r="R19" s="100">
        <f t="shared" si="3"/>
        <v>118050294</v>
      </c>
      <c r="S19" s="100">
        <f t="shared" si="3"/>
        <v>32960984</v>
      </c>
      <c r="T19" s="100">
        <f t="shared" si="3"/>
        <v>0</v>
      </c>
      <c r="U19" s="100">
        <f t="shared" si="3"/>
        <v>96522127</v>
      </c>
      <c r="V19" s="100">
        <f t="shared" si="3"/>
        <v>129483111</v>
      </c>
      <c r="W19" s="100">
        <f t="shared" si="3"/>
        <v>510409402</v>
      </c>
      <c r="X19" s="100">
        <f t="shared" si="3"/>
        <v>599848509</v>
      </c>
      <c r="Y19" s="100">
        <f t="shared" si="3"/>
        <v>-89439107</v>
      </c>
      <c r="Z19" s="137">
        <f>+IF(X19&lt;&gt;0,+(Y19/X19)*100,0)</f>
        <v>-14.910282455999235</v>
      </c>
      <c r="AA19" s="102">
        <f>SUM(AA20:AA23)</f>
        <v>599848513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473391133</v>
      </c>
      <c r="D21" s="155"/>
      <c r="E21" s="156">
        <v>599848513</v>
      </c>
      <c r="F21" s="60">
        <v>599848513</v>
      </c>
      <c r="G21" s="60"/>
      <c r="H21" s="60"/>
      <c r="I21" s="60">
        <v>175208</v>
      </c>
      <c r="J21" s="60">
        <v>175208</v>
      </c>
      <c r="K21" s="60">
        <v>190206</v>
      </c>
      <c r="L21" s="60">
        <v>979006</v>
      </c>
      <c r="M21" s="60">
        <v>1397810</v>
      </c>
      <c r="N21" s="60">
        <v>2567022</v>
      </c>
      <c r="O21" s="60">
        <v>114296</v>
      </c>
      <c r="P21" s="60">
        <v>3361599</v>
      </c>
      <c r="Q21" s="60">
        <v>414474</v>
      </c>
      <c r="R21" s="60">
        <v>3890369</v>
      </c>
      <c r="S21" s="60">
        <v>21378729</v>
      </c>
      <c r="T21" s="60"/>
      <c r="U21" s="60">
        <v>96522127</v>
      </c>
      <c r="V21" s="60">
        <v>117900856</v>
      </c>
      <c r="W21" s="60">
        <v>124533455</v>
      </c>
      <c r="X21" s="60">
        <v>599848509</v>
      </c>
      <c r="Y21" s="60">
        <v>-475315054</v>
      </c>
      <c r="Z21" s="140">
        <v>-79.24</v>
      </c>
      <c r="AA21" s="62">
        <v>599848513</v>
      </c>
    </row>
    <row r="22" spans="1:27" ht="13.5">
      <c r="A22" s="138" t="s">
        <v>91</v>
      </c>
      <c r="B22" s="136"/>
      <c r="C22" s="157"/>
      <c r="D22" s="157"/>
      <c r="E22" s="158"/>
      <c r="F22" s="159"/>
      <c r="G22" s="159">
        <v>561776</v>
      </c>
      <c r="H22" s="159">
        <v>21528637</v>
      </c>
      <c r="I22" s="159">
        <v>31891167</v>
      </c>
      <c r="J22" s="159">
        <v>53981580</v>
      </c>
      <c r="K22" s="159">
        <v>49361851</v>
      </c>
      <c r="L22" s="159">
        <v>35232850</v>
      </c>
      <c r="M22" s="159">
        <v>121557486</v>
      </c>
      <c r="N22" s="159">
        <v>206152187</v>
      </c>
      <c r="O22" s="159">
        <v>4596161</v>
      </c>
      <c r="P22" s="159">
        <v>23256037</v>
      </c>
      <c r="Q22" s="159">
        <v>86307727</v>
      </c>
      <c r="R22" s="159">
        <v>114159925</v>
      </c>
      <c r="S22" s="159">
        <v>11582255</v>
      </c>
      <c r="T22" s="159"/>
      <c r="U22" s="159"/>
      <c r="V22" s="159">
        <v>11582255</v>
      </c>
      <c r="W22" s="159">
        <v>385875947</v>
      </c>
      <c r="X22" s="159"/>
      <c r="Y22" s="159">
        <v>385875947</v>
      </c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477916648</v>
      </c>
      <c r="D25" s="217">
        <f>+D5+D9+D15+D19+D24</f>
        <v>0</v>
      </c>
      <c r="E25" s="230">
        <f t="shared" si="4"/>
        <v>609167346</v>
      </c>
      <c r="F25" s="219">
        <f t="shared" si="4"/>
        <v>609167346</v>
      </c>
      <c r="G25" s="219">
        <f t="shared" si="4"/>
        <v>570310</v>
      </c>
      <c r="H25" s="219">
        <f t="shared" si="4"/>
        <v>21651750</v>
      </c>
      <c r="I25" s="219">
        <f t="shared" si="4"/>
        <v>32248870</v>
      </c>
      <c r="J25" s="219">
        <f t="shared" si="4"/>
        <v>54470930</v>
      </c>
      <c r="K25" s="219">
        <f t="shared" si="4"/>
        <v>50018736</v>
      </c>
      <c r="L25" s="219">
        <f t="shared" si="4"/>
        <v>36289193</v>
      </c>
      <c r="M25" s="219">
        <f t="shared" si="4"/>
        <v>123193338</v>
      </c>
      <c r="N25" s="219">
        <f t="shared" si="4"/>
        <v>209501267</v>
      </c>
      <c r="O25" s="219">
        <f t="shared" si="4"/>
        <v>4795037</v>
      </c>
      <c r="P25" s="219">
        <f t="shared" si="4"/>
        <v>26701433</v>
      </c>
      <c r="Q25" s="219">
        <f t="shared" si="4"/>
        <v>86781999</v>
      </c>
      <c r="R25" s="219">
        <f t="shared" si="4"/>
        <v>118278469</v>
      </c>
      <c r="S25" s="219">
        <f t="shared" si="4"/>
        <v>33080302</v>
      </c>
      <c r="T25" s="219">
        <f t="shared" si="4"/>
        <v>0</v>
      </c>
      <c r="U25" s="219">
        <f t="shared" si="4"/>
        <v>97236759</v>
      </c>
      <c r="V25" s="219">
        <f t="shared" si="4"/>
        <v>130317061</v>
      </c>
      <c r="W25" s="219">
        <f t="shared" si="4"/>
        <v>512567727</v>
      </c>
      <c r="X25" s="219">
        <f t="shared" si="4"/>
        <v>609167337</v>
      </c>
      <c r="Y25" s="219">
        <f t="shared" si="4"/>
        <v>-96599610</v>
      </c>
      <c r="Z25" s="231">
        <f>+IF(X25&lt;&gt;0,+(Y25/X25)*100,0)</f>
        <v>-15.857647666358709</v>
      </c>
      <c r="AA25" s="232">
        <f>+AA5+AA9+AA15+AA19+AA24</f>
        <v>609167346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474591133</v>
      </c>
      <c r="D28" s="155"/>
      <c r="E28" s="156">
        <v>599460669</v>
      </c>
      <c r="F28" s="60">
        <v>599460669</v>
      </c>
      <c r="G28" s="60">
        <v>570310</v>
      </c>
      <c r="H28" s="60">
        <v>21528637</v>
      </c>
      <c r="I28" s="60">
        <v>32248870</v>
      </c>
      <c r="J28" s="60">
        <v>54347817</v>
      </c>
      <c r="K28" s="60">
        <v>50018736</v>
      </c>
      <c r="L28" s="60">
        <v>36289193</v>
      </c>
      <c r="M28" s="60">
        <v>1635852</v>
      </c>
      <c r="N28" s="60">
        <v>87943781</v>
      </c>
      <c r="O28" s="60">
        <v>4795037</v>
      </c>
      <c r="P28" s="60">
        <v>26701433</v>
      </c>
      <c r="Q28" s="60">
        <v>86781999</v>
      </c>
      <c r="R28" s="60">
        <v>118278469</v>
      </c>
      <c r="S28" s="60">
        <v>33080302</v>
      </c>
      <c r="T28" s="60"/>
      <c r="U28" s="60">
        <v>96537474</v>
      </c>
      <c r="V28" s="60">
        <v>129617776</v>
      </c>
      <c r="W28" s="60">
        <v>390187843</v>
      </c>
      <c r="X28" s="60"/>
      <c r="Y28" s="60">
        <v>390187843</v>
      </c>
      <c r="Z28" s="140"/>
      <c r="AA28" s="155">
        <v>599460669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>
        <v>121557486</v>
      </c>
      <c r="N29" s="60">
        <v>121557486</v>
      </c>
      <c r="O29" s="60"/>
      <c r="P29" s="60"/>
      <c r="Q29" s="60"/>
      <c r="R29" s="60"/>
      <c r="S29" s="60"/>
      <c r="T29" s="60"/>
      <c r="U29" s="60"/>
      <c r="V29" s="60"/>
      <c r="W29" s="60">
        <v>121557486</v>
      </c>
      <c r="X29" s="60"/>
      <c r="Y29" s="60">
        <v>121557486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474591133</v>
      </c>
      <c r="D32" s="210">
        <f>SUM(D28:D31)</f>
        <v>0</v>
      </c>
      <c r="E32" s="211">
        <f t="shared" si="5"/>
        <v>599460669</v>
      </c>
      <c r="F32" s="77">
        <f t="shared" si="5"/>
        <v>599460669</v>
      </c>
      <c r="G32" s="77">
        <f t="shared" si="5"/>
        <v>570310</v>
      </c>
      <c r="H32" s="77">
        <f t="shared" si="5"/>
        <v>21528637</v>
      </c>
      <c r="I32" s="77">
        <f t="shared" si="5"/>
        <v>32248870</v>
      </c>
      <c r="J32" s="77">
        <f t="shared" si="5"/>
        <v>54347817</v>
      </c>
      <c r="K32" s="77">
        <f t="shared" si="5"/>
        <v>50018736</v>
      </c>
      <c r="L32" s="77">
        <f t="shared" si="5"/>
        <v>36289193</v>
      </c>
      <c r="M32" s="77">
        <f t="shared" si="5"/>
        <v>123193338</v>
      </c>
      <c r="N32" s="77">
        <f t="shared" si="5"/>
        <v>209501267</v>
      </c>
      <c r="O32" s="77">
        <f t="shared" si="5"/>
        <v>4795037</v>
      </c>
      <c r="P32" s="77">
        <f t="shared" si="5"/>
        <v>26701433</v>
      </c>
      <c r="Q32" s="77">
        <f t="shared" si="5"/>
        <v>86781999</v>
      </c>
      <c r="R32" s="77">
        <f t="shared" si="5"/>
        <v>118278469</v>
      </c>
      <c r="S32" s="77">
        <f t="shared" si="5"/>
        <v>33080302</v>
      </c>
      <c r="T32" s="77">
        <f t="shared" si="5"/>
        <v>0</v>
      </c>
      <c r="U32" s="77">
        <f t="shared" si="5"/>
        <v>96537474</v>
      </c>
      <c r="V32" s="77">
        <f t="shared" si="5"/>
        <v>129617776</v>
      </c>
      <c r="W32" s="77">
        <f t="shared" si="5"/>
        <v>511745329</v>
      </c>
      <c r="X32" s="77">
        <f t="shared" si="5"/>
        <v>0</v>
      </c>
      <c r="Y32" s="77">
        <f t="shared" si="5"/>
        <v>511745329</v>
      </c>
      <c r="Z32" s="212">
        <f>+IF(X32&lt;&gt;0,+(Y32/X32)*100,0)</f>
        <v>0</v>
      </c>
      <c r="AA32" s="79">
        <f>SUM(AA28:AA31)</f>
        <v>599460669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3325515</v>
      </c>
      <c r="D35" s="155"/>
      <c r="E35" s="156">
        <v>9706677</v>
      </c>
      <c r="F35" s="60">
        <v>9706677</v>
      </c>
      <c r="G35" s="60"/>
      <c r="H35" s="60">
        <v>123113</v>
      </c>
      <c r="I35" s="60"/>
      <c r="J35" s="60">
        <v>123113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>
        <v>699285</v>
      </c>
      <c r="V35" s="60">
        <v>699285</v>
      </c>
      <c r="W35" s="60">
        <v>822398</v>
      </c>
      <c r="X35" s="60"/>
      <c r="Y35" s="60">
        <v>822398</v>
      </c>
      <c r="Z35" s="140"/>
      <c r="AA35" s="62">
        <v>9706677</v>
      </c>
    </row>
    <row r="36" spans="1:27" ht="13.5">
      <c r="A36" s="238" t="s">
        <v>139</v>
      </c>
      <c r="B36" s="149"/>
      <c r="C36" s="222">
        <f aca="true" t="shared" si="6" ref="C36:Y36">SUM(C32:C35)</f>
        <v>477916648</v>
      </c>
      <c r="D36" s="222">
        <f>SUM(D32:D35)</f>
        <v>0</v>
      </c>
      <c r="E36" s="218">
        <f t="shared" si="6"/>
        <v>609167346</v>
      </c>
      <c r="F36" s="220">
        <f t="shared" si="6"/>
        <v>609167346</v>
      </c>
      <c r="G36" s="220">
        <f t="shared" si="6"/>
        <v>570310</v>
      </c>
      <c r="H36" s="220">
        <f t="shared" si="6"/>
        <v>21651750</v>
      </c>
      <c r="I36" s="220">
        <f t="shared" si="6"/>
        <v>32248870</v>
      </c>
      <c r="J36" s="220">
        <f t="shared" si="6"/>
        <v>54470930</v>
      </c>
      <c r="K36" s="220">
        <f t="shared" si="6"/>
        <v>50018736</v>
      </c>
      <c r="L36" s="220">
        <f t="shared" si="6"/>
        <v>36289193</v>
      </c>
      <c r="M36" s="220">
        <f t="shared" si="6"/>
        <v>123193338</v>
      </c>
      <c r="N36" s="220">
        <f t="shared" si="6"/>
        <v>209501267</v>
      </c>
      <c r="O36" s="220">
        <f t="shared" si="6"/>
        <v>4795037</v>
      </c>
      <c r="P36" s="220">
        <f t="shared" si="6"/>
        <v>26701433</v>
      </c>
      <c r="Q36" s="220">
        <f t="shared" si="6"/>
        <v>86781999</v>
      </c>
      <c r="R36" s="220">
        <f t="shared" si="6"/>
        <v>118278469</v>
      </c>
      <c r="S36" s="220">
        <f t="shared" si="6"/>
        <v>33080302</v>
      </c>
      <c r="T36" s="220">
        <f t="shared" si="6"/>
        <v>0</v>
      </c>
      <c r="U36" s="220">
        <f t="shared" si="6"/>
        <v>97236759</v>
      </c>
      <c r="V36" s="220">
        <f t="shared" si="6"/>
        <v>130317061</v>
      </c>
      <c r="W36" s="220">
        <f t="shared" si="6"/>
        <v>512567727</v>
      </c>
      <c r="X36" s="220">
        <f t="shared" si="6"/>
        <v>0</v>
      </c>
      <c r="Y36" s="220">
        <f t="shared" si="6"/>
        <v>512567727</v>
      </c>
      <c r="Z36" s="221">
        <f>+IF(X36&lt;&gt;0,+(Y36/X36)*100,0)</f>
        <v>0</v>
      </c>
      <c r="AA36" s="239">
        <f>SUM(AA32:AA35)</f>
        <v>609167346</v>
      </c>
    </row>
    <row r="37" spans="1:27" ht="13.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251333364</v>
      </c>
      <c r="D6" s="155"/>
      <c r="E6" s="59">
        <v>371000000</v>
      </c>
      <c r="F6" s="60">
        <v>371000000</v>
      </c>
      <c r="G6" s="60">
        <v>547376579</v>
      </c>
      <c r="H6" s="60">
        <v>334008216</v>
      </c>
      <c r="I6" s="60">
        <v>334008216</v>
      </c>
      <c r="J6" s="60">
        <v>334008216</v>
      </c>
      <c r="K6" s="60">
        <v>301954981</v>
      </c>
      <c r="L6" s="60">
        <v>143016302</v>
      </c>
      <c r="M6" s="60">
        <v>12945111</v>
      </c>
      <c r="N6" s="60">
        <v>12945111</v>
      </c>
      <c r="O6" s="60">
        <v>55569296</v>
      </c>
      <c r="P6" s="60"/>
      <c r="Q6" s="60">
        <v>18857928</v>
      </c>
      <c r="R6" s="60">
        <v>18857928</v>
      </c>
      <c r="S6" s="60">
        <v>17468698</v>
      </c>
      <c r="T6" s="60">
        <v>12622985</v>
      </c>
      <c r="U6" s="60"/>
      <c r="V6" s="60">
        <v>12622985</v>
      </c>
      <c r="W6" s="60">
        <v>12622985</v>
      </c>
      <c r="X6" s="60">
        <v>371000000</v>
      </c>
      <c r="Y6" s="60">
        <v>-358377015</v>
      </c>
      <c r="Z6" s="140">
        <v>-96.6</v>
      </c>
      <c r="AA6" s="62">
        <v>371000000</v>
      </c>
    </row>
    <row r="7" spans="1:27" ht="13.5">
      <c r="A7" s="249" t="s">
        <v>144</v>
      </c>
      <c r="B7" s="182"/>
      <c r="C7" s="155">
        <v>129043449</v>
      </c>
      <c r="D7" s="155"/>
      <c r="E7" s="59">
        <v>380443540</v>
      </c>
      <c r="F7" s="60">
        <v>380443540</v>
      </c>
      <c r="G7" s="60"/>
      <c r="H7" s="60">
        <v>200000000</v>
      </c>
      <c r="I7" s="60">
        <v>200000000</v>
      </c>
      <c r="J7" s="60">
        <v>200000000</v>
      </c>
      <c r="K7" s="60">
        <v>100000000</v>
      </c>
      <c r="L7" s="60">
        <v>365130641</v>
      </c>
      <c r="M7" s="60">
        <v>365130641</v>
      </c>
      <c r="N7" s="60">
        <v>365130641</v>
      </c>
      <c r="O7" s="60">
        <v>134086807</v>
      </c>
      <c r="P7" s="60"/>
      <c r="Q7" s="60">
        <v>489877568</v>
      </c>
      <c r="R7" s="60">
        <v>489877568</v>
      </c>
      <c r="S7" s="60">
        <v>401352829</v>
      </c>
      <c r="T7" s="60">
        <v>504600337</v>
      </c>
      <c r="U7" s="60"/>
      <c r="V7" s="60">
        <v>504600337</v>
      </c>
      <c r="W7" s="60">
        <v>504600337</v>
      </c>
      <c r="X7" s="60">
        <v>380443540</v>
      </c>
      <c r="Y7" s="60">
        <v>124156797</v>
      </c>
      <c r="Z7" s="140">
        <v>32.63</v>
      </c>
      <c r="AA7" s="62">
        <v>380443540</v>
      </c>
    </row>
    <row r="8" spans="1:27" ht="13.5">
      <c r="A8" s="249" t="s">
        <v>145</v>
      </c>
      <c r="B8" s="182"/>
      <c r="C8" s="155">
        <v>50482625</v>
      </c>
      <c r="D8" s="155"/>
      <c r="E8" s="59">
        <v>68604545</v>
      </c>
      <c r="F8" s="60">
        <v>68604545</v>
      </c>
      <c r="G8" s="60">
        <v>50749263</v>
      </c>
      <c r="H8" s="60">
        <v>50749263</v>
      </c>
      <c r="I8" s="60">
        <v>50749263</v>
      </c>
      <c r="J8" s="60">
        <v>50749263</v>
      </c>
      <c r="K8" s="60">
        <v>16165928</v>
      </c>
      <c r="L8" s="60">
        <v>481030265</v>
      </c>
      <c r="M8" s="60">
        <v>435605031</v>
      </c>
      <c r="N8" s="60">
        <v>435605031</v>
      </c>
      <c r="O8" s="60">
        <v>587634162</v>
      </c>
      <c r="P8" s="60"/>
      <c r="Q8" s="60">
        <v>671007268</v>
      </c>
      <c r="R8" s="60">
        <v>671007268</v>
      </c>
      <c r="S8" s="60">
        <v>313785720</v>
      </c>
      <c r="T8" s="60">
        <v>731008554</v>
      </c>
      <c r="U8" s="60"/>
      <c r="V8" s="60">
        <v>731008554</v>
      </c>
      <c r="W8" s="60">
        <v>731008554</v>
      </c>
      <c r="X8" s="60">
        <v>68604545</v>
      </c>
      <c r="Y8" s="60">
        <v>662404009</v>
      </c>
      <c r="Z8" s="140">
        <v>965.54</v>
      </c>
      <c r="AA8" s="62">
        <v>68604545</v>
      </c>
    </row>
    <row r="9" spans="1:27" ht="13.5">
      <c r="A9" s="249" t="s">
        <v>146</v>
      </c>
      <c r="B9" s="182"/>
      <c r="C9" s="155">
        <v>51922015</v>
      </c>
      <c r="D9" s="155"/>
      <c r="E9" s="59">
        <v>19080000</v>
      </c>
      <c r="F9" s="60">
        <v>19080000</v>
      </c>
      <c r="G9" s="60">
        <v>56033891</v>
      </c>
      <c r="H9" s="60">
        <v>56033891</v>
      </c>
      <c r="I9" s="60">
        <v>56033891</v>
      </c>
      <c r="J9" s="60">
        <v>56033891</v>
      </c>
      <c r="K9" s="60">
        <v>423867847</v>
      </c>
      <c r="L9" s="60">
        <v>2623979</v>
      </c>
      <c r="M9" s="60">
        <v>2623979</v>
      </c>
      <c r="N9" s="60">
        <v>2623979</v>
      </c>
      <c r="O9" s="60">
        <v>2623979</v>
      </c>
      <c r="P9" s="60"/>
      <c r="Q9" s="60">
        <v>26685825</v>
      </c>
      <c r="R9" s="60">
        <v>26685825</v>
      </c>
      <c r="S9" s="60">
        <v>26685825</v>
      </c>
      <c r="T9" s="60">
        <v>26685825</v>
      </c>
      <c r="U9" s="60"/>
      <c r="V9" s="60">
        <v>26685825</v>
      </c>
      <c r="W9" s="60">
        <v>26685825</v>
      </c>
      <c r="X9" s="60">
        <v>19080000</v>
      </c>
      <c r="Y9" s="60">
        <v>7605825</v>
      </c>
      <c r="Z9" s="140">
        <v>39.86</v>
      </c>
      <c r="AA9" s="62">
        <v>19080000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9131185</v>
      </c>
      <c r="H10" s="159">
        <v>281435262</v>
      </c>
      <c r="I10" s="159">
        <v>281435262</v>
      </c>
      <c r="J10" s="60">
        <v>281435262</v>
      </c>
      <c r="K10" s="159">
        <v>281435262</v>
      </c>
      <c r="L10" s="159"/>
      <c r="M10" s="60"/>
      <c r="N10" s="159"/>
      <c r="O10" s="159"/>
      <c r="P10" s="159"/>
      <c r="Q10" s="60">
        <v>52280628</v>
      </c>
      <c r="R10" s="159">
        <v>52280628</v>
      </c>
      <c r="S10" s="159">
        <v>52280628</v>
      </c>
      <c r="T10" s="60">
        <v>52280628</v>
      </c>
      <c r="U10" s="159"/>
      <c r="V10" s="159">
        <v>52280628</v>
      </c>
      <c r="W10" s="159">
        <v>52280628</v>
      </c>
      <c r="X10" s="60"/>
      <c r="Y10" s="159">
        <v>52280628</v>
      </c>
      <c r="Z10" s="141"/>
      <c r="AA10" s="225"/>
    </row>
    <row r="11" spans="1:27" ht="13.5">
      <c r="A11" s="249" t="s">
        <v>148</v>
      </c>
      <c r="B11" s="182"/>
      <c r="C11" s="155">
        <v>1622688</v>
      </c>
      <c r="D11" s="155"/>
      <c r="E11" s="59">
        <v>848000</v>
      </c>
      <c r="F11" s="60">
        <v>848000</v>
      </c>
      <c r="G11" s="60">
        <v>1622688</v>
      </c>
      <c r="H11" s="60">
        <v>1622688</v>
      </c>
      <c r="I11" s="60">
        <v>1622688</v>
      </c>
      <c r="J11" s="60">
        <v>1622688</v>
      </c>
      <c r="K11" s="60">
        <v>1622687</v>
      </c>
      <c r="L11" s="60">
        <v>1622687</v>
      </c>
      <c r="M11" s="60">
        <v>1622687</v>
      </c>
      <c r="N11" s="60">
        <v>1622687</v>
      </c>
      <c r="O11" s="60">
        <v>1622687</v>
      </c>
      <c r="P11" s="60"/>
      <c r="Q11" s="60">
        <v>1622687</v>
      </c>
      <c r="R11" s="60">
        <v>1622687</v>
      </c>
      <c r="S11" s="60">
        <v>1622687</v>
      </c>
      <c r="T11" s="60">
        <v>1622687</v>
      </c>
      <c r="U11" s="60"/>
      <c r="V11" s="60">
        <v>1622687</v>
      </c>
      <c r="W11" s="60">
        <v>1622687</v>
      </c>
      <c r="X11" s="60">
        <v>848000</v>
      </c>
      <c r="Y11" s="60">
        <v>774687</v>
      </c>
      <c r="Z11" s="140">
        <v>91.35</v>
      </c>
      <c r="AA11" s="62">
        <v>848000</v>
      </c>
    </row>
    <row r="12" spans="1:27" ht="13.5">
      <c r="A12" s="250" t="s">
        <v>56</v>
      </c>
      <c r="B12" s="251"/>
      <c r="C12" s="168">
        <f aca="true" t="shared" si="0" ref="C12:Y12">SUM(C6:C11)</f>
        <v>484404141</v>
      </c>
      <c r="D12" s="168">
        <f>SUM(D6:D11)</f>
        <v>0</v>
      </c>
      <c r="E12" s="72">
        <f t="shared" si="0"/>
        <v>839976085</v>
      </c>
      <c r="F12" s="73">
        <f t="shared" si="0"/>
        <v>839976085</v>
      </c>
      <c r="G12" s="73">
        <f t="shared" si="0"/>
        <v>664913606</v>
      </c>
      <c r="H12" s="73">
        <f t="shared" si="0"/>
        <v>923849320</v>
      </c>
      <c r="I12" s="73">
        <f t="shared" si="0"/>
        <v>923849320</v>
      </c>
      <c r="J12" s="73">
        <f t="shared" si="0"/>
        <v>923849320</v>
      </c>
      <c r="K12" s="73">
        <f t="shared" si="0"/>
        <v>1125046705</v>
      </c>
      <c r="L12" s="73">
        <f t="shared" si="0"/>
        <v>993423874</v>
      </c>
      <c r="M12" s="73">
        <f t="shared" si="0"/>
        <v>817927449</v>
      </c>
      <c r="N12" s="73">
        <f t="shared" si="0"/>
        <v>817927449</v>
      </c>
      <c r="O12" s="73">
        <f t="shared" si="0"/>
        <v>781536931</v>
      </c>
      <c r="P12" s="73">
        <f t="shared" si="0"/>
        <v>0</v>
      </c>
      <c r="Q12" s="73">
        <f t="shared" si="0"/>
        <v>1260331904</v>
      </c>
      <c r="R12" s="73">
        <f t="shared" si="0"/>
        <v>1260331904</v>
      </c>
      <c r="S12" s="73">
        <f t="shared" si="0"/>
        <v>813196387</v>
      </c>
      <c r="T12" s="73">
        <f t="shared" si="0"/>
        <v>1328821016</v>
      </c>
      <c r="U12" s="73">
        <f t="shared" si="0"/>
        <v>0</v>
      </c>
      <c r="V12" s="73">
        <f t="shared" si="0"/>
        <v>1328821016</v>
      </c>
      <c r="W12" s="73">
        <f t="shared" si="0"/>
        <v>1328821016</v>
      </c>
      <c r="X12" s="73">
        <f t="shared" si="0"/>
        <v>839976085</v>
      </c>
      <c r="Y12" s="73">
        <f t="shared" si="0"/>
        <v>488844931</v>
      </c>
      <c r="Z12" s="170">
        <f>+IF(X12&lt;&gt;0,+(Y12/X12)*100,0)</f>
        <v>58.19748201521714</v>
      </c>
      <c r="AA12" s="74">
        <f>SUM(AA6:AA11)</f>
        <v>839976085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1500000</v>
      </c>
      <c r="D16" s="155"/>
      <c r="E16" s="59"/>
      <c r="F16" s="60"/>
      <c r="G16" s="159"/>
      <c r="H16" s="159"/>
      <c r="I16" s="159"/>
      <c r="J16" s="60"/>
      <c r="K16" s="159"/>
      <c r="L16" s="159">
        <v>1500000</v>
      </c>
      <c r="M16" s="60">
        <v>1500000</v>
      </c>
      <c r="N16" s="159">
        <v>1500000</v>
      </c>
      <c r="O16" s="159"/>
      <c r="P16" s="159"/>
      <c r="Q16" s="60">
        <v>1500000</v>
      </c>
      <c r="R16" s="159">
        <v>1500000</v>
      </c>
      <c r="S16" s="159">
        <v>1500000</v>
      </c>
      <c r="T16" s="60">
        <v>1500000</v>
      </c>
      <c r="U16" s="159"/>
      <c r="V16" s="159">
        <v>1500000</v>
      </c>
      <c r="W16" s="159">
        <v>1500000</v>
      </c>
      <c r="X16" s="60"/>
      <c r="Y16" s="159">
        <v>1500000</v>
      </c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2150891</v>
      </c>
      <c r="H18" s="60">
        <v>2150891</v>
      </c>
      <c r="I18" s="60">
        <v>2150891</v>
      </c>
      <c r="J18" s="60">
        <v>2150891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3277151639</v>
      </c>
      <c r="D19" s="155"/>
      <c r="E19" s="59">
        <v>3333943326</v>
      </c>
      <c r="F19" s="60">
        <v>3333943326</v>
      </c>
      <c r="G19" s="60">
        <v>3276490062</v>
      </c>
      <c r="H19" s="60">
        <v>3298141812</v>
      </c>
      <c r="I19" s="60">
        <v>3298141812</v>
      </c>
      <c r="J19" s="60">
        <v>3298141812</v>
      </c>
      <c r="K19" s="60">
        <v>3348160548</v>
      </c>
      <c r="L19" s="60">
        <v>3417930499</v>
      </c>
      <c r="M19" s="60">
        <v>3454219692</v>
      </c>
      <c r="N19" s="60">
        <v>3454219692</v>
      </c>
      <c r="O19" s="60">
        <v>3459014729</v>
      </c>
      <c r="P19" s="60"/>
      <c r="Q19" s="60">
        <v>3659402305</v>
      </c>
      <c r="R19" s="60">
        <v>3659402305</v>
      </c>
      <c r="S19" s="60">
        <v>3659551403</v>
      </c>
      <c r="T19" s="60">
        <v>3710168872</v>
      </c>
      <c r="U19" s="60"/>
      <c r="V19" s="60">
        <v>3710168872</v>
      </c>
      <c r="W19" s="60">
        <v>3710168872</v>
      </c>
      <c r="X19" s="60">
        <v>3333943326</v>
      </c>
      <c r="Y19" s="60">
        <v>376225546</v>
      </c>
      <c r="Z19" s="140">
        <v>11.28</v>
      </c>
      <c r="AA19" s="62">
        <v>3333943326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915282</v>
      </c>
      <c r="D22" s="155"/>
      <c r="E22" s="59"/>
      <c r="F22" s="60"/>
      <c r="G22" s="60">
        <v>1488241</v>
      </c>
      <c r="H22" s="60">
        <v>1488241</v>
      </c>
      <c r="I22" s="60">
        <v>1488241</v>
      </c>
      <c r="J22" s="60">
        <v>1488241</v>
      </c>
      <c r="K22" s="60">
        <v>1488240</v>
      </c>
      <c r="L22" s="60">
        <v>915282</v>
      </c>
      <c r="M22" s="60">
        <v>915282</v>
      </c>
      <c r="N22" s="60">
        <v>915282</v>
      </c>
      <c r="O22" s="60">
        <v>915282</v>
      </c>
      <c r="P22" s="60"/>
      <c r="Q22" s="60">
        <v>915282</v>
      </c>
      <c r="R22" s="60">
        <v>915282</v>
      </c>
      <c r="S22" s="60">
        <v>915282</v>
      </c>
      <c r="T22" s="60">
        <v>915282</v>
      </c>
      <c r="U22" s="60"/>
      <c r="V22" s="60">
        <v>915282</v>
      </c>
      <c r="W22" s="60">
        <v>915282</v>
      </c>
      <c r="X22" s="60"/>
      <c r="Y22" s="60">
        <v>915282</v>
      </c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3279566921</v>
      </c>
      <c r="D24" s="168">
        <f>SUM(D15:D23)</f>
        <v>0</v>
      </c>
      <c r="E24" s="76">
        <f t="shared" si="1"/>
        <v>3333943326</v>
      </c>
      <c r="F24" s="77">
        <f t="shared" si="1"/>
        <v>3333943326</v>
      </c>
      <c r="G24" s="77">
        <f t="shared" si="1"/>
        <v>3280129194</v>
      </c>
      <c r="H24" s="77">
        <f t="shared" si="1"/>
        <v>3301780944</v>
      </c>
      <c r="I24" s="77">
        <f t="shared" si="1"/>
        <v>3301780944</v>
      </c>
      <c r="J24" s="77">
        <f t="shared" si="1"/>
        <v>3301780944</v>
      </c>
      <c r="K24" s="77">
        <f t="shared" si="1"/>
        <v>3349648788</v>
      </c>
      <c r="L24" s="77">
        <f t="shared" si="1"/>
        <v>3420345781</v>
      </c>
      <c r="M24" s="77">
        <f t="shared" si="1"/>
        <v>3456634974</v>
      </c>
      <c r="N24" s="77">
        <f t="shared" si="1"/>
        <v>3456634974</v>
      </c>
      <c r="O24" s="77">
        <f t="shared" si="1"/>
        <v>3459930011</v>
      </c>
      <c r="P24" s="77">
        <f t="shared" si="1"/>
        <v>0</v>
      </c>
      <c r="Q24" s="77">
        <f t="shared" si="1"/>
        <v>3661817587</v>
      </c>
      <c r="R24" s="77">
        <f t="shared" si="1"/>
        <v>3661817587</v>
      </c>
      <c r="S24" s="77">
        <f t="shared" si="1"/>
        <v>3661966685</v>
      </c>
      <c r="T24" s="77">
        <f t="shared" si="1"/>
        <v>3712584154</v>
      </c>
      <c r="U24" s="77">
        <f t="shared" si="1"/>
        <v>0</v>
      </c>
      <c r="V24" s="77">
        <f t="shared" si="1"/>
        <v>3712584154</v>
      </c>
      <c r="W24" s="77">
        <f t="shared" si="1"/>
        <v>3712584154</v>
      </c>
      <c r="X24" s="77">
        <f t="shared" si="1"/>
        <v>3333943326</v>
      </c>
      <c r="Y24" s="77">
        <f t="shared" si="1"/>
        <v>378640828</v>
      </c>
      <c r="Z24" s="212">
        <f>+IF(X24&lt;&gt;0,+(Y24/X24)*100,0)</f>
        <v>11.357146507174908</v>
      </c>
      <c r="AA24" s="79">
        <f>SUM(AA15:AA23)</f>
        <v>3333943326</v>
      </c>
    </row>
    <row r="25" spans="1:27" ht="13.5">
      <c r="A25" s="250" t="s">
        <v>159</v>
      </c>
      <c r="B25" s="251"/>
      <c r="C25" s="168">
        <f aca="true" t="shared" si="2" ref="C25:Y25">+C12+C24</f>
        <v>3763971062</v>
      </c>
      <c r="D25" s="168">
        <f>+D12+D24</f>
        <v>0</v>
      </c>
      <c r="E25" s="72">
        <f t="shared" si="2"/>
        <v>4173919411</v>
      </c>
      <c r="F25" s="73">
        <f t="shared" si="2"/>
        <v>4173919411</v>
      </c>
      <c r="G25" s="73">
        <f t="shared" si="2"/>
        <v>3945042800</v>
      </c>
      <c r="H25" s="73">
        <f t="shared" si="2"/>
        <v>4225630264</v>
      </c>
      <c r="I25" s="73">
        <f t="shared" si="2"/>
        <v>4225630264</v>
      </c>
      <c r="J25" s="73">
        <f t="shared" si="2"/>
        <v>4225630264</v>
      </c>
      <c r="K25" s="73">
        <f t="shared" si="2"/>
        <v>4474695493</v>
      </c>
      <c r="L25" s="73">
        <f t="shared" si="2"/>
        <v>4413769655</v>
      </c>
      <c r="M25" s="73">
        <f t="shared" si="2"/>
        <v>4274562423</v>
      </c>
      <c r="N25" s="73">
        <f t="shared" si="2"/>
        <v>4274562423</v>
      </c>
      <c r="O25" s="73">
        <f t="shared" si="2"/>
        <v>4241466942</v>
      </c>
      <c r="P25" s="73">
        <f t="shared" si="2"/>
        <v>0</v>
      </c>
      <c r="Q25" s="73">
        <f t="shared" si="2"/>
        <v>4922149491</v>
      </c>
      <c r="R25" s="73">
        <f t="shared" si="2"/>
        <v>4922149491</v>
      </c>
      <c r="S25" s="73">
        <f t="shared" si="2"/>
        <v>4475163072</v>
      </c>
      <c r="T25" s="73">
        <f t="shared" si="2"/>
        <v>5041405170</v>
      </c>
      <c r="U25" s="73">
        <f t="shared" si="2"/>
        <v>0</v>
      </c>
      <c r="V25" s="73">
        <f t="shared" si="2"/>
        <v>5041405170</v>
      </c>
      <c r="W25" s="73">
        <f t="shared" si="2"/>
        <v>5041405170</v>
      </c>
      <c r="X25" s="73">
        <f t="shared" si="2"/>
        <v>4173919411</v>
      </c>
      <c r="Y25" s="73">
        <f t="shared" si="2"/>
        <v>867485759</v>
      </c>
      <c r="Z25" s="170">
        <f>+IF(X25&lt;&gt;0,+(Y25/X25)*100,0)</f>
        <v>20.783481269758518</v>
      </c>
      <c r="AA25" s="74">
        <f>+AA12+AA24</f>
        <v>4173919411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>
        <v>17619856</v>
      </c>
      <c r="D29" s="155"/>
      <c r="E29" s="59"/>
      <c r="F29" s="60"/>
      <c r="G29" s="60">
        <v>10464592</v>
      </c>
      <c r="H29" s="60">
        <v>10464592</v>
      </c>
      <c r="I29" s="60">
        <v>10464592</v>
      </c>
      <c r="J29" s="60">
        <v>10464592</v>
      </c>
      <c r="K29" s="60">
        <v>10464592</v>
      </c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>
        <v>26635</v>
      </c>
      <c r="R31" s="60">
        <v>26635</v>
      </c>
      <c r="S31" s="60">
        <v>31035</v>
      </c>
      <c r="T31" s="60">
        <v>34635</v>
      </c>
      <c r="U31" s="60"/>
      <c r="V31" s="60">
        <v>34635</v>
      </c>
      <c r="W31" s="60">
        <v>34635</v>
      </c>
      <c r="X31" s="60"/>
      <c r="Y31" s="60">
        <v>34635</v>
      </c>
      <c r="Z31" s="140"/>
      <c r="AA31" s="62"/>
    </row>
    <row r="32" spans="1:27" ht="13.5">
      <c r="A32" s="249" t="s">
        <v>164</v>
      </c>
      <c r="B32" s="182"/>
      <c r="C32" s="155">
        <v>164898090</v>
      </c>
      <c r="D32" s="155"/>
      <c r="E32" s="59">
        <v>231179667</v>
      </c>
      <c r="F32" s="60">
        <v>231179667</v>
      </c>
      <c r="G32" s="60">
        <v>122737579</v>
      </c>
      <c r="H32" s="60">
        <v>89331991</v>
      </c>
      <c r="I32" s="60">
        <v>89331991</v>
      </c>
      <c r="J32" s="60">
        <v>89331991</v>
      </c>
      <c r="K32" s="60">
        <v>80786317</v>
      </c>
      <c r="L32" s="60"/>
      <c r="M32" s="60"/>
      <c r="N32" s="60"/>
      <c r="O32" s="60">
        <v>13569318</v>
      </c>
      <c r="P32" s="60"/>
      <c r="Q32" s="60">
        <v>969965897</v>
      </c>
      <c r="R32" s="60">
        <v>969965897</v>
      </c>
      <c r="S32" s="60">
        <v>499038886</v>
      </c>
      <c r="T32" s="60">
        <v>436445503</v>
      </c>
      <c r="U32" s="60"/>
      <c r="V32" s="60">
        <v>436445503</v>
      </c>
      <c r="W32" s="60">
        <v>436445503</v>
      </c>
      <c r="X32" s="60">
        <v>231179667</v>
      </c>
      <c r="Y32" s="60">
        <v>205265836</v>
      </c>
      <c r="Z32" s="140">
        <v>88.79</v>
      </c>
      <c r="AA32" s="62">
        <v>231179667</v>
      </c>
    </row>
    <row r="33" spans="1:27" ht="13.5">
      <c r="A33" s="249" t="s">
        <v>165</v>
      </c>
      <c r="B33" s="182"/>
      <c r="C33" s="155">
        <v>6759070</v>
      </c>
      <c r="D33" s="155"/>
      <c r="E33" s="59"/>
      <c r="F33" s="60"/>
      <c r="G33" s="60">
        <v>3680558</v>
      </c>
      <c r="H33" s="60">
        <v>3680558</v>
      </c>
      <c r="I33" s="60">
        <v>3680558</v>
      </c>
      <c r="J33" s="60">
        <v>3680558</v>
      </c>
      <c r="K33" s="60">
        <v>3680558</v>
      </c>
      <c r="L33" s="60">
        <v>6759070</v>
      </c>
      <c r="M33" s="60">
        <v>6759070</v>
      </c>
      <c r="N33" s="60">
        <v>6759070</v>
      </c>
      <c r="O33" s="60">
        <v>6759070</v>
      </c>
      <c r="P33" s="60"/>
      <c r="Q33" s="60">
        <v>6759070</v>
      </c>
      <c r="R33" s="60">
        <v>6759070</v>
      </c>
      <c r="S33" s="60">
        <v>6759070</v>
      </c>
      <c r="T33" s="60">
        <v>6759070</v>
      </c>
      <c r="U33" s="60"/>
      <c r="V33" s="60">
        <v>6759070</v>
      </c>
      <c r="W33" s="60">
        <v>6759070</v>
      </c>
      <c r="X33" s="60"/>
      <c r="Y33" s="60">
        <v>6759070</v>
      </c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189277016</v>
      </c>
      <c r="D34" s="168">
        <f>SUM(D29:D33)</f>
        <v>0</v>
      </c>
      <c r="E34" s="72">
        <f t="shared" si="3"/>
        <v>231179667</v>
      </c>
      <c r="F34" s="73">
        <f t="shared" si="3"/>
        <v>231179667</v>
      </c>
      <c r="G34" s="73">
        <f t="shared" si="3"/>
        <v>136882729</v>
      </c>
      <c r="H34" s="73">
        <f t="shared" si="3"/>
        <v>103477141</v>
      </c>
      <c r="I34" s="73">
        <f t="shared" si="3"/>
        <v>103477141</v>
      </c>
      <c r="J34" s="73">
        <f t="shared" si="3"/>
        <v>103477141</v>
      </c>
      <c r="K34" s="73">
        <f t="shared" si="3"/>
        <v>94931467</v>
      </c>
      <c r="L34" s="73">
        <f t="shared" si="3"/>
        <v>6759070</v>
      </c>
      <c r="M34" s="73">
        <f t="shared" si="3"/>
        <v>6759070</v>
      </c>
      <c r="N34" s="73">
        <f t="shared" si="3"/>
        <v>6759070</v>
      </c>
      <c r="O34" s="73">
        <f t="shared" si="3"/>
        <v>20328388</v>
      </c>
      <c r="P34" s="73">
        <f t="shared" si="3"/>
        <v>0</v>
      </c>
      <c r="Q34" s="73">
        <f t="shared" si="3"/>
        <v>976751602</v>
      </c>
      <c r="R34" s="73">
        <f t="shared" si="3"/>
        <v>976751602</v>
      </c>
      <c r="S34" s="73">
        <f t="shared" si="3"/>
        <v>505828991</v>
      </c>
      <c r="T34" s="73">
        <f t="shared" si="3"/>
        <v>443239208</v>
      </c>
      <c r="U34" s="73">
        <f t="shared" si="3"/>
        <v>0</v>
      </c>
      <c r="V34" s="73">
        <f t="shared" si="3"/>
        <v>443239208</v>
      </c>
      <c r="W34" s="73">
        <f t="shared" si="3"/>
        <v>443239208</v>
      </c>
      <c r="X34" s="73">
        <f t="shared" si="3"/>
        <v>231179667</v>
      </c>
      <c r="Y34" s="73">
        <f t="shared" si="3"/>
        <v>212059541</v>
      </c>
      <c r="Z34" s="170">
        <f>+IF(X34&lt;&gt;0,+(Y34/X34)*100,0)</f>
        <v>91.72932193902675</v>
      </c>
      <c r="AA34" s="74">
        <f>SUM(AA29:AA33)</f>
        <v>231179667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32878000</v>
      </c>
      <c r="D38" s="155"/>
      <c r="E38" s="59">
        <v>31270000</v>
      </c>
      <c r="F38" s="60">
        <v>31270000</v>
      </c>
      <c r="G38" s="60">
        <v>32878000</v>
      </c>
      <c r="H38" s="60">
        <v>32878000</v>
      </c>
      <c r="I38" s="60">
        <v>32878000</v>
      </c>
      <c r="J38" s="60">
        <v>32878000</v>
      </c>
      <c r="K38" s="60">
        <v>32878000</v>
      </c>
      <c r="L38" s="60">
        <v>32878000</v>
      </c>
      <c r="M38" s="60">
        <v>32878000</v>
      </c>
      <c r="N38" s="60">
        <v>32878000</v>
      </c>
      <c r="O38" s="60">
        <v>32878000</v>
      </c>
      <c r="P38" s="60"/>
      <c r="Q38" s="60">
        <v>32878000</v>
      </c>
      <c r="R38" s="60">
        <v>32878000</v>
      </c>
      <c r="S38" s="60">
        <v>32878000</v>
      </c>
      <c r="T38" s="60">
        <v>32878000</v>
      </c>
      <c r="U38" s="60"/>
      <c r="V38" s="60">
        <v>32878000</v>
      </c>
      <c r="W38" s="60">
        <v>32878000</v>
      </c>
      <c r="X38" s="60">
        <v>31270000</v>
      </c>
      <c r="Y38" s="60">
        <v>1608000</v>
      </c>
      <c r="Z38" s="140">
        <v>5.14</v>
      </c>
      <c r="AA38" s="62">
        <v>31270000</v>
      </c>
    </row>
    <row r="39" spans="1:27" ht="13.5">
      <c r="A39" s="250" t="s">
        <v>59</v>
      </c>
      <c r="B39" s="253"/>
      <c r="C39" s="168">
        <f aca="true" t="shared" si="4" ref="C39:Y39">SUM(C37:C38)</f>
        <v>32878000</v>
      </c>
      <c r="D39" s="168">
        <f>SUM(D37:D38)</f>
        <v>0</v>
      </c>
      <c r="E39" s="76">
        <f t="shared" si="4"/>
        <v>31270000</v>
      </c>
      <c r="F39" s="77">
        <f t="shared" si="4"/>
        <v>31270000</v>
      </c>
      <c r="G39" s="77">
        <f t="shared" si="4"/>
        <v>32878000</v>
      </c>
      <c r="H39" s="77">
        <f t="shared" si="4"/>
        <v>32878000</v>
      </c>
      <c r="I39" s="77">
        <f t="shared" si="4"/>
        <v>32878000</v>
      </c>
      <c r="J39" s="77">
        <f t="shared" si="4"/>
        <v>32878000</v>
      </c>
      <c r="K39" s="77">
        <f t="shared" si="4"/>
        <v>32878000</v>
      </c>
      <c r="L39" s="77">
        <f t="shared" si="4"/>
        <v>32878000</v>
      </c>
      <c r="M39" s="77">
        <f t="shared" si="4"/>
        <v>32878000</v>
      </c>
      <c r="N39" s="77">
        <f t="shared" si="4"/>
        <v>32878000</v>
      </c>
      <c r="O39" s="77">
        <f t="shared" si="4"/>
        <v>32878000</v>
      </c>
      <c r="P39" s="77">
        <f t="shared" si="4"/>
        <v>0</v>
      </c>
      <c r="Q39" s="77">
        <f t="shared" si="4"/>
        <v>32878000</v>
      </c>
      <c r="R39" s="77">
        <f t="shared" si="4"/>
        <v>32878000</v>
      </c>
      <c r="S39" s="77">
        <f t="shared" si="4"/>
        <v>32878000</v>
      </c>
      <c r="T39" s="77">
        <f t="shared" si="4"/>
        <v>32878000</v>
      </c>
      <c r="U39" s="77">
        <f t="shared" si="4"/>
        <v>0</v>
      </c>
      <c r="V39" s="77">
        <f t="shared" si="4"/>
        <v>32878000</v>
      </c>
      <c r="W39" s="77">
        <f t="shared" si="4"/>
        <v>32878000</v>
      </c>
      <c r="X39" s="77">
        <f t="shared" si="4"/>
        <v>31270000</v>
      </c>
      <c r="Y39" s="77">
        <f t="shared" si="4"/>
        <v>1608000</v>
      </c>
      <c r="Z39" s="212">
        <f>+IF(X39&lt;&gt;0,+(Y39/X39)*100,0)</f>
        <v>5.142308922289734</v>
      </c>
      <c r="AA39" s="79">
        <f>SUM(AA37:AA38)</f>
        <v>31270000</v>
      </c>
    </row>
    <row r="40" spans="1:27" ht="13.5">
      <c r="A40" s="250" t="s">
        <v>167</v>
      </c>
      <c r="B40" s="251"/>
      <c r="C40" s="168">
        <f aca="true" t="shared" si="5" ref="C40:Y40">+C34+C39</f>
        <v>222155016</v>
      </c>
      <c r="D40" s="168">
        <f>+D34+D39</f>
        <v>0</v>
      </c>
      <c r="E40" s="72">
        <f t="shared" si="5"/>
        <v>262449667</v>
      </c>
      <c r="F40" s="73">
        <f t="shared" si="5"/>
        <v>262449667</v>
      </c>
      <c r="G40" s="73">
        <f t="shared" si="5"/>
        <v>169760729</v>
      </c>
      <c r="H40" s="73">
        <f t="shared" si="5"/>
        <v>136355141</v>
      </c>
      <c r="I40" s="73">
        <f t="shared" si="5"/>
        <v>136355141</v>
      </c>
      <c r="J40" s="73">
        <f t="shared" si="5"/>
        <v>136355141</v>
      </c>
      <c r="K40" s="73">
        <f t="shared" si="5"/>
        <v>127809467</v>
      </c>
      <c r="L40" s="73">
        <f t="shared" si="5"/>
        <v>39637070</v>
      </c>
      <c r="M40" s="73">
        <f t="shared" si="5"/>
        <v>39637070</v>
      </c>
      <c r="N40" s="73">
        <f t="shared" si="5"/>
        <v>39637070</v>
      </c>
      <c r="O40" s="73">
        <f t="shared" si="5"/>
        <v>53206388</v>
      </c>
      <c r="P40" s="73">
        <f t="shared" si="5"/>
        <v>0</v>
      </c>
      <c r="Q40" s="73">
        <f t="shared" si="5"/>
        <v>1009629602</v>
      </c>
      <c r="R40" s="73">
        <f t="shared" si="5"/>
        <v>1009629602</v>
      </c>
      <c r="S40" s="73">
        <f t="shared" si="5"/>
        <v>538706991</v>
      </c>
      <c r="T40" s="73">
        <f t="shared" si="5"/>
        <v>476117208</v>
      </c>
      <c r="U40" s="73">
        <f t="shared" si="5"/>
        <v>0</v>
      </c>
      <c r="V40" s="73">
        <f t="shared" si="5"/>
        <v>476117208</v>
      </c>
      <c r="W40" s="73">
        <f t="shared" si="5"/>
        <v>476117208</v>
      </c>
      <c r="X40" s="73">
        <f t="shared" si="5"/>
        <v>262449667</v>
      </c>
      <c r="Y40" s="73">
        <f t="shared" si="5"/>
        <v>213667541</v>
      </c>
      <c r="Z40" s="170">
        <f>+IF(X40&lt;&gt;0,+(Y40/X40)*100,0)</f>
        <v>81.41276894818846</v>
      </c>
      <c r="AA40" s="74">
        <f>+AA34+AA39</f>
        <v>262449667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3541816046</v>
      </c>
      <c r="D42" s="257">
        <f>+D25-D40</f>
        <v>0</v>
      </c>
      <c r="E42" s="258">
        <f t="shared" si="6"/>
        <v>3911469744</v>
      </c>
      <c r="F42" s="259">
        <f t="shared" si="6"/>
        <v>3911469744</v>
      </c>
      <c r="G42" s="259">
        <f t="shared" si="6"/>
        <v>3775282071</v>
      </c>
      <c r="H42" s="259">
        <f t="shared" si="6"/>
        <v>4089275123</v>
      </c>
      <c r="I42" s="259">
        <f t="shared" si="6"/>
        <v>4089275123</v>
      </c>
      <c r="J42" s="259">
        <f t="shared" si="6"/>
        <v>4089275123</v>
      </c>
      <c r="K42" s="259">
        <f t="shared" si="6"/>
        <v>4346886026</v>
      </c>
      <c r="L42" s="259">
        <f t="shared" si="6"/>
        <v>4374132585</v>
      </c>
      <c r="M42" s="259">
        <f t="shared" si="6"/>
        <v>4234925353</v>
      </c>
      <c r="N42" s="259">
        <f t="shared" si="6"/>
        <v>4234925353</v>
      </c>
      <c r="O42" s="259">
        <f t="shared" si="6"/>
        <v>4188260554</v>
      </c>
      <c r="P42" s="259">
        <f t="shared" si="6"/>
        <v>0</v>
      </c>
      <c r="Q42" s="259">
        <f t="shared" si="6"/>
        <v>3912519889</v>
      </c>
      <c r="R42" s="259">
        <f t="shared" si="6"/>
        <v>3912519889</v>
      </c>
      <c r="S42" s="259">
        <f t="shared" si="6"/>
        <v>3936456081</v>
      </c>
      <c r="T42" s="259">
        <f t="shared" si="6"/>
        <v>4565287962</v>
      </c>
      <c r="U42" s="259">
        <f t="shared" si="6"/>
        <v>0</v>
      </c>
      <c r="V42" s="259">
        <f t="shared" si="6"/>
        <v>4565287962</v>
      </c>
      <c r="W42" s="259">
        <f t="shared" si="6"/>
        <v>4565287962</v>
      </c>
      <c r="X42" s="259">
        <f t="shared" si="6"/>
        <v>3911469744</v>
      </c>
      <c r="Y42" s="259">
        <f t="shared" si="6"/>
        <v>653818218</v>
      </c>
      <c r="Z42" s="260">
        <f>+IF(X42&lt;&gt;0,+(Y42/X42)*100,0)</f>
        <v>16.71541033911676</v>
      </c>
      <c r="AA42" s="261">
        <f>+AA25-AA40</f>
        <v>3911469744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3541816046</v>
      </c>
      <c r="D45" s="155"/>
      <c r="E45" s="59">
        <v>2178334687</v>
      </c>
      <c r="F45" s="60">
        <v>2178334687</v>
      </c>
      <c r="G45" s="60">
        <v>3775282071</v>
      </c>
      <c r="H45" s="60">
        <v>4089275123</v>
      </c>
      <c r="I45" s="60">
        <v>4089275123</v>
      </c>
      <c r="J45" s="60">
        <v>4089275123</v>
      </c>
      <c r="K45" s="60">
        <v>4346886026</v>
      </c>
      <c r="L45" s="60">
        <v>4374132585</v>
      </c>
      <c r="M45" s="60">
        <v>4234925353</v>
      </c>
      <c r="N45" s="60">
        <v>4234925353</v>
      </c>
      <c r="O45" s="60">
        <v>4188260554</v>
      </c>
      <c r="P45" s="60"/>
      <c r="Q45" s="60">
        <v>3912519889</v>
      </c>
      <c r="R45" s="60">
        <v>3912519889</v>
      </c>
      <c r="S45" s="60">
        <v>3936456081</v>
      </c>
      <c r="T45" s="60">
        <v>4565287962</v>
      </c>
      <c r="U45" s="60"/>
      <c r="V45" s="60">
        <v>4565287962</v>
      </c>
      <c r="W45" s="60">
        <v>4565287962</v>
      </c>
      <c r="X45" s="60">
        <v>2178334687</v>
      </c>
      <c r="Y45" s="60">
        <v>2386953275</v>
      </c>
      <c r="Z45" s="139">
        <v>109.58</v>
      </c>
      <c r="AA45" s="62">
        <v>2178334687</v>
      </c>
    </row>
    <row r="46" spans="1:27" ht="13.5">
      <c r="A46" s="249" t="s">
        <v>171</v>
      </c>
      <c r="B46" s="182"/>
      <c r="C46" s="155"/>
      <c r="D46" s="155"/>
      <c r="E46" s="59">
        <v>1107429001</v>
      </c>
      <c r="F46" s="60">
        <v>1107429001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1107429001</v>
      </c>
      <c r="Y46" s="60">
        <v>-1107429001</v>
      </c>
      <c r="Z46" s="139">
        <v>-100</v>
      </c>
      <c r="AA46" s="62">
        <v>1107429001</v>
      </c>
    </row>
    <row r="47" spans="1:27" ht="13.5">
      <c r="A47" s="249" t="s">
        <v>172</v>
      </c>
      <c r="B47" s="182"/>
      <c r="C47" s="155"/>
      <c r="D47" s="155"/>
      <c r="E47" s="59">
        <v>625706056</v>
      </c>
      <c r="F47" s="60">
        <v>625706056</v>
      </c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>
        <v>625706056</v>
      </c>
      <c r="Y47" s="60">
        <v>-625706056</v>
      </c>
      <c r="Z47" s="139">
        <v>-100</v>
      </c>
      <c r="AA47" s="62">
        <v>625706056</v>
      </c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3541816046</v>
      </c>
      <c r="D48" s="217">
        <f>SUM(D45:D47)</f>
        <v>0</v>
      </c>
      <c r="E48" s="264">
        <f t="shared" si="7"/>
        <v>3911469744</v>
      </c>
      <c r="F48" s="219">
        <f t="shared" si="7"/>
        <v>3911469744</v>
      </c>
      <c r="G48" s="219">
        <f t="shared" si="7"/>
        <v>3775282071</v>
      </c>
      <c r="H48" s="219">
        <f t="shared" si="7"/>
        <v>4089275123</v>
      </c>
      <c r="I48" s="219">
        <f t="shared" si="7"/>
        <v>4089275123</v>
      </c>
      <c r="J48" s="219">
        <f t="shared" si="7"/>
        <v>4089275123</v>
      </c>
      <c r="K48" s="219">
        <f t="shared" si="7"/>
        <v>4346886026</v>
      </c>
      <c r="L48" s="219">
        <f t="shared" si="7"/>
        <v>4374132585</v>
      </c>
      <c r="M48" s="219">
        <f t="shared" si="7"/>
        <v>4234925353</v>
      </c>
      <c r="N48" s="219">
        <f t="shared" si="7"/>
        <v>4234925353</v>
      </c>
      <c r="O48" s="219">
        <f t="shared" si="7"/>
        <v>4188260554</v>
      </c>
      <c r="P48" s="219">
        <f t="shared" si="7"/>
        <v>0</v>
      </c>
      <c r="Q48" s="219">
        <f t="shared" si="7"/>
        <v>3912519889</v>
      </c>
      <c r="R48" s="219">
        <f t="shared" si="7"/>
        <v>3912519889</v>
      </c>
      <c r="S48" s="219">
        <f t="shared" si="7"/>
        <v>3936456081</v>
      </c>
      <c r="T48" s="219">
        <f t="shared" si="7"/>
        <v>4565287962</v>
      </c>
      <c r="U48" s="219">
        <f t="shared" si="7"/>
        <v>0</v>
      </c>
      <c r="V48" s="219">
        <f t="shared" si="7"/>
        <v>4565287962</v>
      </c>
      <c r="W48" s="219">
        <f t="shared" si="7"/>
        <v>4565287962</v>
      </c>
      <c r="X48" s="219">
        <f t="shared" si="7"/>
        <v>3911469744</v>
      </c>
      <c r="Y48" s="219">
        <f t="shared" si="7"/>
        <v>653818218</v>
      </c>
      <c r="Z48" s="265">
        <f>+IF(X48&lt;&gt;0,+(Y48/X48)*100,0)</f>
        <v>16.71541033911676</v>
      </c>
      <c r="AA48" s="232">
        <f>SUM(AA45:AA47)</f>
        <v>3911469744</v>
      </c>
    </row>
    <row r="49" spans="1:27" ht="13.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249" t="s">
        <v>32</v>
      </c>
      <c r="B7" s="182"/>
      <c r="C7" s="155"/>
      <c r="D7" s="155"/>
      <c r="E7" s="59">
        <v>398644332</v>
      </c>
      <c r="F7" s="60">
        <v>398644332</v>
      </c>
      <c r="G7" s="60">
        <v>4892755</v>
      </c>
      <c r="H7" s="60"/>
      <c r="I7" s="60">
        <v>-92353</v>
      </c>
      <c r="J7" s="60">
        <v>4800402</v>
      </c>
      <c r="K7" s="60">
        <v>17191035</v>
      </c>
      <c r="L7" s="60">
        <v>1986480</v>
      </c>
      <c r="M7" s="60">
        <v>1101944</v>
      </c>
      <c r="N7" s="60">
        <v>20279459</v>
      </c>
      <c r="O7" s="60">
        <v>1460006</v>
      </c>
      <c r="P7" s="60">
        <v>1207876</v>
      </c>
      <c r="Q7" s="60">
        <v>1776696</v>
      </c>
      <c r="R7" s="60">
        <v>4444578</v>
      </c>
      <c r="S7" s="60">
        <v>1244637</v>
      </c>
      <c r="T7" s="60">
        <v>14998495</v>
      </c>
      <c r="U7" s="60">
        <v>1574846</v>
      </c>
      <c r="V7" s="60">
        <v>17817978</v>
      </c>
      <c r="W7" s="60">
        <v>47342417</v>
      </c>
      <c r="X7" s="60">
        <v>398644332</v>
      </c>
      <c r="Y7" s="60">
        <v>-351301915</v>
      </c>
      <c r="Z7" s="140">
        <v>-88.12</v>
      </c>
      <c r="AA7" s="62">
        <v>398644332</v>
      </c>
    </row>
    <row r="8" spans="1:27" ht="13.5">
      <c r="A8" s="249" t="s">
        <v>178</v>
      </c>
      <c r="B8" s="182"/>
      <c r="C8" s="155">
        <v>58434368</v>
      </c>
      <c r="D8" s="155"/>
      <c r="E8" s="59">
        <v>482304</v>
      </c>
      <c r="F8" s="60">
        <v>482304</v>
      </c>
      <c r="G8" s="60">
        <v>255634</v>
      </c>
      <c r="H8" s="60">
        <v>2519577</v>
      </c>
      <c r="I8" s="60">
        <v>4249268</v>
      </c>
      <c r="J8" s="60">
        <v>7024479</v>
      </c>
      <c r="K8" s="60">
        <v>6275160</v>
      </c>
      <c r="L8" s="60">
        <v>4628429</v>
      </c>
      <c r="M8" s="60">
        <v>14698827</v>
      </c>
      <c r="N8" s="60">
        <v>25602416</v>
      </c>
      <c r="O8" s="60">
        <v>707412</v>
      </c>
      <c r="P8" s="60">
        <v>3273457</v>
      </c>
      <c r="Q8" s="60">
        <v>10906</v>
      </c>
      <c r="R8" s="60">
        <v>3991775</v>
      </c>
      <c r="S8" s="60">
        <v>53902</v>
      </c>
      <c r="T8" s="60">
        <v>10380</v>
      </c>
      <c r="U8" s="60">
        <v>174768</v>
      </c>
      <c r="V8" s="60">
        <v>239050</v>
      </c>
      <c r="W8" s="60">
        <v>36857720</v>
      </c>
      <c r="X8" s="60">
        <v>482304</v>
      </c>
      <c r="Y8" s="60">
        <v>36375416</v>
      </c>
      <c r="Z8" s="140">
        <v>7542.01</v>
      </c>
      <c r="AA8" s="62">
        <v>482304</v>
      </c>
    </row>
    <row r="9" spans="1:27" ht="13.5">
      <c r="A9" s="249" t="s">
        <v>179</v>
      </c>
      <c r="B9" s="182"/>
      <c r="C9" s="155"/>
      <c r="D9" s="155"/>
      <c r="E9" s="59">
        <v>484418700</v>
      </c>
      <c r="F9" s="60">
        <v>484418700</v>
      </c>
      <c r="G9" s="60">
        <v>170183515</v>
      </c>
      <c r="H9" s="60">
        <v>14869246</v>
      </c>
      <c r="I9" s="60">
        <v>3066770</v>
      </c>
      <c r="J9" s="60">
        <v>188119531</v>
      </c>
      <c r="K9" s="60">
        <v>2078209</v>
      </c>
      <c r="L9" s="60">
        <v>150105818</v>
      </c>
      <c r="M9" s="60">
        <v>-25587767</v>
      </c>
      <c r="N9" s="60">
        <v>126596260</v>
      </c>
      <c r="O9" s="60"/>
      <c r="P9" s="60">
        <v>9664291</v>
      </c>
      <c r="Q9" s="60">
        <v>121929534</v>
      </c>
      <c r="R9" s="60">
        <v>131593825</v>
      </c>
      <c r="S9" s="60">
        <v>2591940</v>
      </c>
      <c r="T9" s="60">
        <v>3833764</v>
      </c>
      <c r="U9" s="60">
        <v>24146626</v>
      </c>
      <c r="V9" s="60">
        <v>30572330</v>
      </c>
      <c r="W9" s="60">
        <v>476881946</v>
      </c>
      <c r="X9" s="60">
        <v>484418700</v>
      </c>
      <c r="Y9" s="60">
        <v>-7536754</v>
      </c>
      <c r="Z9" s="140">
        <v>-1.56</v>
      </c>
      <c r="AA9" s="62">
        <v>484418700</v>
      </c>
    </row>
    <row r="10" spans="1:27" ht="13.5">
      <c r="A10" s="249" t="s">
        <v>180</v>
      </c>
      <c r="B10" s="182"/>
      <c r="C10" s="155">
        <v>1027046663</v>
      </c>
      <c r="D10" s="155"/>
      <c r="E10" s="59">
        <v>671662968</v>
      </c>
      <c r="F10" s="60">
        <v>671662968</v>
      </c>
      <c r="G10" s="60">
        <v>106811253</v>
      </c>
      <c r="H10" s="60">
        <v>23769421</v>
      </c>
      <c r="I10" s="60">
        <v>337385</v>
      </c>
      <c r="J10" s="60">
        <v>130918059</v>
      </c>
      <c r="K10" s="60">
        <v>43972877</v>
      </c>
      <c r="L10" s="60">
        <v>27743618</v>
      </c>
      <c r="M10" s="60">
        <v>58244805</v>
      </c>
      <c r="N10" s="60">
        <v>129961300</v>
      </c>
      <c r="O10" s="60"/>
      <c r="P10" s="60">
        <v>28178640</v>
      </c>
      <c r="Q10" s="60">
        <v>257399599</v>
      </c>
      <c r="R10" s="60">
        <v>285578239</v>
      </c>
      <c r="S10" s="60">
        <v>2467456</v>
      </c>
      <c r="T10" s="60">
        <v>33083</v>
      </c>
      <c r="U10" s="60"/>
      <c r="V10" s="60">
        <v>2500539</v>
      </c>
      <c r="W10" s="60">
        <v>548958137</v>
      </c>
      <c r="X10" s="60">
        <v>671662968</v>
      </c>
      <c r="Y10" s="60">
        <v>-122704831</v>
      </c>
      <c r="Z10" s="140">
        <v>-18.27</v>
      </c>
      <c r="AA10" s="62">
        <v>671662968</v>
      </c>
    </row>
    <row r="11" spans="1:27" ht="13.5">
      <c r="A11" s="249" t="s">
        <v>181</v>
      </c>
      <c r="B11" s="182"/>
      <c r="C11" s="155"/>
      <c r="D11" s="155"/>
      <c r="E11" s="59">
        <v>18018780</v>
      </c>
      <c r="F11" s="60">
        <v>18018780</v>
      </c>
      <c r="G11" s="60">
        <v>1786545</v>
      </c>
      <c r="H11" s="60">
        <v>2517803</v>
      </c>
      <c r="I11" s="60">
        <v>1970107</v>
      </c>
      <c r="J11" s="60">
        <v>6274455</v>
      </c>
      <c r="K11" s="60">
        <v>1341118</v>
      </c>
      <c r="L11" s="60">
        <v>3102321</v>
      </c>
      <c r="M11" s="60">
        <v>1958830</v>
      </c>
      <c r="N11" s="60">
        <v>6402269</v>
      </c>
      <c r="O11" s="60">
        <v>1459078</v>
      </c>
      <c r="P11" s="60">
        <v>541689</v>
      </c>
      <c r="Q11" s="60">
        <v>1183233</v>
      </c>
      <c r="R11" s="60">
        <v>3184000</v>
      </c>
      <c r="S11" s="60">
        <v>3606228</v>
      </c>
      <c r="T11" s="60">
        <v>702806</v>
      </c>
      <c r="U11" s="60"/>
      <c r="V11" s="60">
        <v>4309034</v>
      </c>
      <c r="W11" s="60">
        <v>20169758</v>
      </c>
      <c r="X11" s="60">
        <v>18018780</v>
      </c>
      <c r="Y11" s="60">
        <v>2150978</v>
      </c>
      <c r="Z11" s="140">
        <v>11.94</v>
      </c>
      <c r="AA11" s="62">
        <v>18018780</v>
      </c>
    </row>
    <row r="12" spans="1:27" ht="13.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184</v>
      </c>
      <c r="B14" s="182"/>
      <c r="C14" s="155">
        <v>-699820664</v>
      </c>
      <c r="D14" s="155"/>
      <c r="E14" s="59">
        <v>-693658164</v>
      </c>
      <c r="F14" s="60">
        <v>-693658164</v>
      </c>
      <c r="G14" s="60">
        <v>-18033472</v>
      </c>
      <c r="H14" s="60">
        <v>-34941914</v>
      </c>
      <c r="I14" s="60">
        <v>-52988726</v>
      </c>
      <c r="J14" s="60">
        <v>-105964112</v>
      </c>
      <c r="K14" s="60">
        <v>-48405243</v>
      </c>
      <c r="L14" s="60">
        <v>-34864656</v>
      </c>
      <c r="M14" s="60">
        <v>-45279247</v>
      </c>
      <c r="N14" s="60">
        <v>-128549146</v>
      </c>
      <c r="O14" s="60">
        <v>-38004296</v>
      </c>
      <c r="P14" s="60">
        <v>-40641115</v>
      </c>
      <c r="Q14" s="60">
        <v>-48807752</v>
      </c>
      <c r="R14" s="60">
        <v>-127453163</v>
      </c>
      <c r="S14" s="60">
        <v>-38967292</v>
      </c>
      <c r="T14" s="60">
        <v>-49506841</v>
      </c>
      <c r="U14" s="60">
        <v>-54240917</v>
      </c>
      <c r="V14" s="60">
        <v>-142715050</v>
      </c>
      <c r="W14" s="60">
        <v>-504681471</v>
      </c>
      <c r="X14" s="60">
        <v>-693658164</v>
      </c>
      <c r="Y14" s="60">
        <v>188976693</v>
      </c>
      <c r="Z14" s="140">
        <v>-27.24</v>
      </c>
      <c r="AA14" s="62">
        <v>-693658164</v>
      </c>
    </row>
    <row r="15" spans="1:27" ht="13.5">
      <c r="A15" s="249" t="s">
        <v>40</v>
      </c>
      <c r="B15" s="182"/>
      <c r="C15" s="155">
        <v>-125808</v>
      </c>
      <c r="D15" s="155"/>
      <c r="E15" s="59">
        <v>-630696</v>
      </c>
      <c r="F15" s="60">
        <v>-630696</v>
      </c>
      <c r="G15" s="60"/>
      <c r="H15" s="60">
        <v>-1697</v>
      </c>
      <c r="I15" s="60"/>
      <c r="J15" s="60">
        <v>-1697</v>
      </c>
      <c r="K15" s="60">
        <v>-6259</v>
      </c>
      <c r="L15" s="60">
        <v>-16920</v>
      </c>
      <c r="M15" s="60">
        <v>-19185</v>
      </c>
      <c r="N15" s="60">
        <v>-42364</v>
      </c>
      <c r="O15" s="60">
        <v>-16935</v>
      </c>
      <c r="P15" s="60">
        <v>-13390</v>
      </c>
      <c r="Q15" s="60">
        <v>-12365</v>
      </c>
      <c r="R15" s="60">
        <v>-42690</v>
      </c>
      <c r="S15" s="60">
        <v>-14571</v>
      </c>
      <c r="T15" s="60">
        <v>-8172</v>
      </c>
      <c r="U15" s="60"/>
      <c r="V15" s="60">
        <v>-22743</v>
      </c>
      <c r="W15" s="60">
        <v>-109494</v>
      </c>
      <c r="X15" s="60">
        <v>-630696</v>
      </c>
      <c r="Y15" s="60">
        <v>521202</v>
      </c>
      <c r="Z15" s="140">
        <v>-82.64</v>
      </c>
      <c r="AA15" s="62">
        <v>-630696</v>
      </c>
    </row>
    <row r="16" spans="1:27" ht="13.5">
      <c r="A16" s="249" t="s">
        <v>42</v>
      </c>
      <c r="B16" s="182"/>
      <c r="C16" s="155"/>
      <c r="D16" s="155"/>
      <c r="E16" s="59">
        <v>-171171792</v>
      </c>
      <c r="F16" s="60">
        <v>-171171792</v>
      </c>
      <c r="G16" s="60">
        <v>-105627</v>
      </c>
      <c r="H16" s="60">
        <v>-155857</v>
      </c>
      <c r="I16" s="60">
        <v>-46709</v>
      </c>
      <c r="J16" s="60">
        <v>-308193</v>
      </c>
      <c r="K16" s="60">
        <v>-4033766</v>
      </c>
      <c r="L16" s="60">
        <v>-1464118</v>
      </c>
      <c r="M16" s="60">
        <v>-7172364</v>
      </c>
      <c r="N16" s="60">
        <v>-12670248</v>
      </c>
      <c r="O16" s="60"/>
      <c r="P16" s="60">
        <v>-155000</v>
      </c>
      <c r="Q16" s="60">
        <v>-5256826</v>
      </c>
      <c r="R16" s="60">
        <v>-5411826</v>
      </c>
      <c r="S16" s="60">
        <v>-81986</v>
      </c>
      <c r="T16" s="60">
        <v>-92200</v>
      </c>
      <c r="U16" s="60">
        <v>-12399987</v>
      </c>
      <c r="V16" s="60">
        <v>-12574173</v>
      </c>
      <c r="W16" s="60">
        <v>-30964440</v>
      </c>
      <c r="X16" s="60">
        <v>-171171792</v>
      </c>
      <c r="Y16" s="60">
        <v>140207352</v>
      </c>
      <c r="Z16" s="140">
        <v>-81.91</v>
      </c>
      <c r="AA16" s="62">
        <v>-171171792</v>
      </c>
    </row>
    <row r="17" spans="1:27" ht="13.5">
      <c r="A17" s="250" t="s">
        <v>185</v>
      </c>
      <c r="B17" s="251"/>
      <c r="C17" s="168">
        <f aca="true" t="shared" si="0" ref="C17:Y17">SUM(C6:C16)</f>
        <v>385534559</v>
      </c>
      <c r="D17" s="168">
        <f t="shared" si="0"/>
        <v>0</v>
      </c>
      <c r="E17" s="72">
        <f t="shared" si="0"/>
        <v>707766432</v>
      </c>
      <c r="F17" s="73">
        <f t="shared" si="0"/>
        <v>707766432</v>
      </c>
      <c r="G17" s="73">
        <f t="shared" si="0"/>
        <v>265790603</v>
      </c>
      <c r="H17" s="73">
        <f t="shared" si="0"/>
        <v>8576579</v>
      </c>
      <c r="I17" s="73">
        <f t="shared" si="0"/>
        <v>-43504258</v>
      </c>
      <c r="J17" s="73">
        <f t="shared" si="0"/>
        <v>230862924</v>
      </c>
      <c r="K17" s="73">
        <f t="shared" si="0"/>
        <v>18413131</v>
      </c>
      <c r="L17" s="73">
        <f t="shared" si="0"/>
        <v>151220972</v>
      </c>
      <c r="M17" s="73">
        <f t="shared" si="0"/>
        <v>-2054157</v>
      </c>
      <c r="N17" s="73">
        <f t="shared" si="0"/>
        <v>167579946</v>
      </c>
      <c r="O17" s="73">
        <f t="shared" si="0"/>
        <v>-34394735</v>
      </c>
      <c r="P17" s="73">
        <f t="shared" si="0"/>
        <v>2056448</v>
      </c>
      <c r="Q17" s="73">
        <f t="shared" si="0"/>
        <v>328223025</v>
      </c>
      <c r="R17" s="73">
        <f t="shared" si="0"/>
        <v>295884738</v>
      </c>
      <c r="S17" s="73">
        <f t="shared" si="0"/>
        <v>-29099686</v>
      </c>
      <c r="T17" s="73">
        <f t="shared" si="0"/>
        <v>-30028685</v>
      </c>
      <c r="U17" s="73">
        <f t="shared" si="0"/>
        <v>-40744664</v>
      </c>
      <c r="V17" s="73">
        <f t="shared" si="0"/>
        <v>-99873035</v>
      </c>
      <c r="W17" s="73">
        <f t="shared" si="0"/>
        <v>594454573</v>
      </c>
      <c r="X17" s="73">
        <f t="shared" si="0"/>
        <v>707766432</v>
      </c>
      <c r="Y17" s="73">
        <f t="shared" si="0"/>
        <v>-113311859</v>
      </c>
      <c r="Z17" s="170">
        <f>+IF(X17&lt;&gt;0,+(Y17/X17)*100,0)</f>
        <v>-16.00978145852501</v>
      </c>
      <c r="AA17" s="74">
        <f>SUM(AA6:AA16)</f>
        <v>707766432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3.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3.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49" t="s">
        <v>190</v>
      </c>
      <c r="B24" s="182"/>
      <c r="C24" s="155">
        <v>-12310870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3.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3.5">
      <c r="A26" s="249" t="s">
        <v>191</v>
      </c>
      <c r="B26" s="182"/>
      <c r="C26" s="155">
        <v>-331158475</v>
      </c>
      <c r="D26" s="155"/>
      <c r="E26" s="59">
        <v>-609167352</v>
      </c>
      <c r="F26" s="60">
        <v>-609167352</v>
      </c>
      <c r="G26" s="60">
        <v>-570310</v>
      </c>
      <c r="H26" s="60">
        <v>-21651750</v>
      </c>
      <c r="I26" s="60">
        <v>-32248870</v>
      </c>
      <c r="J26" s="60">
        <v>-54470930</v>
      </c>
      <c r="K26" s="60">
        <v>-50018736</v>
      </c>
      <c r="L26" s="60">
        <v>-36289193</v>
      </c>
      <c r="M26" s="60">
        <v>-123193337</v>
      </c>
      <c r="N26" s="60">
        <v>-209501266</v>
      </c>
      <c r="O26" s="60">
        <v>-4795036</v>
      </c>
      <c r="P26" s="60">
        <v>-26701433</v>
      </c>
      <c r="Q26" s="60">
        <v>-86781999</v>
      </c>
      <c r="R26" s="60">
        <v>-118278468</v>
      </c>
      <c r="S26" s="60">
        <v>-33080302</v>
      </c>
      <c r="T26" s="60">
        <v>-50504676</v>
      </c>
      <c r="U26" s="60">
        <v>-66755851</v>
      </c>
      <c r="V26" s="60">
        <v>-150340829</v>
      </c>
      <c r="W26" s="60">
        <v>-532591493</v>
      </c>
      <c r="X26" s="60">
        <v>-609167352</v>
      </c>
      <c r="Y26" s="60">
        <v>76575859</v>
      </c>
      <c r="Z26" s="140">
        <v>-12.57</v>
      </c>
      <c r="AA26" s="62">
        <v>-609167352</v>
      </c>
    </row>
    <row r="27" spans="1:27" ht="13.5">
      <c r="A27" s="250" t="s">
        <v>192</v>
      </c>
      <c r="B27" s="251"/>
      <c r="C27" s="168">
        <f aca="true" t="shared" si="1" ref="C27:Y27">SUM(C21:C26)</f>
        <v>-343469345</v>
      </c>
      <c r="D27" s="168">
        <f>SUM(D21:D26)</f>
        <v>0</v>
      </c>
      <c r="E27" s="72">
        <f t="shared" si="1"/>
        <v>-609167352</v>
      </c>
      <c r="F27" s="73">
        <f t="shared" si="1"/>
        <v>-609167352</v>
      </c>
      <c r="G27" s="73">
        <f t="shared" si="1"/>
        <v>-570310</v>
      </c>
      <c r="H27" s="73">
        <f t="shared" si="1"/>
        <v>-21651750</v>
      </c>
      <c r="I27" s="73">
        <f t="shared" si="1"/>
        <v>-32248870</v>
      </c>
      <c r="J27" s="73">
        <f t="shared" si="1"/>
        <v>-54470930</v>
      </c>
      <c r="K27" s="73">
        <f t="shared" si="1"/>
        <v>-50018736</v>
      </c>
      <c r="L27" s="73">
        <f t="shared" si="1"/>
        <v>-36289193</v>
      </c>
      <c r="M27" s="73">
        <f t="shared" si="1"/>
        <v>-123193337</v>
      </c>
      <c r="N27" s="73">
        <f t="shared" si="1"/>
        <v>-209501266</v>
      </c>
      <c r="O27" s="73">
        <f t="shared" si="1"/>
        <v>-4795036</v>
      </c>
      <c r="P27" s="73">
        <f t="shared" si="1"/>
        <v>-26701433</v>
      </c>
      <c r="Q27" s="73">
        <f t="shared" si="1"/>
        <v>-86781999</v>
      </c>
      <c r="R27" s="73">
        <f t="shared" si="1"/>
        <v>-118278468</v>
      </c>
      <c r="S27" s="73">
        <f t="shared" si="1"/>
        <v>-33080302</v>
      </c>
      <c r="T27" s="73">
        <f t="shared" si="1"/>
        <v>-50504676</v>
      </c>
      <c r="U27" s="73">
        <f t="shared" si="1"/>
        <v>-66755851</v>
      </c>
      <c r="V27" s="73">
        <f t="shared" si="1"/>
        <v>-150340829</v>
      </c>
      <c r="W27" s="73">
        <f t="shared" si="1"/>
        <v>-532591493</v>
      </c>
      <c r="X27" s="73">
        <f t="shared" si="1"/>
        <v>-609167352</v>
      </c>
      <c r="Y27" s="73">
        <f t="shared" si="1"/>
        <v>76575859</v>
      </c>
      <c r="Z27" s="170">
        <f>+IF(X27&lt;&gt;0,+(Y27/X27)*100,0)</f>
        <v>-12.570578306369907</v>
      </c>
      <c r="AA27" s="74">
        <f>SUM(AA21:AA26)</f>
        <v>-609167352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3.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2" t="s">
        <v>199</v>
      </c>
      <c r="B38" s="182"/>
      <c r="C38" s="153">
        <f aca="true" t="shared" si="3" ref="C38:Y38">+C17+C27+C36</f>
        <v>42065214</v>
      </c>
      <c r="D38" s="153">
        <f>+D17+D27+D36</f>
        <v>0</v>
      </c>
      <c r="E38" s="99">
        <f t="shared" si="3"/>
        <v>98599080</v>
      </c>
      <c r="F38" s="100">
        <f t="shared" si="3"/>
        <v>98599080</v>
      </c>
      <c r="G38" s="100">
        <f t="shared" si="3"/>
        <v>265220293</v>
      </c>
      <c r="H38" s="100">
        <f t="shared" si="3"/>
        <v>-13075171</v>
      </c>
      <c r="I38" s="100">
        <f t="shared" si="3"/>
        <v>-75753128</v>
      </c>
      <c r="J38" s="100">
        <f t="shared" si="3"/>
        <v>176391994</v>
      </c>
      <c r="K38" s="100">
        <f t="shared" si="3"/>
        <v>-31605605</v>
      </c>
      <c r="L38" s="100">
        <f t="shared" si="3"/>
        <v>114931779</v>
      </c>
      <c r="M38" s="100">
        <f t="shared" si="3"/>
        <v>-125247494</v>
      </c>
      <c r="N38" s="100">
        <f t="shared" si="3"/>
        <v>-41921320</v>
      </c>
      <c r="O38" s="100">
        <f t="shared" si="3"/>
        <v>-39189771</v>
      </c>
      <c r="P38" s="100">
        <f t="shared" si="3"/>
        <v>-24644985</v>
      </c>
      <c r="Q38" s="100">
        <f t="shared" si="3"/>
        <v>241441026</v>
      </c>
      <c r="R38" s="100">
        <f t="shared" si="3"/>
        <v>177606270</v>
      </c>
      <c r="S38" s="100">
        <f t="shared" si="3"/>
        <v>-62179988</v>
      </c>
      <c r="T38" s="100">
        <f t="shared" si="3"/>
        <v>-80533361</v>
      </c>
      <c r="U38" s="100">
        <f t="shared" si="3"/>
        <v>-107500515</v>
      </c>
      <c r="V38" s="100">
        <f t="shared" si="3"/>
        <v>-250213864</v>
      </c>
      <c r="W38" s="100">
        <f t="shared" si="3"/>
        <v>61863080</v>
      </c>
      <c r="X38" s="100">
        <f t="shared" si="3"/>
        <v>98599080</v>
      </c>
      <c r="Y38" s="100">
        <f t="shared" si="3"/>
        <v>-36736000</v>
      </c>
      <c r="Z38" s="137">
        <f>+IF(X38&lt;&gt;0,+(Y38/X38)*100,0)</f>
        <v>-37.25795413101218</v>
      </c>
      <c r="AA38" s="102">
        <f>+AA17+AA27+AA36</f>
        <v>98599080</v>
      </c>
    </row>
    <row r="39" spans="1:27" ht="13.5">
      <c r="A39" s="249" t="s">
        <v>200</v>
      </c>
      <c r="B39" s="182"/>
      <c r="C39" s="153">
        <v>191648293</v>
      </c>
      <c r="D39" s="153"/>
      <c r="E39" s="99">
        <v>299014263</v>
      </c>
      <c r="F39" s="100">
        <v>299014263</v>
      </c>
      <c r="G39" s="100">
        <v>244178100</v>
      </c>
      <c r="H39" s="100">
        <v>509398393</v>
      </c>
      <c r="I39" s="100">
        <v>496323222</v>
      </c>
      <c r="J39" s="100">
        <v>244178100</v>
      </c>
      <c r="K39" s="100">
        <v>420570094</v>
      </c>
      <c r="L39" s="100">
        <v>388964489</v>
      </c>
      <c r="M39" s="100">
        <v>503896268</v>
      </c>
      <c r="N39" s="100">
        <v>420570094</v>
      </c>
      <c r="O39" s="100">
        <v>378648774</v>
      </c>
      <c r="P39" s="100">
        <v>339459003</v>
      </c>
      <c r="Q39" s="100">
        <v>314814018</v>
      </c>
      <c r="R39" s="100">
        <v>378648774</v>
      </c>
      <c r="S39" s="100">
        <v>556255044</v>
      </c>
      <c r="T39" s="100">
        <v>494075056</v>
      </c>
      <c r="U39" s="100">
        <v>413541695</v>
      </c>
      <c r="V39" s="100">
        <v>556255044</v>
      </c>
      <c r="W39" s="100">
        <v>244178100</v>
      </c>
      <c r="X39" s="100">
        <v>299014263</v>
      </c>
      <c r="Y39" s="100">
        <v>-54836163</v>
      </c>
      <c r="Z39" s="137">
        <v>-18.34</v>
      </c>
      <c r="AA39" s="102">
        <v>299014263</v>
      </c>
    </row>
    <row r="40" spans="1:27" ht="13.5">
      <c r="A40" s="269" t="s">
        <v>201</v>
      </c>
      <c r="B40" s="256"/>
      <c r="C40" s="257">
        <v>233713507</v>
      </c>
      <c r="D40" s="257"/>
      <c r="E40" s="258">
        <v>397613343</v>
      </c>
      <c r="F40" s="259">
        <v>397613343</v>
      </c>
      <c r="G40" s="259">
        <v>509398393</v>
      </c>
      <c r="H40" s="259">
        <v>496323222</v>
      </c>
      <c r="I40" s="259">
        <v>420570094</v>
      </c>
      <c r="J40" s="259">
        <v>420570094</v>
      </c>
      <c r="K40" s="259">
        <v>388964489</v>
      </c>
      <c r="L40" s="259">
        <v>503896268</v>
      </c>
      <c r="M40" s="259">
        <v>378648774</v>
      </c>
      <c r="N40" s="259">
        <v>378648774</v>
      </c>
      <c r="O40" s="259">
        <v>339459003</v>
      </c>
      <c r="P40" s="259">
        <v>314814018</v>
      </c>
      <c r="Q40" s="259">
        <v>556255044</v>
      </c>
      <c r="R40" s="259">
        <v>339459003</v>
      </c>
      <c r="S40" s="259">
        <v>494075056</v>
      </c>
      <c r="T40" s="259">
        <v>413541695</v>
      </c>
      <c r="U40" s="259">
        <v>306041180</v>
      </c>
      <c r="V40" s="259">
        <v>306041180</v>
      </c>
      <c r="W40" s="259">
        <v>306041180</v>
      </c>
      <c r="X40" s="259">
        <v>397613343</v>
      </c>
      <c r="Y40" s="259">
        <v>-91572163</v>
      </c>
      <c r="Z40" s="260">
        <v>-23.03</v>
      </c>
      <c r="AA40" s="261">
        <v>397613343</v>
      </c>
    </row>
    <row r="41" spans="1:27" ht="13.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18" customHeight="1">
      <c r="A1" s="373" t="s">
        <v>202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204</v>
      </c>
      <c r="B5" s="136"/>
      <c r="C5" s="108">
        <f aca="true" t="shared" si="0" ref="C5:Y5">SUM(C11:C18)</f>
        <v>477916648</v>
      </c>
      <c r="D5" s="200">
        <f t="shared" si="0"/>
        <v>0</v>
      </c>
      <c r="E5" s="106">
        <f t="shared" si="0"/>
        <v>609167346</v>
      </c>
      <c r="F5" s="106">
        <f t="shared" si="0"/>
        <v>609167346</v>
      </c>
      <c r="G5" s="106">
        <f t="shared" si="0"/>
        <v>570310</v>
      </c>
      <c r="H5" s="106">
        <f t="shared" si="0"/>
        <v>21651750</v>
      </c>
      <c r="I5" s="106">
        <f t="shared" si="0"/>
        <v>32248870</v>
      </c>
      <c r="J5" s="106">
        <f t="shared" si="0"/>
        <v>54470930</v>
      </c>
      <c r="K5" s="106">
        <f t="shared" si="0"/>
        <v>50018736</v>
      </c>
      <c r="L5" s="106">
        <f t="shared" si="0"/>
        <v>36289193</v>
      </c>
      <c r="M5" s="106">
        <f t="shared" si="0"/>
        <v>123193338</v>
      </c>
      <c r="N5" s="106">
        <f t="shared" si="0"/>
        <v>209501267</v>
      </c>
      <c r="O5" s="106">
        <f t="shared" si="0"/>
        <v>4795037</v>
      </c>
      <c r="P5" s="106">
        <f t="shared" si="0"/>
        <v>26701433</v>
      </c>
      <c r="Q5" s="106">
        <f t="shared" si="0"/>
        <v>86781999</v>
      </c>
      <c r="R5" s="106">
        <f t="shared" si="0"/>
        <v>118278469</v>
      </c>
      <c r="S5" s="106">
        <f t="shared" si="0"/>
        <v>33080302</v>
      </c>
      <c r="T5" s="106">
        <f t="shared" si="0"/>
        <v>0</v>
      </c>
      <c r="U5" s="106">
        <f t="shared" si="0"/>
        <v>97236759</v>
      </c>
      <c r="V5" s="106">
        <f t="shared" si="0"/>
        <v>130317061</v>
      </c>
      <c r="W5" s="106">
        <f t="shared" si="0"/>
        <v>512567727</v>
      </c>
      <c r="X5" s="106">
        <f t="shared" si="0"/>
        <v>609167346</v>
      </c>
      <c r="Y5" s="106">
        <f t="shared" si="0"/>
        <v>-96599619</v>
      </c>
      <c r="Z5" s="201">
        <f>+IF(X5&lt;&gt;0,+(Y5/X5)*100,0)</f>
        <v>-15.85764890950015</v>
      </c>
      <c r="AA5" s="199">
        <f>SUM(AA11:AA18)</f>
        <v>609167346</v>
      </c>
    </row>
    <row r="6" spans="1:27" ht="13.5">
      <c r="A6" s="291" t="s">
        <v>205</v>
      </c>
      <c r="B6" s="142"/>
      <c r="C6" s="62">
        <v>473391133</v>
      </c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207</v>
      </c>
      <c r="B8" s="142"/>
      <c r="C8" s="62"/>
      <c r="D8" s="156"/>
      <c r="E8" s="60">
        <v>599460669</v>
      </c>
      <c r="F8" s="60">
        <v>599460669</v>
      </c>
      <c r="G8" s="60">
        <v>561776</v>
      </c>
      <c r="H8" s="60">
        <v>21528637</v>
      </c>
      <c r="I8" s="60">
        <v>31966158</v>
      </c>
      <c r="J8" s="60">
        <v>54056571</v>
      </c>
      <c r="K8" s="60">
        <v>49497679</v>
      </c>
      <c r="L8" s="60">
        <v>35957533</v>
      </c>
      <c r="M8" s="60">
        <v>122654044</v>
      </c>
      <c r="N8" s="60">
        <v>208109256</v>
      </c>
      <c r="O8" s="60">
        <v>4580093</v>
      </c>
      <c r="P8" s="60">
        <v>26473425</v>
      </c>
      <c r="Q8" s="60">
        <v>86650062</v>
      </c>
      <c r="R8" s="60">
        <v>117703580</v>
      </c>
      <c r="S8" s="60">
        <v>32960984</v>
      </c>
      <c r="T8" s="60"/>
      <c r="U8" s="60"/>
      <c r="V8" s="60">
        <v>32960984</v>
      </c>
      <c r="W8" s="60">
        <v>412830391</v>
      </c>
      <c r="X8" s="60">
        <v>599460669</v>
      </c>
      <c r="Y8" s="60">
        <v>-186630278</v>
      </c>
      <c r="Z8" s="140">
        <v>-31.13</v>
      </c>
      <c r="AA8" s="155">
        <v>599460669</v>
      </c>
    </row>
    <row r="9" spans="1:27" ht="13.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>
        <v>96528474</v>
      </c>
      <c r="V10" s="60">
        <v>96528474</v>
      </c>
      <c r="W10" s="60">
        <v>96528474</v>
      </c>
      <c r="X10" s="60"/>
      <c r="Y10" s="60">
        <v>96528474</v>
      </c>
      <c r="Z10" s="140"/>
      <c r="AA10" s="155"/>
    </row>
    <row r="11" spans="1:27" ht="13.5">
      <c r="A11" s="292" t="s">
        <v>210</v>
      </c>
      <c r="B11" s="142"/>
      <c r="C11" s="293">
        <f aca="true" t="shared" si="1" ref="C11:Y11">SUM(C6:C10)</f>
        <v>473391133</v>
      </c>
      <c r="D11" s="294">
        <f t="shared" si="1"/>
        <v>0</v>
      </c>
      <c r="E11" s="295">
        <f t="shared" si="1"/>
        <v>599460669</v>
      </c>
      <c r="F11" s="295">
        <f t="shared" si="1"/>
        <v>599460669</v>
      </c>
      <c r="G11" s="295">
        <f t="shared" si="1"/>
        <v>561776</v>
      </c>
      <c r="H11" s="295">
        <f t="shared" si="1"/>
        <v>21528637</v>
      </c>
      <c r="I11" s="295">
        <f t="shared" si="1"/>
        <v>31966158</v>
      </c>
      <c r="J11" s="295">
        <f t="shared" si="1"/>
        <v>54056571</v>
      </c>
      <c r="K11" s="295">
        <f t="shared" si="1"/>
        <v>49497679</v>
      </c>
      <c r="L11" s="295">
        <f t="shared" si="1"/>
        <v>35957533</v>
      </c>
      <c r="M11" s="295">
        <f t="shared" si="1"/>
        <v>122654044</v>
      </c>
      <c r="N11" s="295">
        <f t="shared" si="1"/>
        <v>208109256</v>
      </c>
      <c r="O11" s="295">
        <f t="shared" si="1"/>
        <v>4580093</v>
      </c>
      <c r="P11" s="295">
        <f t="shared" si="1"/>
        <v>26473425</v>
      </c>
      <c r="Q11" s="295">
        <f t="shared" si="1"/>
        <v>86650062</v>
      </c>
      <c r="R11" s="295">
        <f t="shared" si="1"/>
        <v>117703580</v>
      </c>
      <c r="S11" s="295">
        <f t="shared" si="1"/>
        <v>32960984</v>
      </c>
      <c r="T11" s="295">
        <f t="shared" si="1"/>
        <v>0</v>
      </c>
      <c r="U11" s="295">
        <f t="shared" si="1"/>
        <v>96528474</v>
      </c>
      <c r="V11" s="295">
        <f t="shared" si="1"/>
        <v>129489458</v>
      </c>
      <c r="W11" s="295">
        <f t="shared" si="1"/>
        <v>509358865</v>
      </c>
      <c r="X11" s="295">
        <f t="shared" si="1"/>
        <v>599460669</v>
      </c>
      <c r="Y11" s="295">
        <f t="shared" si="1"/>
        <v>-90101804</v>
      </c>
      <c r="Z11" s="296">
        <f>+IF(X11&lt;&gt;0,+(Y11/X11)*100,0)</f>
        <v>-15.030478004554457</v>
      </c>
      <c r="AA11" s="297">
        <f>SUM(AA6:AA10)</f>
        <v>599460669</v>
      </c>
    </row>
    <row r="12" spans="1:27" ht="13.5">
      <c r="A12" s="298" t="s">
        <v>211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214</v>
      </c>
      <c r="B15" s="136" t="s">
        <v>138</v>
      </c>
      <c r="C15" s="62">
        <v>4525515</v>
      </c>
      <c r="D15" s="156"/>
      <c r="E15" s="60">
        <v>9706677</v>
      </c>
      <c r="F15" s="60">
        <v>9706677</v>
      </c>
      <c r="G15" s="60">
        <v>8534</v>
      </c>
      <c r="H15" s="60">
        <v>123113</v>
      </c>
      <c r="I15" s="60">
        <v>282712</v>
      </c>
      <c r="J15" s="60">
        <v>414359</v>
      </c>
      <c r="K15" s="60">
        <v>521057</v>
      </c>
      <c r="L15" s="60">
        <v>331660</v>
      </c>
      <c r="M15" s="60">
        <v>539294</v>
      </c>
      <c r="N15" s="60">
        <v>1392011</v>
      </c>
      <c r="O15" s="60">
        <v>214944</v>
      </c>
      <c r="P15" s="60">
        <v>228008</v>
      </c>
      <c r="Q15" s="60">
        <v>131937</v>
      </c>
      <c r="R15" s="60">
        <v>574889</v>
      </c>
      <c r="S15" s="60">
        <v>119318</v>
      </c>
      <c r="T15" s="60"/>
      <c r="U15" s="60">
        <v>708285</v>
      </c>
      <c r="V15" s="60">
        <v>827603</v>
      </c>
      <c r="W15" s="60">
        <v>3208862</v>
      </c>
      <c r="X15" s="60">
        <v>9706677</v>
      </c>
      <c r="Y15" s="60">
        <v>-6497815</v>
      </c>
      <c r="Z15" s="140">
        <v>-66.94</v>
      </c>
      <c r="AA15" s="155">
        <v>9706677</v>
      </c>
    </row>
    <row r="16" spans="1:27" ht="13.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205</v>
      </c>
      <c r="B36" s="142"/>
      <c r="C36" s="62">
        <f aca="true" t="shared" si="4" ref="C36:Y40">C6+C21</f>
        <v>473391133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207</v>
      </c>
      <c r="B38" s="142"/>
      <c r="C38" s="62">
        <f t="shared" si="4"/>
        <v>0</v>
      </c>
      <c r="D38" s="156">
        <f t="shared" si="4"/>
        <v>0</v>
      </c>
      <c r="E38" s="60">
        <f t="shared" si="4"/>
        <v>599460669</v>
      </c>
      <c r="F38" s="60">
        <f t="shared" si="4"/>
        <v>599460669</v>
      </c>
      <c r="G38" s="60">
        <f t="shared" si="4"/>
        <v>561776</v>
      </c>
      <c r="H38" s="60">
        <f t="shared" si="4"/>
        <v>21528637</v>
      </c>
      <c r="I38" s="60">
        <f t="shared" si="4"/>
        <v>31966158</v>
      </c>
      <c r="J38" s="60">
        <f t="shared" si="4"/>
        <v>54056571</v>
      </c>
      <c r="K38" s="60">
        <f t="shared" si="4"/>
        <v>49497679</v>
      </c>
      <c r="L38" s="60">
        <f t="shared" si="4"/>
        <v>35957533</v>
      </c>
      <c r="M38" s="60">
        <f t="shared" si="4"/>
        <v>122654044</v>
      </c>
      <c r="N38" s="60">
        <f t="shared" si="4"/>
        <v>208109256</v>
      </c>
      <c r="O38" s="60">
        <f t="shared" si="4"/>
        <v>4580093</v>
      </c>
      <c r="P38" s="60">
        <f t="shared" si="4"/>
        <v>26473425</v>
      </c>
      <c r="Q38" s="60">
        <f t="shared" si="4"/>
        <v>86650062</v>
      </c>
      <c r="R38" s="60">
        <f t="shared" si="4"/>
        <v>117703580</v>
      </c>
      <c r="S38" s="60">
        <f t="shared" si="4"/>
        <v>32960984</v>
      </c>
      <c r="T38" s="60">
        <f t="shared" si="4"/>
        <v>0</v>
      </c>
      <c r="U38" s="60">
        <f t="shared" si="4"/>
        <v>0</v>
      </c>
      <c r="V38" s="60">
        <f t="shared" si="4"/>
        <v>32960984</v>
      </c>
      <c r="W38" s="60">
        <f t="shared" si="4"/>
        <v>412830391</v>
      </c>
      <c r="X38" s="60">
        <f t="shared" si="4"/>
        <v>599460669</v>
      </c>
      <c r="Y38" s="60">
        <f t="shared" si="4"/>
        <v>-186630278</v>
      </c>
      <c r="Z38" s="140">
        <f t="shared" si="5"/>
        <v>-31.13303134821678</v>
      </c>
      <c r="AA38" s="155">
        <f>AA8+AA23</f>
        <v>599460669</v>
      </c>
    </row>
    <row r="39" spans="1:27" ht="13.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96528474</v>
      </c>
      <c r="V40" s="60">
        <f t="shared" si="4"/>
        <v>96528474</v>
      </c>
      <c r="W40" s="60">
        <f t="shared" si="4"/>
        <v>96528474</v>
      </c>
      <c r="X40" s="60">
        <f t="shared" si="4"/>
        <v>0</v>
      </c>
      <c r="Y40" s="60">
        <f t="shared" si="4"/>
        <v>96528474</v>
      </c>
      <c r="Z40" s="140">
        <f t="shared" si="5"/>
        <v>0</v>
      </c>
      <c r="AA40" s="155">
        <f>AA10+AA25</f>
        <v>0</v>
      </c>
    </row>
    <row r="41" spans="1:27" ht="13.5">
      <c r="A41" s="292" t="s">
        <v>210</v>
      </c>
      <c r="B41" s="142"/>
      <c r="C41" s="293">
        <f aca="true" t="shared" si="6" ref="C41:Y41">SUM(C36:C40)</f>
        <v>473391133</v>
      </c>
      <c r="D41" s="294">
        <f t="shared" si="6"/>
        <v>0</v>
      </c>
      <c r="E41" s="295">
        <f t="shared" si="6"/>
        <v>599460669</v>
      </c>
      <c r="F41" s="295">
        <f t="shared" si="6"/>
        <v>599460669</v>
      </c>
      <c r="G41" s="295">
        <f t="shared" si="6"/>
        <v>561776</v>
      </c>
      <c r="H41" s="295">
        <f t="shared" si="6"/>
        <v>21528637</v>
      </c>
      <c r="I41" s="295">
        <f t="shared" si="6"/>
        <v>31966158</v>
      </c>
      <c r="J41" s="295">
        <f t="shared" si="6"/>
        <v>54056571</v>
      </c>
      <c r="K41" s="295">
        <f t="shared" si="6"/>
        <v>49497679</v>
      </c>
      <c r="L41" s="295">
        <f t="shared" si="6"/>
        <v>35957533</v>
      </c>
      <c r="M41" s="295">
        <f t="shared" si="6"/>
        <v>122654044</v>
      </c>
      <c r="N41" s="295">
        <f t="shared" si="6"/>
        <v>208109256</v>
      </c>
      <c r="O41" s="295">
        <f t="shared" si="6"/>
        <v>4580093</v>
      </c>
      <c r="P41" s="295">
        <f t="shared" si="6"/>
        <v>26473425</v>
      </c>
      <c r="Q41" s="295">
        <f t="shared" si="6"/>
        <v>86650062</v>
      </c>
      <c r="R41" s="295">
        <f t="shared" si="6"/>
        <v>117703580</v>
      </c>
      <c r="S41" s="295">
        <f t="shared" si="6"/>
        <v>32960984</v>
      </c>
      <c r="T41" s="295">
        <f t="shared" si="6"/>
        <v>0</v>
      </c>
      <c r="U41" s="295">
        <f t="shared" si="6"/>
        <v>96528474</v>
      </c>
      <c r="V41" s="295">
        <f t="shared" si="6"/>
        <v>129489458</v>
      </c>
      <c r="W41" s="295">
        <f t="shared" si="6"/>
        <v>509358865</v>
      </c>
      <c r="X41" s="295">
        <f t="shared" si="6"/>
        <v>599460669</v>
      </c>
      <c r="Y41" s="295">
        <f t="shared" si="6"/>
        <v>-90101804</v>
      </c>
      <c r="Z41" s="296">
        <f t="shared" si="5"/>
        <v>-15.030478004554457</v>
      </c>
      <c r="AA41" s="297">
        <f>SUM(AA36:AA40)</f>
        <v>599460669</v>
      </c>
    </row>
    <row r="42" spans="1:27" ht="13.5">
      <c r="A42" s="298" t="s">
        <v>211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214</v>
      </c>
      <c r="B45" s="136" t="s">
        <v>138</v>
      </c>
      <c r="C45" s="95">
        <f t="shared" si="7"/>
        <v>4525515</v>
      </c>
      <c r="D45" s="129">
        <f t="shared" si="7"/>
        <v>0</v>
      </c>
      <c r="E45" s="54">
        <f t="shared" si="7"/>
        <v>9706677</v>
      </c>
      <c r="F45" s="54">
        <f t="shared" si="7"/>
        <v>9706677</v>
      </c>
      <c r="G45" s="54">
        <f t="shared" si="7"/>
        <v>8534</v>
      </c>
      <c r="H45" s="54">
        <f t="shared" si="7"/>
        <v>123113</v>
      </c>
      <c r="I45" s="54">
        <f t="shared" si="7"/>
        <v>282712</v>
      </c>
      <c r="J45" s="54">
        <f t="shared" si="7"/>
        <v>414359</v>
      </c>
      <c r="K45" s="54">
        <f t="shared" si="7"/>
        <v>521057</v>
      </c>
      <c r="L45" s="54">
        <f t="shared" si="7"/>
        <v>331660</v>
      </c>
      <c r="M45" s="54">
        <f t="shared" si="7"/>
        <v>539294</v>
      </c>
      <c r="N45" s="54">
        <f t="shared" si="7"/>
        <v>1392011</v>
      </c>
      <c r="O45" s="54">
        <f t="shared" si="7"/>
        <v>214944</v>
      </c>
      <c r="P45" s="54">
        <f t="shared" si="7"/>
        <v>228008</v>
      </c>
      <c r="Q45" s="54">
        <f t="shared" si="7"/>
        <v>131937</v>
      </c>
      <c r="R45" s="54">
        <f t="shared" si="7"/>
        <v>574889</v>
      </c>
      <c r="S45" s="54">
        <f t="shared" si="7"/>
        <v>119318</v>
      </c>
      <c r="T45" s="54">
        <f t="shared" si="7"/>
        <v>0</v>
      </c>
      <c r="U45" s="54">
        <f t="shared" si="7"/>
        <v>708285</v>
      </c>
      <c r="V45" s="54">
        <f t="shared" si="7"/>
        <v>827603</v>
      </c>
      <c r="W45" s="54">
        <f t="shared" si="7"/>
        <v>3208862</v>
      </c>
      <c r="X45" s="54">
        <f t="shared" si="7"/>
        <v>9706677</v>
      </c>
      <c r="Y45" s="54">
        <f t="shared" si="7"/>
        <v>-6497815</v>
      </c>
      <c r="Z45" s="184">
        <f t="shared" si="5"/>
        <v>-66.9417041485979</v>
      </c>
      <c r="AA45" s="130">
        <f t="shared" si="8"/>
        <v>9706677</v>
      </c>
    </row>
    <row r="46" spans="1:27" ht="13.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220</v>
      </c>
      <c r="B49" s="149"/>
      <c r="C49" s="239">
        <f aca="true" t="shared" si="9" ref="C49:Y49">SUM(C41:C48)</f>
        <v>477916648</v>
      </c>
      <c r="D49" s="218">
        <f t="shared" si="9"/>
        <v>0</v>
      </c>
      <c r="E49" s="220">
        <f t="shared" si="9"/>
        <v>609167346</v>
      </c>
      <c r="F49" s="220">
        <f t="shared" si="9"/>
        <v>609167346</v>
      </c>
      <c r="G49" s="220">
        <f t="shared" si="9"/>
        <v>570310</v>
      </c>
      <c r="H49" s="220">
        <f t="shared" si="9"/>
        <v>21651750</v>
      </c>
      <c r="I49" s="220">
        <f t="shared" si="9"/>
        <v>32248870</v>
      </c>
      <c r="J49" s="220">
        <f t="shared" si="9"/>
        <v>54470930</v>
      </c>
      <c r="K49" s="220">
        <f t="shared" si="9"/>
        <v>50018736</v>
      </c>
      <c r="L49" s="220">
        <f t="shared" si="9"/>
        <v>36289193</v>
      </c>
      <c r="M49" s="220">
        <f t="shared" si="9"/>
        <v>123193338</v>
      </c>
      <c r="N49" s="220">
        <f t="shared" si="9"/>
        <v>209501267</v>
      </c>
      <c r="O49" s="220">
        <f t="shared" si="9"/>
        <v>4795037</v>
      </c>
      <c r="P49" s="220">
        <f t="shared" si="9"/>
        <v>26701433</v>
      </c>
      <c r="Q49" s="220">
        <f t="shared" si="9"/>
        <v>86781999</v>
      </c>
      <c r="R49" s="220">
        <f t="shared" si="9"/>
        <v>118278469</v>
      </c>
      <c r="S49" s="220">
        <f t="shared" si="9"/>
        <v>33080302</v>
      </c>
      <c r="T49" s="220">
        <f t="shared" si="9"/>
        <v>0</v>
      </c>
      <c r="U49" s="220">
        <f t="shared" si="9"/>
        <v>97236759</v>
      </c>
      <c r="V49" s="220">
        <f t="shared" si="9"/>
        <v>130317061</v>
      </c>
      <c r="W49" s="220">
        <f t="shared" si="9"/>
        <v>512567727</v>
      </c>
      <c r="X49" s="220">
        <f t="shared" si="9"/>
        <v>609167346</v>
      </c>
      <c r="Y49" s="220">
        <f t="shared" si="9"/>
        <v>-96599619</v>
      </c>
      <c r="Z49" s="221">
        <f t="shared" si="5"/>
        <v>-15.85764890950015</v>
      </c>
      <c r="AA49" s="222">
        <f>SUM(AA41:AA48)</f>
        <v>609167346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221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30338452</v>
      </c>
      <c r="F51" s="54">
        <f t="shared" si="10"/>
        <v>30338452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30338452</v>
      </c>
      <c r="Y51" s="54">
        <f t="shared" si="10"/>
        <v>-30338452</v>
      </c>
      <c r="Z51" s="184">
        <f>+IF(X51&lt;&gt;0,+(Y51/X51)*100,0)</f>
        <v>-100</v>
      </c>
      <c r="AA51" s="130">
        <f>SUM(AA57:AA61)</f>
        <v>30338452</v>
      </c>
    </row>
    <row r="52" spans="1:27" ht="13.5">
      <c r="A52" s="310" t="s">
        <v>205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207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211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214</v>
      </c>
      <c r="B61" s="136" t="s">
        <v>222</v>
      </c>
      <c r="C61" s="62"/>
      <c r="D61" s="156"/>
      <c r="E61" s="60">
        <v>30338452</v>
      </c>
      <c r="F61" s="60">
        <v>30338452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30338452</v>
      </c>
      <c r="Y61" s="60">
        <v>-30338452</v>
      </c>
      <c r="Z61" s="140">
        <v>-100</v>
      </c>
      <c r="AA61" s="155">
        <v>30338452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>
        <v>4322234</v>
      </c>
      <c r="V66" s="275">
        <v>4322234</v>
      </c>
      <c r="W66" s="275">
        <v>4322234</v>
      </c>
      <c r="X66" s="275"/>
      <c r="Y66" s="275">
        <v>4322234</v>
      </c>
      <c r="Z66" s="140"/>
      <c r="AA66" s="277"/>
    </row>
    <row r="67" spans="1:27" ht="13.5">
      <c r="A67" s="311" t="s">
        <v>225</v>
      </c>
      <c r="B67" s="316"/>
      <c r="C67" s="62"/>
      <c r="D67" s="156"/>
      <c r="E67" s="60"/>
      <c r="F67" s="60"/>
      <c r="G67" s="60">
        <v>46132</v>
      </c>
      <c r="H67" s="60">
        <v>176311</v>
      </c>
      <c r="I67" s="60">
        <v>203823</v>
      </c>
      <c r="J67" s="60">
        <v>426266</v>
      </c>
      <c r="K67" s="60">
        <v>1927616</v>
      </c>
      <c r="L67" s="60">
        <v>1543073</v>
      </c>
      <c r="M67" s="60">
        <v>2409485</v>
      </c>
      <c r="N67" s="60">
        <v>5880174</v>
      </c>
      <c r="O67" s="60">
        <v>827606</v>
      </c>
      <c r="P67" s="60">
        <v>1416257</v>
      </c>
      <c r="Q67" s="60">
        <v>2275469</v>
      </c>
      <c r="R67" s="60">
        <v>4519332</v>
      </c>
      <c r="S67" s="60">
        <v>802278</v>
      </c>
      <c r="T67" s="60">
        <v>992663</v>
      </c>
      <c r="U67" s="60">
        <v>1648662</v>
      </c>
      <c r="V67" s="60">
        <v>3443603</v>
      </c>
      <c r="W67" s="60">
        <v>14269375</v>
      </c>
      <c r="X67" s="60"/>
      <c r="Y67" s="60">
        <v>14269375</v>
      </c>
      <c r="Z67" s="140"/>
      <c r="AA67" s="155"/>
    </row>
    <row r="68" spans="1:27" ht="13.5">
      <c r="A68" s="311" t="s">
        <v>43</v>
      </c>
      <c r="B68" s="316"/>
      <c r="C68" s="62">
        <v>91602438</v>
      </c>
      <c r="D68" s="156"/>
      <c r="E68" s="60">
        <v>30338452</v>
      </c>
      <c r="F68" s="60">
        <v>27860053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27860053</v>
      </c>
      <c r="Y68" s="60">
        <v>-27860053</v>
      </c>
      <c r="Z68" s="140">
        <v>-100</v>
      </c>
      <c r="AA68" s="155"/>
    </row>
    <row r="69" spans="1:27" ht="13.5">
      <c r="A69" s="238" t="s">
        <v>226</v>
      </c>
      <c r="B69" s="149"/>
      <c r="C69" s="239">
        <f aca="true" t="shared" si="12" ref="C69:Y69">SUM(C65:C68)</f>
        <v>91602438</v>
      </c>
      <c r="D69" s="218">
        <f t="shared" si="12"/>
        <v>0</v>
      </c>
      <c r="E69" s="220">
        <f t="shared" si="12"/>
        <v>30338452</v>
      </c>
      <c r="F69" s="220">
        <f t="shared" si="12"/>
        <v>27860053</v>
      </c>
      <c r="G69" s="220">
        <f t="shared" si="12"/>
        <v>46132</v>
      </c>
      <c r="H69" s="220">
        <f t="shared" si="12"/>
        <v>176311</v>
      </c>
      <c r="I69" s="220">
        <f t="shared" si="12"/>
        <v>203823</v>
      </c>
      <c r="J69" s="220">
        <f t="shared" si="12"/>
        <v>426266</v>
      </c>
      <c r="K69" s="220">
        <f t="shared" si="12"/>
        <v>1927616</v>
      </c>
      <c r="L69" s="220">
        <f t="shared" si="12"/>
        <v>1543073</v>
      </c>
      <c r="M69" s="220">
        <f t="shared" si="12"/>
        <v>2409485</v>
      </c>
      <c r="N69" s="220">
        <f t="shared" si="12"/>
        <v>5880174</v>
      </c>
      <c r="O69" s="220">
        <f t="shared" si="12"/>
        <v>827606</v>
      </c>
      <c r="P69" s="220">
        <f t="shared" si="12"/>
        <v>1416257</v>
      </c>
      <c r="Q69" s="220">
        <f t="shared" si="12"/>
        <v>2275469</v>
      </c>
      <c r="R69" s="220">
        <f t="shared" si="12"/>
        <v>4519332</v>
      </c>
      <c r="S69" s="220">
        <f t="shared" si="12"/>
        <v>802278</v>
      </c>
      <c r="T69" s="220">
        <f t="shared" si="12"/>
        <v>992663</v>
      </c>
      <c r="U69" s="220">
        <f t="shared" si="12"/>
        <v>5970896</v>
      </c>
      <c r="V69" s="220">
        <f t="shared" si="12"/>
        <v>7765837</v>
      </c>
      <c r="W69" s="220">
        <f t="shared" si="12"/>
        <v>18591609</v>
      </c>
      <c r="X69" s="220">
        <f t="shared" si="12"/>
        <v>27860053</v>
      </c>
      <c r="Y69" s="220">
        <f t="shared" si="12"/>
        <v>-9268444</v>
      </c>
      <c r="Z69" s="221">
        <f>+IF(X69&lt;&gt;0,+(Y69/X69)*100,0)</f>
        <v>-33.26786205324161</v>
      </c>
      <c r="AA69" s="222">
        <f>SUM(AA65:AA68)</f>
        <v>0</v>
      </c>
    </row>
    <row r="70" spans="1:27" ht="13.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227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228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473391133</v>
      </c>
      <c r="D5" s="344">
        <f t="shared" si="0"/>
        <v>0</v>
      </c>
      <c r="E5" s="343">
        <f t="shared" si="0"/>
        <v>599460669</v>
      </c>
      <c r="F5" s="345">
        <f t="shared" si="0"/>
        <v>599460669</v>
      </c>
      <c r="G5" s="345">
        <f t="shared" si="0"/>
        <v>561776</v>
      </c>
      <c r="H5" s="343">
        <f t="shared" si="0"/>
        <v>21528637</v>
      </c>
      <c r="I5" s="343">
        <f t="shared" si="0"/>
        <v>31966158</v>
      </c>
      <c r="J5" s="345">
        <f t="shared" si="0"/>
        <v>54056571</v>
      </c>
      <c r="K5" s="345">
        <f t="shared" si="0"/>
        <v>49497679</v>
      </c>
      <c r="L5" s="343">
        <f t="shared" si="0"/>
        <v>35957533</v>
      </c>
      <c r="M5" s="343">
        <f t="shared" si="0"/>
        <v>122654044</v>
      </c>
      <c r="N5" s="345">
        <f t="shared" si="0"/>
        <v>208109256</v>
      </c>
      <c r="O5" s="345">
        <f t="shared" si="0"/>
        <v>4580093</v>
      </c>
      <c r="P5" s="343">
        <f t="shared" si="0"/>
        <v>26473425</v>
      </c>
      <c r="Q5" s="343">
        <f t="shared" si="0"/>
        <v>86650062</v>
      </c>
      <c r="R5" s="345">
        <f t="shared" si="0"/>
        <v>117703580</v>
      </c>
      <c r="S5" s="345">
        <f t="shared" si="0"/>
        <v>32960984</v>
      </c>
      <c r="T5" s="343">
        <f t="shared" si="0"/>
        <v>0</v>
      </c>
      <c r="U5" s="343">
        <f t="shared" si="0"/>
        <v>96528474</v>
      </c>
      <c r="V5" s="345">
        <f t="shared" si="0"/>
        <v>129489458</v>
      </c>
      <c r="W5" s="345">
        <f t="shared" si="0"/>
        <v>509358865</v>
      </c>
      <c r="X5" s="343">
        <f t="shared" si="0"/>
        <v>599460669</v>
      </c>
      <c r="Y5" s="345">
        <f t="shared" si="0"/>
        <v>-90101804</v>
      </c>
      <c r="Z5" s="346">
        <f>+IF(X5&lt;&gt;0,+(Y5/X5)*100,0)</f>
        <v>-15.030478004554457</v>
      </c>
      <c r="AA5" s="347">
        <f>+AA6+AA8+AA11+AA13+AA15</f>
        <v>599460669</v>
      </c>
    </row>
    <row r="6" spans="1:27" ht="13.5">
      <c r="A6" s="348" t="s">
        <v>205</v>
      </c>
      <c r="B6" s="142"/>
      <c r="C6" s="60">
        <f>+C7</f>
        <v>473391133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>
        <v>473391133</v>
      </c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599460669</v>
      </c>
      <c r="F11" s="351">
        <f t="shared" si="3"/>
        <v>599460669</v>
      </c>
      <c r="G11" s="351">
        <f t="shared" si="3"/>
        <v>561776</v>
      </c>
      <c r="H11" s="349">
        <f t="shared" si="3"/>
        <v>21528637</v>
      </c>
      <c r="I11" s="349">
        <f t="shared" si="3"/>
        <v>31966158</v>
      </c>
      <c r="J11" s="351">
        <f t="shared" si="3"/>
        <v>54056571</v>
      </c>
      <c r="K11" s="351">
        <f t="shared" si="3"/>
        <v>49497679</v>
      </c>
      <c r="L11" s="349">
        <f t="shared" si="3"/>
        <v>35957533</v>
      </c>
      <c r="M11" s="349">
        <f t="shared" si="3"/>
        <v>122654044</v>
      </c>
      <c r="N11" s="351">
        <f t="shared" si="3"/>
        <v>208109256</v>
      </c>
      <c r="O11" s="351">
        <f t="shared" si="3"/>
        <v>4580093</v>
      </c>
      <c r="P11" s="349">
        <f t="shared" si="3"/>
        <v>26473425</v>
      </c>
      <c r="Q11" s="349">
        <f t="shared" si="3"/>
        <v>86650062</v>
      </c>
      <c r="R11" s="351">
        <f t="shared" si="3"/>
        <v>117703580</v>
      </c>
      <c r="S11" s="351">
        <f t="shared" si="3"/>
        <v>32960984</v>
      </c>
      <c r="T11" s="349">
        <f t="shared" si="3"/>
        <v>0</v>
      </c>
      <c r="U11" s="349">
        <f t="shared" si="3"/>
        <v>0</v>
      </c>
      <c r="V11" s="351">
        <f t="shared" si="3"/>
        <v>32960984</v>
      </c>
      <c r="W11" s="351">
        <f t="shared" si="3"/>
        <v>412830391</v>
      </c>
      <c r="X11" s="349">
        <f t="shared" si="3"/>
        <v>599460669</v>
      </c>
      <c r="Y11" s="351">
        <f t="shared" si="3"/>
        <v>-186630278</v>
      </c>
      <c r="Z11" s="352">
        <f>+IF(X11&lt;&gt;0,+(Y11/X11)*100,0)</f>
        <v>-31.13303134821678</v>
      </c>
      <c r="AA11" s="353">
        <f t="shared" si="3"/>
        <v>599460669</v>
      </c>
    </row>
    <row r="12" spans="1:27" ht="13.5">
      <c r="A12" s="291" t="s">
        <v>232</v>
      </c>
      <c r="B12" s="136"/>
      <c r="C12" s="60"/>
      <c r="D12" s="327"/>
      <c r="E12" s="60">
        <v>599460669</v>
      </c>
      <c r="F12" s="59">
        <v>599460669</v>
      </c>
      <c r="G12" s="59">
        <v>561776</v>
      </c>
      <c r="H12" s="60">
        <v>21528637</v>
      </c>
      <c r="I12" s="60">
        <v>31966158</v>
      </c>
      <c r="J12" s="59">
        <v>54056571</v>
      </c>
      <c r="K12" s="59">
        <v>49497679</v>
      </c>
      <c r="L12" s="60">
        <v>35957533</v>
      </c>
      <c r="M12" s="60">
        <v>122654044</v>
      </c>
      <c r="N12" s="59">
        <v>208109256</v>
      </c>
      <c r="O12" s="59">
        <v>4580093</v>
      </c>
      <c r="P12" s="60">
        <v>26473425</v>
      </c>
      <c r="Q12" s="60">
        <v>86650062</v>
      </c>
      <c r="R12" s="59">
        <v>117703580</v>
      </c>
      <c r="S12" s="59">
        <v>32960984</v>
      </c>
      <c r="T12" s="60"/>
      <c r="U12" s="60"/>
      <c r="V12" s="59">
        <v>32960984</v>
      </c>
      <c r="W12" s="59">
        <v>412830391</v>
      </c>
      <c r="X12" s="60">
        <v>599460669</v>
      </c>
      <c r="Y12" s="59">
        <v>-186630278</v>
      </c>
      <c r="Z12" s="61">
        <v>-31.13</v>
      </c>
      <c r="AA12" s="62">
        <v>599460669</v>
      </c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96528474</v>
      </c>
      <c r="V15" s="59">
        <f t="shared" si="5"/>
        <v>96528474</v>
      </c>
      <c r="W15" s="59">
        <f t="shared" si="5"/>
        <v>96528474</v>
      </c>
      <c r="X15" s="60">
        <f t="shared" si="5"/>
        <v>0</v>
      </c>
      <c r="Y15" s="59">
        <f t="shared" si="5"/>
        <v>96528474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>
        <v>96528474</v>
      </c>
      <c r="V20" s="59">
        <v>96528474</v>
      </c>
      <c r="W20" s="59">
        <v>96528474</v>
      </c>
      <c r="X20" s="60"/>
      <c r="Y20" s="59">
        <v>96528474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4525515</v>
      </c>
      <c r="D40" s="331">
        <f t="shared" si="9"/>
        <v>0</v>
      </c>
      <c r="E40" s="330">
        <f t="shared" si="9"/>
        <v>9706677</v>
      </c>
      <c r="F40" s="332">
        <f t="shared" si="9"/>
        <v>9706677</v>
      </c>
      <c r="G40" s="332">
        <f t="shared" si="9"/>
        <v>8534</v>
      </c>
      <c r="H40" s="330">
        <f t="shared" si="9"/>
        <v>123113</v>
      </c>
      <c r="I40" s="330">
        <f t="shared" si="9"/>
        <v>282712</v>
      </c>
      <c r="J40" s="332">
        <f t="shared" si="9"/>
        <v>414359</v>
      </c>
      <c r="K40" s="332">
        <f t="shared" si="9"/>
        <v>521057</v>
      </c>
      <c r="L40" s="330">
        <f t="shared" si="9"/>
        <v>331660</v>
      </c>
      <c r="M40" s="330">
        <f t="shared" si="9"/>
        <v>539294</v>
      </c>
      <c r="N40" s="332">
        <f t="shared" si="9"/>
        <v>1392011</v>
      </c>
      <c r="O40" s="332">
        <f t="shared" si="9"/>
        <v>214944</v>
      </c>
      <c r="P40" s="330">
        <f t="shared" si="9"/>
        <v>228008</v>
      </c>
      <c r="Q40" s="330">
        <f t="shared" si="9"/>
        <v>131937</v>
      </c>
      <c r="R40" s="332">
        <f t="shared" si="9"/>
        <v>574889</v>
      </c>
      <c r="S40" s="332">
        <f t="shared" si="9"/>
        <v>119318</v>
      </c>
      <c r="T40" s="330">
        <f t="shared" si="9"/>
        <v>0</v>
      </c>
      <c r="U40" s="330">
        <f t="shared" si="9"/>
        <v>708285</v>
      </c>
      <c r="V40" s="332">
        <f t="shared" si="9"/>
        <v>827603</v>
      </c>
      <c r="W40" s="332">
        <f t="shared" si="9"/>
        <v>3208862</v>
      </c>
      <c r="X40" s="330">
        <f t="shared" si="9"/>
        <v>9706677</v>
      </c>
      <c r="Y40" s="332">
        <f t="shared" si="9"/>
        <v>-6497815</v>
      </c>
      <c r="Z40" s="323">
        <f>+IF(X40&lt;&gt;0,+(Y40/X40)*100,0)</f>
        <v>-66.9417041485979</v>
      </c>
      <c r="AA40" s="337">
        <f>SUM(AA41:AA49)</f>
        <v>9706677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>
        <v>1200000</v>
      </c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>
        <v>3325515</v>
      </c>
      <c r="D49" s="355"/>
      <c r="E49" s="54">
        <v>9706677</v>
      </c>
      <c r="F49" s="53">
        <v>9706677</v>
      </c>
      <c r="G49" s="53">
        <v>8534</v>
      </c>
      <c r="H49" s="54">
        <v>123113</v>
      </c>
      <c r="I49" s="54">
        <v>282712</v>
      </c>
      <c r="J49" s="53">
        <v>414359</v>
      </c>
      <c r="K49" s="53">
        <v>521057</v>
      </c>
      <c r="L49" s="54">
        <v>331660</v>
      </c>
      <c r="M49" s="54">
        <v>539294</v>
      </c>
      <c r="N49" s="53">
        <v>1392011</v>
      </c>
      <c r="O49" s="53">
        <v>214944</v>
      </c>
      <c r="P49" s="54">
        <v>228008</v>
      </c>
      <c r="Q49" s="54">
        <v>131937</v>
      </c>
      <c r="R49" s="53">
        <v>574889</v>
      </c>
      <c r="S49" s="53">
        <v>119318</v>
      </c>
      <c r="T49" s="54"/>
      <c r="U49" s="54">
        <v>708285</v>
      </c>
      <c r="V49" s="53">
        <v>827603</v>
      </c>
      <c r="W49" s="53">
        <v>3208862</v>
      </c>
      <c r="X49" s="54">
        <v>9706677</v>
      </c>
      <c r="Y49" s="53">
        <v>-6497815</v>
      </c>
      <c r="Z49" s="94">
        <v>-66.94</v>
      </c>
      <c r="AA49" s="95">
        <v>9706677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258</v>
      </c>
      <c r="B60" s="149" t="s">
        <v>72</v>
      </c>
      <c r="C60" s="219">
        <f aca="true" t="shared" si="14" ref="C60:Y60">+C57+C54+C51+C40+C37+C34+C22+C5</f>
        <v>477916648</v>
      </c>
      <c r="D60" s="333">
        <f t="shared" si="14"/>
        <v>0</v>
      </c>
      <c r="E60" s="219">
        <f t="shared" si="14"/>
        <v>609167346</v>
      </c>
      <c r="F60" s="264">
        <f t="shared" si="14"/>
        <v>609167346</v>
      </c>
      <c r="G60" s="264">
        <f t="shared" si="14"/>
        <v>570310</v>
      </c>
      <c r="H60" s="219">
        <f t="shared" si="14"/>
        <v>21651750</v>
      </c>
      <c r="I60" s="219">
        <f t="shared" si="14"/>
        <v>32248870</v>
      </c>
      <c r="J60" s="264">
        <f t="shared" si="14"/>
        <v>54470930</v>
      </c>
      <c r="K60" s="264">
        <f t="shared" si="14"/>
        <v>50018736</v>
      </c>
      <c r="L60" s="219">
        <f t="shared" si="14"/>
        <v>36289193</v>
      </c>
      <c r="M60" s="219">
        <f t="shared" si="14"/>
        <v>123193338</v>
      </c>
      <c r="N60" s="264">
        <f t="shared" si="14"/>
        <v>209501267</v>
      </c>
      <c r="O60" s="264">
        <f t="shared" si="14"/>
        <v>4795037</v>
      </c>
      <c r="P60" s="219">
        <f t="shared" si="14"/>
        <v>26701433</v>
      </c>
      <c r="Q60" s="219">
        <f t="shared" si="14"/>
        <v>86781999</v>
      </c>
      <c r="R60" s="264">
        <f t="shared" si="14"/>
        <v>118278469</v>
      </c>
      <c r="S60" s="264">
        <f t="shared" si="14"/>
        <v>33080302</v>
      </c>
      <c r="T60" s="219">
        <f t="shared" si="14"/>
        <v>0</v>
      </c>
      <c r="U60" s="219">
        <f t="shared" si="14"/>
        <v>97236759</v>
      </c>
      <c r="V60" s="264">
        <f t="shared" si="14"/>
        <v>130317061</v>
      </c>
      <c r="W60" s="264">
        <f t="shared" si="14"/>
        <v>512567727</v>
      </c>
      <c r="X60" s="219">
        <f t="shared" si="14"/>
        <v>609167346</v>
      </c>
      <c r="Y60" s="264">
        <f t="shared" si="14"/>
        <v>-96599619</v>
      </c>
      <c r="Z60" s="324">
        <f>+IF(X60&lt;&gt;0,+(Y60/X60)*100,0)</f>
        <v>-15.85764890950015</v>
      </c>
      <c r="AA60" s="232">
        <f>+AA57+AA54+AA51+AA40+AA37+AA34+AA22+AA5</f>
        <v>609167346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1" width="9.7109375" style="0" hidden="1" customWidth="1"/>
    <col min="22" max="27" width="9.7109375" style="0" customWidth="1"/>
  </cols>
  <sheetData>
    <row r="1" spans="1:27" ht="36" customHeight="1">
      <c r="A1" s="373" t="s">
        <v>263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293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264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210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205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229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206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230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231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207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232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208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233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209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234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235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236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211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237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238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239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240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241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242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243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244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245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246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246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213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213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247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248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249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250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251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252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253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254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255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256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256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257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257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217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217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249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259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260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261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262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2015-08-05T12:21:40Z</dcterms:created>
  <dcterms:modified xsi:type="dcterms:W3CDTF">2015-08-05T12:23:35Z</dcterms:modified>
  <cp:category/>
  <cp:version/>
  <cp:contentType/>
  <cp:contentStatus/>
</cp:coreProperties>
</file>