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<sst xmlns="http://schemas.openxmlformats.org/spreadsheetml/2006/main" count="857" uniqueCount="303">
  <si>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Joe Gqabi(DC14)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</si>
  <si>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</si>
  <si>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</si>
  <si>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</si>
  <si>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</si>
  <si>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</si>
  <si>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</si>
  <si>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</si>
  <si>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</si>
  <si>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</si>
  <si>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</si>
  <si>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</si>
  <si>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</si>
  <si>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</si>
  <si>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</si>
  <si>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</si>
  <si>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</si>
  <si>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</si>
  <si>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</si>
  <si>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</si>
  <si>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</si>
  <si>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</si>
  <si>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</si>
  <si>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</si>
  <si>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</si>
  <si>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</si>
  <si>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</si>
  <si>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</si>
  <si>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</si>
  <si>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</si>
  <si>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</si>
  <si>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</si>
  <si>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</si>
  <si>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</si>
  <si>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</si>
  <si>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</si>
  <si>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</si>
  <si>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</si>
  <si>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</si>
  <si>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</si>
  <si>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</si>
  <si>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</si>
  <si>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</si>
  <si>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</si>
  <si>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</si>
  <si>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</si>
  <si>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</si>
  <si>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</si>
  <si>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</si>
  <si>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</si>
  <si>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</si>
  <si>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</si>
  <si>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</si>
  <si>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</si>
  <si>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</si>
  <si>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</si>
  <si>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</si>
  <si>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</si>
  <si>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</si>
  <si>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</si>
  <si>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</si>
  <si>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</si>
  <si>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</si>
  <si>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</si>
  <si>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</si>
  <si>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</si>
  <si>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</si>
  <si>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</si>
  <si>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</si>
  <si>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</si>
  <si>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Joe Gqabi(DC14)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</si>
  <si>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</si>
  <si>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</si>
  <si>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</si>
  <si>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</si>
  <si>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</si>
  <si>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</si>
  <si>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</si>
  <si>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</si>
  <si>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</si>
  <si>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</si>
  <si>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</si>
  <si>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</si>
  <si>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</si>
  <si>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</si>
  <si>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</si>
  <si>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</si>
  <si>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</si>
  <si>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</si>
  <si>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</si>
  <si>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</si>
  <si>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</si>
  <si>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</si>
  <si>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</si>
  <si>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</si>
  <si>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</si>
  <si>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</si>
  <si>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</si>
  <si>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</si>
  <si>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</si>
  <si>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Joe Gqabi(DC14)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</si>
  <si>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</si>
  <si>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</si>
  <si>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</si>
  <si>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</si>
  <si>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</si>
  <si>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</si>
  <si>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</si>
  <si>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</si>
  <si>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</si>
  <si>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</si>
  <si>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</si>
  <si>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</si>
  <si>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</si>
  <si>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</si>
  <si>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</si>
  <si>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</si>
  <si>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</si>
  <si>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</si>
  <si>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</si>
  <si>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</si>
  <si>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</si>
  <si>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</si>
  <si>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</si>
  <si>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</si>
  <si>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</si>
  <si>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</si>
  <si>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</si>
  <si>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</si>
  <si>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Joe Gqabi(DC14)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</si>
  <si>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</si>
  <si>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</si>
  <si>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</si>
  <si>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</si>
  <si>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</si>
  <si>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</si>
  <si>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</si>
  <si>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</si>
  <si>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</si>
  <si>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</si>
  <si>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Joe Gqabi(DC14)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</si>
  <si>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</si>
  <si>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</si>
  <si>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</si>
  <si>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</si>
  <si>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</si>
  <si>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</si>
  <si>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</si>
  <si>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</si>
  <si>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</si>
  <si>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</si>
  <si>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</si>
  <si>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</si>
  <si>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</si>
  <si>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</si>
  <si>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</si>
  <si>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</si>
  <si>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</si>
  <si>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</si>
  <si>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</si>
  <si>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</si>
  <si>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</si>
  <si>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</si>
  <si>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</si>
  <si>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</si>
  <si>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</si>
  <si>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</si>
  <si>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</si>
  <si>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</si>
  <si>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</si>
  <si>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</si>
  <si>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</si>
  <si>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</si>
  <si>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</si>
  <si>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Joe Gqabi(DC14)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</si>
  <si>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</si>
  <si>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</si>
  <si>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</si>
  <si>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</si>
  <si>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</si>
  <si>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</si>
  <si>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</si>
  <si>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</si>
  <si>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</si>
  <si>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</si>
  <si>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</si>
  <si>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</si>
  <si>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</si>
  <si>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</si>
  <si>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</si>
  <si>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</si>
  <si>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</si>
  <si>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</si>
  <si>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</si>
  <si>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</si>
  <si>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</si>
  <si>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</si>
  <si>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</si>
  <si>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</si>
  <si>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</si>
  <si>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</si>
  <si>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</si>
  <si>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Joe Gqabi(DC14)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</si>
  <si>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</si>
  <si>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</si>
  <si>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</si>
  <si>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</si>
  <si>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</si>
  <si>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</si>
  <si>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</si>
  <si>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</si>
  <si>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</si>
  <si>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</si>
  <si>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</si>
  <si>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</si>
  <si>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</si>
  <si>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</si>
  <si>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</si>
  <si>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</si>
  <si>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</si>
  <si>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</si>
  <si>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</si>
  <si>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</si>
  <si>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</si>
  <si>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</si>
  <si>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</si>
  <si>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</si>
  <si>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Joe Gqabi(DC14)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</si>
  <si>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</si>
  <si>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</si>
  <si>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</si>
  <si>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</si>
  <si>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</si>
  <si>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</si>
  <si>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</si>
  <si>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</si>
  <si>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</si>
  <si>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</si>
  <si>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</si>
  <si>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</si>
  <si>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</si>
  <si>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</si>
  <si>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</si>
  <si>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</si>
  <si>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</si>
  <si>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</si>
  <si>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</si>
  <si>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</si>
  <si>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</si>
  <si>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</si>
  <si>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</si>
  <si>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</si>
  <si>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</si>
  <si>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</si>
  <si>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</si>
  <si>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</si>
  <si>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</si>
  <si>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</si>
  <si>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</si>
  <si>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</si>
  <si>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</si>
  <si>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</si>
  <si>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</si>
  <si>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Joe Gqabi(DC14)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</si>
  <si>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</si>
  <si>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</si>
  <si>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Joe Gqabi(DC14)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</si>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</sst>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42114433</v>
      </c>
      <c r="C6" s="19">
        <v>0</v>
      </c>
      <c r="D6" s="59">
        <v>55945000</v>
      </c>
      <c r="E6" s="60">
        <v>67113388</v>
      </c>
      <c r="F6" s="60">
        <v>587027</v>
      </c>
      <c r="G6" s="60">
        <v>738281</v>
      </c>
      <c r="H6" s="60">
        <v>661940</v>
      </c>
      <c r="I6" s="60">
        <v>1987248</v>
      </c>
      <c r="J6" s="60">
        <v>9897227</v>
      </c>
      <c r="K6" s="60">
        <v>6009786</v>
      </c>
      <c r="L6" s="60">
        <v>871634</v>
      </c>
      <c r="M6" s="60">
        <v>16778647</v>
      </c>
      <c r="N6" s="60">
        <v>1207694</v>
      </c>
      <c r="O6" s="60">
        <v>1003314</v>
      </c>
      <c r="P6" s="60">
        <v>8634923</v>
      </c>
      <c r="Q6" s="60">
        <v>10845931</v>
      </c>
      <c r="R6" s="60">
        <v>867596</v>
      </c>
      <c r="S6" s="60">
        <v>887193</v>
      </c>
      <c r="T6" s="60">
        <v>1048207</v>
      </c>
      <c r="U6" s="60">
        <v>2802996</v>
      </c>
      <c r="V6" s="60">
        <v>32414822</v>
      </c>
      <c r="W6" s="60">
        <v>55945855</v>
      </c>
      <c r="X6" s="60">
        <v>-23531033</v>
      </c>
      <c r="Y6" s="61">
        <v>-42.06</v>
      </c>
      <c r="Z6" s="62">
        <v>67113388</v>
      </c>
    </row>
    <row r="7" spans="1:26" ht="13.5">
      <c r="A7" s="58" t="s">
        <v>33</v>
      </c>
      <c r="B7" s="19">
        <v>3239584</v>
      </c>
      <c r="C7" s="19">
        <v>0</v>
      </c>
      <c r="D7" s="59">
        <v>2393905</v>
      </c>
      <c r="E7" s="60">
        <v>4353041</v>
      </c>
      <c r="F7" s="60">
        <v>196175</v>
      </c>
      <c r="G7" s="60">
        <v>431237</v>
      </c>
      <c r="H7" s="60">
        <v>313347</v>
      </c>
      <c r="I7" s="60">
        <v>940759</v>
      </c>
      <c r="J7" s="60">
        <v>287814</v>
      </c>
      <c r="K7" s="60">
        <v>619075</v>
      </c>
      <c r="L7" s="60">
        <v>288222</v>
      </c>
      <c r="M7" s="60">
        <v>1195111</v>
      </c>
      <c r="N7" s="60">
        <v>213607</v>
      </c>
      <c r="O7" s="60">
        <v>136771</v>
      </c>
      <c r="P7" s="60">
        <v>152696</v>
      </c>
      <c r="Q7" s="60">
        <v>503074</v>
      </c>
      <c r="R7" s="60">
        <v>575564</v>
      </c>
      <c r="S7" s="60">
        <v>416586</v>
      </c>
      <c r="T7" s="60">
        <v>269700</v>
      </c>
      <c r="U7" s="60">
        <v>1261850</v>
      </c>
      <c r="V7" s="60">
        <v>3900794</v>
      </c>
      <c r="W7" s="60">
        <v>2393904</v>
      </c>
      <c r="X7" s="60">
        <v>1506890</v>
      </c>
      <c r="Y7" s="61">
        <v>62.95</v>
      </c>
      <c r="Z7" s="62">
        <v>4353041</v>
      </c>
    </row>
    <row r="8" spans="1:26" ht="13.5">
      <c r="A8" s="58" t="s">
        <v>34</v>
      </c>
      <c r="B8" s="19">
        <v>317698882</v>
      </c>
      <c r="C8" s="19">
        <v>0</v>
      </c>
      <c r="D8" s="59">
        <v>254204227</v>
      </c>
      <c r="E8" s="60">
        <v>245989459</v>
      </c>
      <c r="F8" s="60">
        <v>77282452</v>
      </c>
      <c r="G8" s="60">
        <v>3862942</v>
      </c>
      <c r="H8" s="60">
        <v>135743</v>
      </c>
      <c r="I8" s="60">
        <v>81281137</v>
      </c>
      <c r="J8" s="60">
        <v>212631</v>
      </c>
      <c r="K8" s="60">
        <v>65431788</v>
      </c>
      <c r="L8" s="60">
        <v>750444</v>
      </c>
      <c r="M8" s="60">
        <v>66394863</v>
      </c>
      <c r="N8" s="60">
        <v>793227</v>
      </c>
      <c r="O8" s="60">
        <v>8671233</v>
      </c>
      <c r="P8" s="60">
        <v>60105744</v>
      </c>
      <c r="Q8" s="60">
        <v>69570204</v>
      </c>
      <c r="R8" s="60">
        <v>142459</v>
      </c>
      <c r="S8" s="60">
        <v>3711736</v>
      </c>
      <c r="T8" s="60">
        <v>276321</v>
      </c>
      <c r="U8" s="60">
        <v>4130516</v>
      </c>
      <c r="V8" s="60">
        <v>221376720</v>
      </c>
      <c r="W8" s="60">
        <v>254204226</v>
      </c>
      <c r="X8" s="60">
        <v>-32827506</v>
      </c>
      <c r="Y8" s="61">
        <v>-12.91</v>
      </c>
      <c r="Z8" s="62">
        <v>245989459</v>
      </c>
    </row>
    <row r="9" spans="1:26" ht="13.5">
      <c r="A9" s="58" t="s">
        <v>35</v>
      </c>
      <c r="B9" s="19">
        <v>15127351</v>
      </c>
      <c r="C9" s="19">
        <v>0</v>
      </c>
      <c r="D9" s="59">
        <v>7109020</v>
      </c>
      <c r="E9" s="60">
        <v>8263114</v>
      </c>
      <c r="F9" s="60">
        <v>59431</v>
      </c>
      <c r="G9" s="60">
        <v>5438806</v>
      </c>
      <c r="H9" s="60">
        <v>58651</v>
      </c>
      <c r="I9" s="60">
        <v>5556888</v>
      </c>
      <c r="J9" s="60">
        <v>-4274616</v>
      </c>
      <c r="K9" s="60">
        <v>482240</v>
      </c>
      <c r="L9" s="60">
        <v>490304</v>
      </c>
      <c r="M9" s="60">
        <v>-3302072</v>
      </c>
      <c r="N9" s="60">
        <v>18130</v>
      </c>
      <c r="O9" s="60">
        <v>-3710</v>
      </c>
      <c r="P9" s="60">
        <v>676890</v>
      </c>
      <c r="Q9" s="60">
        <v>691310</v>
      </c>
      <c r="R9" s="60">
        <v>56679</v>
      </c>
      <c r="S9" s="60">
        <v>725762</v>
      </c>
      <c r="T9" s="60">
        <v>32818</v>
      </c>
      <c r="U9" s="60">
        <v>815259</v>
      </c>
      <c r="V9" s="60">
        <v>3761385</v>
      </c>
      <c r="W9" s="60">
        <v>7109016</v>
      </c>
      <c r="X9" s="60">
        <v>-3347631</v>
      </c>
      <c r="Y9" s="61">
        <v>-47.09</v>
      </c>
      <c r="Z9" s="62">
        <v>8263114</v>
      </c>
    </row>
    <row r="10" spans="1:26" ht="25.5">
      <c r="A10" s="63" t="s">
        <v>278</v>
      </c>
      <c r="B10" s="64">
        <f>SUM(B5:B9)</f>
        <v>378180250</v>
      </c>
      <c r="C10" s="64">
        <f>SUM(C5:C9)</f>
        <v>0</v>
      </c>
      <c r="D10" s="65">
        <f aca="true" t="shared" si="0" ref="D10:Z10">SUM(D5:D9)</f>
        <v>319652152</v>
      </c>
      <c r="E10" s="66">
        <f t="shared" si="0"/>
        <v>325719002</v>
      </c>
      <c r="F10" s="66">
        <f t="shared" si="0"/>
        <v>78125085</v>
      </c>
      <c r="G10" s="66">
        <f t="shared" si="0"/>
        <v>10471266</v>
      </c>
      <c r="H10" s="66">
        <f t="shared" si="0"/>
        <v>1169681</v>
      </c>
      <c r="I10" s="66">
        <f t="shared" si="0"/>
        <v>89766032</v>
      </c>
      <c r="J10" s="66">
        <f t="shared" si="0"/>
        <v>6123056</v>
      </c>
      <c r="K10" s="66">
        <f t="shared" si="0"/>
        <v>72542889</v>
      </c>
      <c r="L10" s="66">
        <f t="shared" si="0"/>
        <v>2400604</v>
      </c>
      <c r="M10" s="66">
        <f t="shared" si="0"/>
        <v>81066549</v>
      </c>
      <c r="N10" s="66">
        <f t="shared" si="0"/>
        <v>2232658</v>
      </c>
      <c r="O10" s="66">
        <f t="shared" si="0"/>
        <v>9807608</v>
      </c>
      <c r="P10" s="66">
        <f t="shared" si="0"/>
        <v>69570253</v>
      </c>
      <c r="Q10" s="66">
        <f t="shared" si="0"/>
        <v>81610519</v>
      </c>
      <c r="R10" s="66">
        <f t="shared" si="0"/>
        <v>1642298</v>
      </c>
      <c r="S10" s="66">
        <f t="shared" si="0"/>
        <v>5741277</v>
      </c>
      <c r="T10" s="66">
        <f t="shared" si="0"/>
        <v>1627046</v>
      </c>
      <c r="U10" s="66">
        <f t="shared" si="0"/>
        <v>9010621</v>
      </c>
      <c r="V10" s="66">
        <f t="shared" si="0"/>
        <v>261453721</v>
      </c>
      <c r="W10" s="66">
        <f t="shared" si="0"/>
        <v>319653001</v>
      </c>
      <c r="X10" s="66">
        <f t="shared" si="0"/>
        <v>-58199280</v>
      </c>
      <c r="Y10" s="67">
        <f>+IF(W10&lt;&gt;0,(X10/W10)*100,0)</f>
        <v>-18.207018178440315</v>
      </c>
      <c r="Z10" s="68">
        <f t="shared" si="0"/>
        <v>325719002</v>
      </c>
    </row>
    <row r="11" spans="1:26" ht="13.5">
      <c r="A11" s="58" t="s">
        <v>37</v>
      </c>
      <c r="B11" s="19">
        <v>484425141</v>
      </c>
      <c r="C11" s="19">
        <v>0</v>
      </c>
      <c r="D11" s="59">
        <v>149844276</v>
      </c>
      <c r="E11" s="60">
        <v>159256490</v>
      </c>
      <c r="F11" s="60">
        <v>10797712</v>
      </c>
      <c r="G11" s="60">
        <v>11453155</v>
      </c>
      <c r="H11" s="60">
        <v>11429189</v>
      </c>
      <c r="I11" s="60">
        <v>33680056</v>
      </c>
      <c r="J11" s="60">
        <v>12625452</v>
      </c>
      <c r="K11" s="60">
        <v>6908786</v>
      </c>
      <c r="L11" s="60">
        <v>30028839</v>
      </c>
      <c r="M11" s="60">
        <v>49563077</v>
      </c>
      <c r="N11" s="60">
        <v>9875853</v>
      </c>
      <c r="O11" s="60">
        <v>11647828</v>
      </c>
      <c r="P11" s="60">
        <v>11610510</v>
      </c>
      <c r="Q11" s="60">
        <v>33134191</v>
      </c>
      <c r="R11" s="60">
        <v>11786265</v>
      </c>
      <c r="S11" s="60">
        <v>11592422</v>
      </c>
      <c r="T11" s="60">
        <v>12575287</v>
      </c>
      <c r="U11" s="60">
        <v>35953974</v>
      </c>
      <c r="V11" s="60">
        <v>152331298</v>
      </c>
      <c r="W11" s="60">
        <v>149844276</v>
      </c>
      <c r="X11" s="60">
        <v>2487022</v>
      </c>
      <c r="Y11" s="61">
        <v>1.66</v>
      </c>
      <c r="Z11" s="62">
        <v>159256490</v>
      </c>
    </row>
    <row r="12" spans="1:26" ht="13.5">
      <c r="A12" s="58" t="s">
        <v>38</v>
      </c>
      <c r="B12" s="19">
        <v>5024336</v>
      </c>
      <c r="C12" s="19">
        <v>0</v>
      </c>
      <c r="D12" s="59">
        <v>5689559</v>
      </c>
      <c r="E12" s="60">
        <v>5743409</v>
      </c>
      <c r="F12" s="60">
        <v>410107</v>
      </c>
      <c r="G12" s="60">
        <v>410107</v>
      </c>
      <c r="H12" s="60">
        <v>410107</v>
      </c>
      <c r="I12" s="60">
        <v>1230321</v>
      </c>
      <c r="J12" s="60">
        <v>410107</v>
      </c>
      <c r="K12" s="60">
        <v>0</v>
      </c>
      <c r="L12" s="60">
        <v>826928</v>
      </c>
      <c r="M12" s="60">
        <v>1237035</v>
      </c>
      <c r="N12" s="60">
        <v>413463</v>
      </c>
      <c r="O12" s="60">
        <v>413463</v>
      </c>
      <c r="P12" s="60">
        <v>413470</v>
      </c>
      <c r="Q12" s="60">
        <v>1240396</v>
      </c>
      <c r="R12" s="60">
        <v>677774</v>
      </c>
      <c r="S12" s="60">
        <v>442727</v>
      </c>
      <c r="T12" s="60">
        <v>417280</v>
      </c>
      <c r="U12" s="60">
        <v>1537781</v>
      </c>
      <c r="V12" s="60">
        <v>5245533</v>
      </c>
      <c r="W12" s="60">
        <v>5689560</v>
      </c>
      <c r="X12" s="60">
        <v>-444027</v>
      </c>
      <c r="Y12" s="61">
        <v>-7.8</v>
      </c>
      <c r="Z12" s="62">
        <v>5743409</v>
      </c>
    </row>
    <row r="13" spans="1:26" ht="13.5">
      <c r="A13" s="58" t="s">
        <v>279</v>
      </c>
      <c r="B13" s="19">
        <v>42311115</v>
      </c>
      <c r="C13" s="19">
        <v>0</v>
      </c>
      <c r="D13" s="59">
        <v>46357456</v>
      </c>
      <c r="E13" s="60">
        <v>46857456</v>
      </c>
      <c r="F13" s="60">
        <v>0</v>
      </c>
      <c r="G13" s="60">
        <v>0</v>
      </c>
      <c r="H13" s="60">
        <v>3760162</v>
      </c>
      <c r="I13" s="60">
        <v>3760162</v>
      </c>
      <c r="J13" s="60">
        <v>0</v>
      </c>
      <c r="K13" s="60">
        <v>3760162</v>
      </c>
      <c r="L13" s="60">
        <v>3760162</v>
      </c>
      <c r="M13" s="60">
        <v>7520324</v>
      </c>
      <c r="N13" s="60">
        <v>3760162</v>
      </c>
      <c r="O13" s="60">
        <v>3760162</v>
      </c>
      <c r="P13" s="60">
        <v>3760162</v>
      </c>
      <c r="Q13" s="60">
        <v>11280486</v>
      </c>
      <c r="R13" s="60">
        <v>3760162</v>
      </c>
      <c r="S13" s="60">
        <v>3760162</v>
      </c>
      <c r="T13" s="60">
        <v>3760162</v>
      </c>
      <c r="U13" s="60">
        <v>11280486</v>
      </c>
      <c r="V13" s="60">
        <v>33841458</v>
      </c>
      <c r="W13" s="60">
        <v>46357452</v>
      </c>
      <c r="X13" s="60">
        <v>-12515994</v>
      </c>
      <c r="Y13" s="61">
        <v>-27</v>
      </c>
      <c r="Z13" s="62">
        <v>46857456</v>
      </c>
    </row>
    <row r="14" spans="1:26" ht="13.5">
      <c r="A14" s="58" t="s">
        <v>40</v>
      </c>
      <c r="B14" s="19">
        <v>3967934</v>
      </c>
      <c r="C14" s="19">
        <v>0</v>
      </c>
      <c r="D14" s="59">
        <v>4120926</v>
      </c>
      <c r="E14" s="60">
        <v>2751787</v>
      </c>
      <c r="F14" s="60">
        <v>58236</v>
      </c>
      <c r="G14" s="60">
        <v>58236</v>
      </c>
      <c r="H14" s="60">
        <v>134844</v>
      </c>
      <c r="I14" s="60">
        <v>251316</v>
      </c>
      <c r="J14" s="60">
        <v>58236</v>
      </c>
      <c r="K14" s="60">
        <v>58236</v>
      </c>
      <c r="L14" s="60">
        <v>58236</v>
      </c>
      <c r="M14" s="60">
        <v>174708</v>
      </c>
      <c r="N14" s="60">
        <v>56240</v>
      </c>
      <c r="O14" s="60">
        <v>56240</v>
      </c>
      <c r="P14" s="60">
        <v>56240</v>
      </c>
      <c r="Q14" s="60">
        <v>168720</v>
      </c>
      <c r="R14" s="60">
        <v>56240</v>
      </c>
      <c r="S14" s="60">
        <v>56240</v>
      </c>
      <c r="T14" s="60">
        <v>56240</v>
      </c>
      <c r="U14" s="60">
        <v>168720</v>
      </c>
      <c r="V14" s="60">
        <v>763464</v>
      </c>
      <c r="W14" s="60">
        <v>4120932</v>
      </c>
      <c r="X14" s="60">
        <v>-3357468</v>
      </c>
      <c r="Y14" s="61">
        <v>-81.47</v>
      </c>
      <c r="Z14" s="62">
        <v>2751787</v>
      </c>
    </row>
    <row r="15" spans="1:26" ht="13.5">
      <c r="A15" s="58" t="s">
        <v>41</v>
      </c>
      <c r="B15" s="19">
        <v>2473512</v>
      </c>
      <c r="C15" s="19">
        <v>0</v>
      </c>
      <c r="D15" s="59">
        <v>5068800</v>
      </c>
      <c r="E15" s="60">
        <v>3768800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991653</v>
      </c>
      <c r="T15" s="60">
        <v>738575</v>
      </c>
      <c r="U15" s="60">
        <v>1730228</v>
      </c>
      <c r="V15" s="60">
        <v>1730228</v>
      </c>
      <c r="W15" s="60">
        <v>5068800</v>
      </c>
      <c r="X15" s="60">
        <v>-3338572</v>
      </c>
      <c r="Y15" s="61">
        <v>-65.87</v>
      </c>
      <c r="Z15" s="62">
        <v>3768800</v>
      </c>
    </row>
    <row r="16" spans="1:26" ht="13.5">
      <c r="A16" s="69" t="s">
        <v>42</v>
      </c>
      <c r="B16" s="19">
        <v>116302838</v>
      </c>
      <c r="C16" s="19">
        <v>0</v>
      </c>
      <c r="D16" s="59">
        <v>89730462</v>
      </c>
      <c r="E16" s="60">
        <v>81243666</v>
      </c>
      <c r="F16" s="60">
        <v>243062</v>
      </c>
      <c r="G16" s="60">
        <v>164754</v>
      </c>
      <c r="H16" s="60">
        <v>14703320</v>
      </c>
      <c r="I16" s="60">
        <v>15111136</v>
      </c>
      <c r="J16" s="60">
        <v>2983549</v>
      </c>
      <c r="K16" s="60">
        <v>4258913</v>
      </c>
      <c r="L16" s="60">
        <v>11178543</v>
      </c>
      <c r="M16" s="60">
        <v>18421005</v>
      </c>
      <c r="N16" s="60">
        <v>432717</v>
      </c>
      <c r="O16" s="60">
        <v>6482661</v>
      </c>
      <c r="P16" s="60">
        <v>10361452</v>
      </c>
      <c r="Q16" s="60">
        <v>17276830</v>
      </c>
      <c r="R16" s="60">
        <v>2028031</v>
      </c>
      <c r="S16" s="60">
        <v>0</v>
      </c>
      <c r="T16" s="60">
        <v>0</v>
      </c>
      <c r="U16" s="60">
        <v>2028031</v>
      </c>
      <c r="V16" s="60">
        <v>52837002</v>
      </c>
      <c r="W16" s="60">
        <v>89730468</v>
      </c>
      <c r="X16" s="60">
        <v>-36893466</v>
      </c>
      <c r="Y16" s="61">
        <v>-41.12</v>
      </c>
      <c r="Z16" s="62">
        <v>81243666</v>
      </c>
    </row>
    <row r="17" spans="1:26" ht="13.5">
      <c r="A17" s="58" t="s">
        <v>43</v>
      </c>
      <c r="B17" s="19">
        <v>220496316</v>
      </c>
      <c r="C17" s="19">
        <v>0</v>
      </c>
      <c r="D17" s="59">
        <v>178096940</v>
      </c>
      <c r="E17" s="60">
        <v>209981101</v>
      </c>
      <c r="F17" s="60">
        <v>2320770</v>
      </c>
      <c r="G17" s="60">
        <v>11374849</v>
      </c>
      <c r="H17" s="60">
        <v>11932822</v>
      </c>
      <c r="I17" s="60">
        <v>25628441</v>
      </c>
      <c r="J17" s="60">
        <v>12875509</v>
      </c>
      <c r="K17" s="60">
        <v>12167888</v>
      </c>
      <c r="L17" s="60">
        <v>11272894</v>
      </c>
      <c r="M17" s="60">
        <v>36316291</v>
      </c>
      <c r="N17" s="60">
        <v>8892336</v>
      </c>
      <c r="O17" s="60">
        <v>8106498</v>
      </c>
      <c r="P17" s="60">
        <v>10985054</v>
      </c>
      <c r="Q17" s="60">
        <v>27983888</v>
      </c>
      <c r="R17" s="60">
        <v>6907149</v>
      </c>
      <c r="S17" s="60">
        <v>19739960</v>
      </c>
      <c r="T17" s="60">
        <v>13632123</v>
      </c>
      <c r="U17" s="60">
        <v>40279232</v>
      </c>
      <c r="V17" s="60">
        <v>130207852</v>
      </c>
      <c r="W17" s="60">
        <v>178096944</v>
      </c>
      <c r="X17" s="60">
        <v>-47889092</v>
      </c>
      <c r="Y17" s="61">
        <v>-26.89</v>
      </c>
      <c r="Z17" s="62">
        <v>209981101</v>
      </c>
    </row>
    <row r="18" spans="1:26" ht="13.5">
      <c r="A18" s="70" t="s">
        <v>44</v>
      </c>
      <c r="B18" s="71">
        <f>SUM(B11:B17)</f>
        <v>875001192</v>
      </c>
      <c r="C18" s="71">
        <f>SUM(C11:C17)</f>
        <v>0</v>
      </c>
      <c r="D18" s="72">
        <f aca="true" t="shared" si="1" ref="D18:Z18">SUM(D11:D17)</f>
        <v>478908419</v>
      </c>
      <c r="E18" s="73">
        <f t="shared" si="1"/>
        <v>509602709</v>
      </c>
      <c r="F18" s="73">
        <f t="shared" si="1"/>
        <v>13829887</v>
      </c>
      <c r="G18" s="73">
        <f t="shared" si="1"/>
        <v>23461101</v>
      </c>
      <c r="H18" s="73">
        <f t="shared" si="1"/>
        <v>42370444</v>
      </c>
      <c r="I18" s="73">
        <f t="shared" si="1"/>
        <v>79661432</v>
      </c>
      <c r="J18" s="73">
        <f t="shared" si="1"/>
        <v>28952853</v>
      </c>
      <c r="K18" s="73">
        <f t="shared" si="1"/>
        <v>27153985</v>
      </c>
      <c r="L18" s="73">
        <f t="shared" si="1"/>
        <v>57125602</v>
      </c>
      <c r="M18" s="73">
        <f t="shared" si="1"/>
        <v>113232440</v>
      </c>
      <c r="N18" s="73">
        <f t="shared" si="1"/>
        <v>23430771</v>
      </c>
      <c r="O18" s="73">
        <f t="shared" si="1"/>
        <v>30466852</v>
      </c>
      <c r="P18" s="73">
        <f t="shared" si="1"/>
        <v>37186888</v>
      </c>
      <c r="Q18" s="73">
        <f t="shared" si="1"/>
        <v>91084511</v>
      </c>
      <c r="R18" s="73">
        <f t="shared" si="1"/>
        <v>25215621</v>
      </c>
      <c r="S18" s="73">
        <f t="shared" si="1"/>
        <v>36583164</v>
      </c>
      <c r="T18" s="73">
        <f t="shared" si="1"/>
        <v>31179667</v>
      </c>
      <c r="U18" s="73">
        <f t="shared" si="1"/>
        <v>92978452</v>
      </c>
      <c r="V18" s="73">
        <f t="shared" si="1"/>
        <v>376956835</v>
      </c>
      <c r="W18" s="73">
        <f t="shared" si="1"/>
        <v>478908432</v>
      </c>
      <c r="X18" s="73">
        <f t="shared" si="1"/>
        <v>-101951597</v>
      </c>
      <c r="Y18" s="67">
        <f>+IF(W18&lt;&gt;0,(X18/W18)*100,0)</f>
        <v>-21.28832782798028</v>
      </c>
      <c r="Z18" s="74">
        <f t="shared" si="1"/>
        <v>509602709</v>
      </c>
    </row>
    <row r="19" spans="1:26" ht="13.5">
      <c r="A19" s="70" t="s">
        <v>45</v>
      </c>
      <c r="B19" s="75">
        <f>+B10-B18</f>
        <v>-496820942</v>
      </c>
      <c r="C19" s="75">
        <f>+C10-C18</f>
        <v>0</v>
      </c>
      <c r="D19" s="76">
        <f aca="true" t="shared" si="2" ref="D19:Z19">+D10-D18</f>
        <v>-159256267</v>
      </c>
      <c r="E19" s="77">
        <f t="shared" si="2"/>
        <v>-183883707</v>
      </c>
      <c r="F19" s="77">
        <f t="shared" si="2"/>
        <v>64295198</v>
      </c>
      <c r="G19" s="77">
        <f t="shared" si="2"/>
        <v>-12989835</v>
      </c>
      <c r="H19" s="77">
        <f t="shared" si="2"/>
        <v>-41200763</v>
      </c>
      <c r="I19" s="77">
        <f t="shared" si="2"/>
        <v>10104600</v>
      </c>
      <c r="J19" s="77">
        <f t="shared" si="2"/>
        <v>-22829797</v>
      </c>
      <c r="K19" s="77">
        <f t="shared" si="2"/>
        <v>45388904</v>
      </c>
      <c r="L19" s="77">
        <f t="shared" si="2"/>
        <v>-54724998</v>
      </c>
      <c r="M19" s="77">
        <f t="shared" si="2"/>
        <v>-32165891</v>
      </c>
      <c r="N19" s="77">
        <f t="shared" si="2"/>
        <v>-21198113</v>
      </c>
      <c r="O19" s="77">
        <f t="shared" si="2"/>
        <v>-20659244</v>
      </c>
      <c r="P19" s="77">
        <f t="shared" si="2"/>
        <v>32383365</v>
      </c>
      <c r="Q19" s="77">
        <f t="shared" si="2"/>
        <v>-9473992</v>
      </c>
      <c r="R19" s="77">
        <f t="shared" si="2"/>
        <v>-23573323</v>
      </c>
      <c r="S19" s="77">
        <f t="shared" si="2"/>
        <v>-30841887</v>
      </c>
      <c r="T19" s="77">
        <f t="shared" si="2"/>
        <v>-29552621</v>
      </c>
      <c r="U19" s="77">
        <f t="shared" si="2"/>
        <v>-83967831</v>
      </c>
      <c r="V19" s="77">
        <f t="shared" si="2"/>
        <v>-115503114</v>
      </c>
      <c r="W19" s="77">
        <f>IF(E10=E18,0,W10-W18)</f>
        <v>-159255431</v>
      </c>
      <c r="X19" s="77">
        <f t="shared" si="2"/>
        <v>43752317</v>
      </c>
      <c r="Y19" s="78">
        <f>+IF(W19&lt;&gt;0,(X19/W19)*100,0)</f>
        <v>-27.473045487535053</v>
      </c>
      <c r="Z19" s="79">
        <f t="shared" si="2"/>
        <v>-183883707</v>
      </c>
    </row>
    <row r="20" spans="1:26" ht="13.5">
      <c r="A20" s="58" t="s">
        <v>46</v>
      </c>
      <c r="B20" s="19">
        <v>106143911</v>
      </c>
      <c r="C20" s="19">
        <v>0</v>
      </c>
      <c r="D20" s="59">
        <v>209478000</v>
      </c>
      <c r="E20" s="60">
        <v>273115976</v>
      </c>
      <c r="F20" s="60">
        <v>257940</v>
      </c>
      <c r="G20" s="60">
        <v>0</v>
      </c>
      <c r="H20" s="60">
        <v>20263336</v>
      </c>
      <c r="I20" s="60">
        <v>20521276</v>
      </c>
      <c r="J20" s="60">
        <v>15191074</v>
      </c>
      <c r="K20" s="60">
        <v>25888266</v>
      </c>
      <c r="L20" s="60">
        <v>14878010</v>
      </c>
      <c r="M20" s="60">
        <v>55957350</v>
      </c>
      <c r="N20" s="60">
        <v>10773209</v>
      </c>
      <c r="O20" s="60">
        <v>11860715</v>
      </c>
      <c r="P20" s="60">
        <v>21001706</v>
      </c>
      <c r="Q20" s="60">
        <v>43635630</v>
      </c>
      <c r="R20" s="60">
        <v>15358127</v>
      </c>
      <c r="S20" s="60">
        <v>35705482</v>
      </c>
      <c r="T20" s="60">
        <v>24846584</v>
      </c>
      <c r="U20" s="60">
        <v>75910193</v>
      </c>
      <c r="V20" s="60">
        <v>196024449</v>
      </c>
      <c r="W20" s="60">
        <v>209478000</v>
      </c>
      <c r="X20" s="60">
        <v>-13453551</v>
      </c>
      <c r="Y20" s="61">
        <v>-6.42</v>
      </c>
      <c r="Z20" s="62">
        <v>273115976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-390677031</v>
      </c>
      <c r="C22" s="86">
        <f>SUM(C19:C21)</f>
        <v>0</v>
      </c>
      <c r="D22" s="87">
        <f aca="true" t="shared" si="3" ref="D22:Z22">SUM(D19:D21)</f>
        <v>50221733</v>
      </c>
      <c r="E22" s="88">
        <f t="shared" si="3"/>
        <v>89232269</v>
      </c>
      <c r="F22" s="88">
        <f t="shared" si="3"/>
        <v>64553138</v>
      </c>
      <c r="G22" s="88">
        <f t="shared" si="3"/>
        <v>-12989835</v>
      </c>
      <c r="H22" s="88">
        <f t="shared" si="3"/>
        <v>-20937427</v>
      </c>
      <c r="I22" s="88">
        <f t="shared" si="3"/>
        <v>30625876</v>
      </c>
      <c r="J22" s="88">
        <f t="shared" si="3"/>
        <v>-7638723</v>
      </c>
      <c r="K22" s="88">
        <f t="shared" si="3"/>
        <v>71277170</v>
      </c>
      <c r="L22" s="88">
        <f t="shared" si="3"/>
        <v>-39846988</v>
      </c>
      <c r="M22" s="88">
        <f t="shared" si="3"/>
        <v>23791459</v>
      </c>
      <c r="N22" s="88">
        <f t="shared" si="3"/>
        <v>-10424904</v>
      </c>
      <c r="O22" s="88">
        <f t="shared" si="3"/>
        <v>-8798529</v>
      </c>
      <c r="P22" s="88">
        <f t="shared" si="3"/>
        <v>53385071</v>
      </c>
      <c r="Q22" s="88">
        <f t="shared" si="3"/>
        <v>34161638</v>
      </c>
      <c r="R22" s="88">
        <f t="shared" si="3"/>
        <v>-8215196</v>
      </c>
      <c r="S22" s="88">
        <f t="shared" si="3"/>
        <v>4863595</v>
      </c>
      <c r="T22" s="88">
        <f t="shared" si="3"/>
        <v>-4706037</v>
      </c>
      <c r="U22" s="88">
        <f t="shared" si="3"/>
        <v>-8057638</v>
      </c>
      <c r="V22" s="88">
        <f t="shared" si="3"/>
        <v>80521335</v>
      </c>
      <c r="W22" s="88">
        <f t="shared" si="3"/>
        <v>50222569</v>
      </c>
      <c r="X22" s="88">
        <f t="shared" si="3"/>
        <v>30298766</v>
      </c>
      <c r="Y22" s="89">
        <f>+IF(W22&lt;&gt;0,(X22/W22)*100,0)</f>
        <v>60.328984763802104</v>
      </c>
      <c r="Z22" s="90">
        <f t="shared" si="3"/>
        <v>89232269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-390677031</v>
      </c>
      <c r="C24" s="75">
        <f>SUM(C22:C23)</f>
        <v>0</v>
      </c>
      <c r="D24" s="76">
        <f aca="true" t="shared" si="4" ref="D24:Z24">SUM(D22:D23)</f>
        <v>50221733</v>
      </c>
      <c r="E24" s="77">
        <f t="shared" si="4"/>
        <v>89232269</v>
      </c>
      <c r="F24" s="77">
        <f t="shared" si="4"/>
        <v>64553138</v>
      </c>
      <c r="G24" s="77">
        <f t="shared" si="4"/>
        <v>-12989835</v>
      </c>
      <c r="H24" s="77">
        <f t="shared" si="4"/>
        <v>-20937427</v>
      </c>
      <c r="I24" s="77">
        <f t="shared" si="4"/>
        <v>30625876</v>
      </c>
      <c r="J24" s="77">
        <f t="shared" si="4"/>
        <v>-7638723</v>
      </c>
      <c r="K24" s="77">
        <f t="shared" si="4"/>
        <v>71277170</v>
      </c>
      <c r="L24" s="77">
        <f t="shared" si="4"/>
        <v>-39846988</v>
      </c>
      <c r="M24" s="77">
        <f t="shared" si="4"/>
        <v>23791459</v>
      </c>
      <c r="N24" s="77">
        <f t="shared" si="4"/>
        <v>-10424904</v>
      </c>
      <c r="O24" s="77">
        <f t="shared" si="4"/>
        <v>-8798529</v>
      </c>
      <c r="P24" s="77">
        <f t="shared" si="4"/>
        <v>53385071</v>
      </c>
      <c r="Q24" s="77">
        <f t="shared" si="4"/>
        <v>34161638</v>
      </c>
      <c r="R24" s="77">
        <f t="shared" si="4"/>
        <v>-8215196</v>
      </c>
      <c r="S24" s="77">
        <f t="shared" si="4"/>
        <v>4863595</v>
      </c>
      <c r="T24" s="77">
        <f t="shared" si="4"/>
        <v>-4706037</v>
      </c>
      <c r="U24" s="77">
        <f t="shared" si="4"/>
        <v>-8057638</v>
      </c>
      <c r="V24" s="77">
        <f t="shared" si="4"/>
        <v>80521335</v>
      </c>
      <c r="W24" s="77">
        <f t="shared" si="4"/>
        <v>50222569</v>
      </c>
      <c r="X24" s="77">
        <f t="shared" si="4"/>
        <v>30298766</v>
      </c>
      <c r="Y24" s="78">
        <f>+IF(W24&lt;&gt;0,(X24/W24)*100,0)</f>
        <v>60.328984763802104</v>
      </c>
      <c r="Z24" s="79">
        <f t="shared" si="4"/>
        <v>89232269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99964758</v>
      </c>
      <c r="C27" s="22">
        <v>0</v>
      </c>
      <c r="D27" s="99">
        <v>120336336</v>
      </c>
      <c r="E27" s="100">
        <v>190255395</v>
      </c>
      <c r="F27" s="100">
        <v>2738065</v>
      </c>
      <c r="G27" s="100">
        <v>4047801</v>
      </c>
      <c r="H27" s="100">
        <v>4663483</v>
      </c>
      <c r="I27" s="100">
        <v>11449349</v>
      </c>
      <c r="J27" s="100">
        <v>12079630</v>
      </c>
      <c r="K27" s="100">
        <v>5160511</v>
      </c>
      <c r="L27" s="100">
        <v>8840589</v>
      </c>
      <c r="M27" s="100">
        <v>26080730</v>
      </c>
      <c r="N27" s="100">
        <v>897660</v>
      </c>
      <c r="O27" s="100">
        <v>9044003</v>
      </c>
      <c r="P27" s="100">
        <v>9286337</v>
      </c>
      <c r="Q27" s="100">
        <v>19228000</v>
      </c>
      <c r="R27" s="100">
        <v>13005383</v>
      </c>
      <c r="S27" s="100">
        <v>13287055</v>
      </c>
      <c r="T27" s="100">
        <v>3990646</v>
      </c>
      <c r="U27" s="100">
        <v>30283084</v>
      </c>
      <c r="V27" s="100">
        <v>87041163</v>
      </c>
      <c r="W27" s="100">
        <v>190255395</v>
      </c>
      <c r="X27" s="100">
        <v>-103214232</v>
      </c>
      <c r="Y27" s="101">
        <v>-54.25</v>
      </c>
      <c r="Z27" s="102">
        <v>190255395</v>
      </c>
    </row>
    <row r="28" spans="1:26" ht="13.5">
      <c r="A28" s="103" t="s">
        <v>46</v>
      </c>
      <c r="B28" s="19">
        <v>99575127</v>
      </c>
      <c r="C28" s="19">
        <v>0</v>
      </c>
      <c r="D28" s="59">
        <v>114601336</v>
      </c>
      <c r="E28" s="60">
        <v>137352610</v>
      </c>
      <c r="F28" s="60">
        <v>2712863</v>
      </c>
      <c r="G28" s="60">
        <v>4047801</v>
      </c>
      <c r="H28" s="60">
        <v>4631139</v>
      </c>
      <c r="I28" s="60">
        <v>11391803</v>
      </c>
      <c r="J28" s="60">
        <v>10493134</v>
      </c>
      <c r="K28" s="60">
        <v>5024620</v>
      </c>
      <c r="L28" s="60">
        <v>8522450</v>
      </c>
      <c r="M28" s="60">
        <v>24040204</v>
      </c>
      <c r="N28" s="60">
        <v>646167</v>
      </c>
      <c r="O28" s="60">
        <v>8864199</v>
      </c>
      <c r="P28" s="60">
        <v>9252845</v>
      </c>
      <c r="Q28" s="60">
        <v>18763211</v>
      </c>
      <c r="R28" s="60">
        <v>12755499</v>
      </c>
      <c r="S28" s="60">
        <v>13274848</v>
      </c>
      <c r="T28" s="60">
        <v>3478834</v>
      </c>
      <c r="U28" s="60">
        <v>29509181</v>
      </c>
      <c r="V28" s="60">
        <v>83704399</v>
      </c>
      <c r="W28" s="60">
        <v>137352610</v>
      </c>
      <c r="X28" s="60">
        <v>-53648211</v>
      </c>
      <c r="Y28" s="61">
        <v>-39.06</v>
      </c>
      <c r="Z28" s="62">
        <v>137352610</v>
      </c>
    </row>
    <row r="29" spans="1:26" ht="13.5">
      <c r="A29" s="58" t="s">
        <v>283</v>
      </c>
      <c r="B29" s="19">
        <v>0</v>
      </c>
      <c r="C29" s="19">
        <v>0</v>
      </c>
      <c r="D29" s="59">
        <v>5735000</v>
      </c>
      <c r="E29" s="60">
        <v>33972785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33972785</v>
      </c>
      <c r="X29" s="60">
        <v>-33972785</v>
      </c>
      <c r="Y29" s="61">
        <v>-100</v>
      </c>
      <c r="Z29" s="62">
        <v>33972785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10000000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123597</v>
      </c>
      <c r="P30" s="60">
        <v>0</v>
      </c>
      <c r="Q30" s="60">
        <v>123597</v>
      </c>
      <c r="R30" s="60">
        <v>-107000</v>
      </c>
      <c r="S30" s="60">
        <v>-107000</v>
      </c>
      <c r="T30" s="60">
        <v>355403</v>
      </c>
      <c r="U30" s="60">
        <v>141403</v>
      </c>
      <c r="V30" s="60">
        <v>265000</v>
      </c>
      <c r="W30" s="60">
        <v>10000000</v>
      </c>
      <c r="X30" s="60">
        <v>-9735000</v>
      </c>
      <c r="Y30" s="61">
        <v>-97.35</v>
      </c>
      <c r="Z30" s="62">
        <v>10000000</v>
      </c>
    </row>
    <row r="31" spans="1:26" ht="13.5">
      <c r="A31" s="58" t="s">
        <v>53</v>
      </c>
      <c r="B31" s="19">
        <v>389630</v>
      </c>
      <c r="C31" s="19">
        <v>0</v>
      </c>
      <c r="D31" s="59">
        <v>0</v>
      </c>
      <c r="E31" s="60">
        <v>8930000</v>
      </c>
      <c r="F31" s="60">
        <v>25202</v>
      </c>
      <c r="G31" s="60">
        <v>0</v>
      </c>
      <c r="H31" s="60">
        <v>32344</v>
      </c>
      <c r="I31" s="60">
        <v>57546</v>
      </c>
      <c r="J31" s="60">
        <v>1586496</v>
      </c>
      <c r="K31" s="60">
        <v>135891</v>
      </c>
      <c r="L31" s="60">
        <v>318139</v>
      </c>
      <c r="M31" s="60">
        <v>2040526</v>
      </c>
      <c r="N31" s="60">
        <v>251493</v>
      </c>
      <c r="O31" s="60">
        <v>56207</v>
      </c>
      <c r="P31" s="60">
        <v>33492</v>
      </c>
      <c r="Q31" s="60">
        <v>341192</v>
      </c>
      <c r="R31" s="60">
        <v>356884</v>
      </c>
      <c r="S31" s="60">
        <v>119207</v>
      </c>
      <c r="T31" s="60">
        <v>156409</v>
      </c>
      <c r="U31" s="60">
        <v>632500</v>
      </c>
      <c r="V31" s="60">
        <v>3071764</v>
      </c>
      <c r="W31" s="60">
        <v>8930000</v>
      </c>
      <c r="X31" s="60">
        <v>-5858236</v>
      </c>
      <c r="Y31" s="61">
        <v>-65.6</v>
      </c>
      <c r="Z31" s="62">
        <v>8930000</v>
      </c>
    </row>
    <row r="32" spans="1:26" ht="13.5">
      <c r="A32" s="70" t="s">
        <v>54</v>
      </c>
      <c r="B32" s="22">
        <f>SUM(B28:B31)</f>
        <v>99964757</v>
      </c>
      <c r="C32" s="22">
        <f>SUM(C28:C31)</f>
        <v>0</v>
      </c>
      <c r="D32" s="99">
        <f aca="true" t="shared" si="5" ref="D32:Z32">SUM(D28:D31)</f>
        <v>120336336</v>
      </c>
      <c r="E32" s="100">
        <f t="shared" si="5"/>
        <v>190255395</v>
      </c>
      <c r="F32" s="100">
        <f t="shared" si="5"/>
        <v>2738065</v>
      </c>
      <c r="G32" s="100">
        <f t="shared" si="5"/>
        <v>4047801</v>
      </c>
      <c r="H32" s="100">
        <f t="shared" si="5"/>
        <v>4663483</v>
      </c>
      <c r="I32" s="100">
        <f t="shared" si="5"/>
        <v>11449349</v>
      </c>
      <c r="J32" s="100">
        <f t="shared" si="5"/>
        <v>12079630</v>
      </c>
      <c r="K32" s="100">
        <f t="shared" si="5"/>
        <v>5160511</v>
      </c>
      <c r="L32" s="100">
        <f t="shared" si="5"/>
        <v>8840589</v>
      </c>
      <c r="M32" s="100">
        <f t="shared" si="5"/>
        <v>26080730</v>
      </c>
      <c r="N32" s="100">
        <f t="shared" si="5"/>
        <v>897660</v>
      </c>
      <c r="O32" s="100">
        <f t="shared" si="5"/>
        <v>9044003</v>
      </c>
      <c r="P32" s="100">
        <f t="shared" si="5"/>
        <v>9286337</v>
      </c>
      <c r="Q32" s="100">
        <f t="shared" si="5"/>
        <v>19228000</v>
      </c>
      <c r="R32" s="100">
        <f t="shared" si="5"/>
        <v>13005383</v>
      </c>
      <c r="S32" s="100">
        <f t="shared" si="5"/>
        <v>13287055</v>
      </c>
      <c r="T32" s="100">
        <f t="shared" si="5"/>
        <v>3990646</v>
      </c>
      <c r="U32" s="100">
        <f t="shared" si="5"/>
        <v>30283084</v>
      </c>
      <c r="V32" s="100">
        <f t="shared" si="5"/>
        <v>87041163</v>
      </c>
      <c r="W32" s="100">
        <f t="shared" si="5"/>
        <v>190255395</v>
      </c>
      <c r="X32" s="100">
        <f t="shared" si="5"/>
        <v>-103214232</v>
      </c>
      <c r="Y32" s="101">
        <f>+IF(W32&lt;&gt;0,(X32/W32)*100,0)</f>
        <v>-54.25035752599815</v>
      </c>
      <c r="Z32" s="102">
        <f t="shared" si="5"/>
        <v>190255395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69378313</v>
      </c>
      <c r="C35" s="19">
        <v>0</v>
      </c>
      <c r="D35" s="59">
        <v>65921595</v>
      </c>
      <c r="E35" s="60">
        <v>28844148</v>
      </c>
      <c r="F35" s="60">
        <v>192276350</v>
      </c>
      <c r="G35" s="60">
        <v>171586523</v>
      </c>
      <c r="H35" s="60">
        <v>135904550</v>
      </c>
      <c r="I35" s="60">
        <v>135904550</v>
      </c>
      <c r="J35" s="60">
        <v>122904956</v>
      </c>
      <c r="K35" s="60">
        <v>188742798</v>
      </c>
      <c r="L35" s="60">
        <v>145136210</v>
      </c>
      <c r="M35" s="60">
        <v>145136210</v>
      </c>
      <c r="N35" s="60">
        <v>116574608</v>
      </c>
      <c r="O35" s="60">
        <v>85757654</v>
      </c>
      <c r="P35" s="60">
        <v>206400203</v>
      </c>
      <c r="Q35" s="60">
        <v>206400203</v>
      </c>
      <c r="R35" s="60">
        <v>173184373</v>
      </c>
      <c r="S35" s="60">
        <v>164804102</v>
      </c>
      <c r="T35" s="60">
        <v>112456517</v>
      </c>
      <c r="U35" s="60">
        <v>112456517</v>
      </c>
      <c r="V35" s="60">
        <v>112456517</v>
      </c>
      <c r="W35" s="60">
        <v>28844148</v>
      </c>
      <c r="X35" s="60">
        <v>83612369</v>
      </c>
      <c r="Y35" s="61">
        <v>289.88</v>
      </c>
      <c r="Z35" s="62">
        <v>28844148</v>
      </c>
    </row>
    <row r="36" spans="1:26" ht="13.5">
      <c r="A36" s="58" t="s">
        <v>57</v>
      </c>
      <c r="B36" s="19">
        <v>1288280138</v>
      </c>
      <c r="C36" s="19">
        <v>0</v>
      </c>
      <c r="D36" s="59">
        <v>1413008363</v>
      </c>
      <c r="E36" s="60">
        <v>1291548039</v>
      </c>
      <c r="F36" s="60">
        <v>1296562957</v>
      </c>
      <c r="G36" s="60">
        <v>1300026798</v>
      </c>
      <c r="H36" s="60">
        <v>1293417633</v>
      </c>
      <c r="I36" s="60">
        <v>1293417633</v>
      </c>
      <c r="J36" s="60">
        <v>1305505102</v>
      </c>
      <c r="K36" s="60">
        <v>1303153130</v>
      </c>
      <c r="L36" s="60">
        <v>1303322380</v>
      </c>
      <c r="M36" s="60">
        <v>1303322380</v>
      </c>
      <c r="N36" s="60">
        <v>1303685160</v>
      </c>
      <c r="O36" s="60">
        <v>1307794977</v>
      </c>
      <c r="P36" s="60">
        <v>1313490291</v>
      </c>
      <c r="Q36" s="60">
        <v>1313490291</v>
      </c>
      <c r="R36" s="60">
        <v>1322745450</v>
      </c>
      <c r="S36" s="60">
        <v>1332871177</v>
      </c>
      <c r="T36" s="60">
        <v>1333178412</v>
      </c>
      <c r="U36" s="60">
        <v>1333178412</v>
      </c>
      <c r="V36" s="60">
        <v>1333178412</v>
      </c>
      <c r="W36" s="60">
        <v>1291548039</v>
      </c>
      <c r="X36" s="60">
        <v>41630373</v>
      </c>
      <c r="Y36" s="61">
        <v>3.22</v>
      </c>
      <c r="Z36" s="62">
        <v>1291548039</v>
      </c>
    </row>
    <row r="37" spans="1:26" ht="13.5">
      <c r="A37" s="58" t="s">
        <v>58</v>
      </c>
      <c r="B37" s="19">
        <v>118105547</v>
      </c>
      <c r="C37" s="19">
        <v>0</v>
      </c>
      <c r="D37" s="59">
        <v>76030940</v>
      </c>
      <c r="E37" s="60">
        <v>156232097</v>
      </c>
      <c r="F37" s="60">
        <v>164005877</v>
      </c>
      <c r="G37" s="60">
        <v>150680749</v>
      </c>
      <c r="H37" s="60">
        <v>131163855</v>
      </c>
      <c r="I37" s="60">
        <v>131163855</v>
      </c>
      <c r="J37" s="60">
        <v>138109188</v>
      </c>
      <c r="K37" s="60">
        <v>125327821</v>
      </c>
      <c r="L37" s="60">
        <v>120154178</v>
      </c>
      <c r="M37" s="60">
        <v>120154178</v>
      </c>
      <c r="N37" s="60">
        <v>120999561</v>
      </c>
      <c r="O37" s="60">
        <v>121578926</v>
      </c>
      <c r="P37" s="60">
        <v>222559871</v>
      </c>
      <c r="Q37" s="60">
        <v>222559871</v>
      </c>
      <c r="R37" s="60">
        <v>207043669</v>
      </c>
      <c r="S37" s="60">
        <v>205942828</v>
      </c>
      <c r="T37" s="60">
        <v>158727179</v>
      </c>
      <c r="U37" s="60">
        <v>158727179</v>
      </c>
      <c r="V37" s="60">
        <v>158727179</v>
      </c>
      <c r="W37" s="60">
        <v>156232097</v>
      </c>
      <c r="X37" s="60">
        <v>2495082</v>
      </c>
      <c r="Y37" s="61">
        <v>1.6</v>
      </c>
      <c r="Z37" s="62">
        <v>156232097</v>
      </c>
    </row>
    <row r="38" spans="1:26" ht="13.5">
      <c r="A38" s="58" t="s">
        <v>59</v>
      </c>
      <c r="B38" s="19">
        <v>34115376</v>
      </c>
      <c r="C38" s="19">
        <v>0</v>
      </c>
      <c r="D38" s="59">
        <v>20106211</v>
      </c>
      <c r="E38" s="60">
        <v>47955090</v>
      </c>
      <c r="F38" s="60">
        <v>40545443</v>
      </c>
      <c r="G38" s="60">
        <v>38312015</v>
      </c>
      <c r="H38" s="60">
        <v>37845305</v>
      </c>
      <c r="I38" s="60">
        <v>37845305</v>
      </c>
      <c r="J38" s="60">
        <v>37626569</v>
      </c>
      <c r="K38" s="60">
        <v>37626569</v>
      </c>
      <c r="L38" s="60">
        <v>37371867</v>
      </c>
      <c r="M38" s="60">
        <v>37371867</v>
      </c>
      <c r="N38" s="60">
        <v>37367331</v>
      </c>
      <c r="O38" s="60">
        <v>37284549</v>
      </c>
      <c r="P38" s="60">
        <v>35745243</v>
      </c>
      <c r="Q38" s="60">
        <v>35745243</v>
      </c>
      <c r="R38" s="60">
        <v>35515971</v>
      </c>
      <c r="S38" s="60">
        <v>33498671</v>
      </c>
      <c r="T38" s="60">
        <v>33380572</v>
      </c>
      <c r="U38" s="60">
        <v>33380572</v>
      </c>
      <c r="V38" s="60">
        <v>33380572</v>
      </c>
      <c r="W38" s="60">
        <v>47955090</v>
      </c>
      <c r="X38" s="60">
        <v>-14574518</v>
      </c>
      <c r="Y38" s="61">
        <v>-30.39</v>
      </c>
      <c r="Z38" s="62">
        <v>47955090</v>
      </c>
    </row>
    <row r="39" spans="1:26" ht="13.5">
      <c r="A39" s="58" t="s">
        <v>60</v>
      </c>
      <c r="B39" s="19">
        <v>1205437528</v>
      </c>
      <c r="C39" s="19">
        <v>0</v>
      </c>
      <c r="D39" s="59">
        <v>1382792807</v>
      </c>
      <c r="E39" s="60">
        <v>1116205000</v>
      </c>
      <c r="F39" s="60">
        <v>1284287987</v>
      </c>
      <c r="G39" s="60">
        <v>1282620557</v>
      </c>
      <c r="H39" s="60">
        <v>1260313023</v>
      </c>
      <c r="I39" s="60">
        <v>1260313023</v>
      </c>
      <c r="J39" s="60">
        <v>1252674301</v>
      </c>
      <c r="K39" s="60">
        <v>1328941538</v>
      </c>
      <c r="L39" s="60">
        <v>1290932545</v>
      </c>
      <c r="M39" s="60">
        <v>1290932545</v>
      </c>
      <c r="N39" s="60">
        <v>1261892876</v>
      </c>
      <c r="O39" s="60">
        <v>1234689156</v>
      </c>
      <c r="P39" s="60">
        <v>1261585380</v>
      </c>
      <c r="Q39" s="60">
        <v>1261585380</v>
      </c>
      <c r="R39" s="60">
        <v>1253370183</v>
      </c>
      <c r="S39" s="60">
        <v>1258233780</v>
      </c>
      <c r="T39" s="60">
        <v>1253527178</v>
      </c>
      <c r="U39" s="60">
        <v>1253527178</v>
      </c>
      <c r="V39" s="60">
        <v>1253527178</v>
      </c>
      <c r="W39" s="60">
        <v>1116205000</v>
      </c>
      <c r="X39" s="60">
        <v>137322178</v>
      </c>
      <c r="Y39" s="61">
        <v>12.3</v>
      </c>
      <c r="Z39" s="62">
        <v>1116205000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114464980</v>
      </c>
      <c r="C42" s="19">
        <v>0</v>
      </c>
      <c r="D42" s="59">
        <v>105242142</v>
      </c>
      <c r="E42" s="60">
        <v>-76442027</v>
      </c>
      <c r="F42" s="60">
        <v>42226279</v>
      </c>
      <c r="G42" s="60">
        <v>-40881874</v>
      </c>
      <c r="H42" s="60">
        <v>13507258</v>
      </c>
      <c r="I42" s="60">
        <v>14851663</v>
      </c>
      <c r="J42" s="60">
        <v>12610016</v>
      </c>
      <c r="K42" s="60">
        <v>58720678</v>
      </c>
      <c r="L42" s="60">
        <v>-44591032</v>
      </c>
      <c r="M42" s="60">
        <v>26739662</v>
      </c>
      <c r="N42" s="60">
        <v>-345459</v>
      </c>
      <c r="O42" s="60">
        <v>10400780</v>
      </c>
      <c r="P42" s="60">
        <v>17542022</v>
      </c>
      <c r="Q42" s="60">
        <v>27597343</v>
      </c>
      <c r="R42" s="60">
        <v>7105320</v>
      </c>
      <c r="S42" s="60">
        <v>-22277003</v>
      </c>
      <c r="T42" s="60">
        <v>31716899</v>
      </c>
      <c r="U42" s="60">
        <v>16545216</v>
      </c>
      <c r="V42" s="60">
        <v>85733884</v>
      </c>
      <c r="W42" s="60">
        <v>-76442027</v>
      </c>
      <c r="X42" s="60">
        <v>162175911</v>
      </c>
      <c r="Y42" s="61">
        <v>-212.16</v>
      </c>
      <c r="Z42" s="62">
        <v>-76442027</v>
      </c>
    </row>
    <row r="43" spans="1:26" ht="13.5">
      <c r="A43" s="58" t="s">
        <v>63</v>
      </c>
      <c r="B43" s="19">
        <v>-100306706</v>
      </c>
      <c r="C43" s="19">
        <v>0</v>
      </c>
      <c r="D43" s="59">
        <v>-120105323</v>
      </c>
      <c r="E43" s="60">
        <v>-85934865</v>
      </c>
      <c r="F43" s="60">
        <v>-2707390</v>
      </c>
      <c r="G43" s="60">
        <v>-4021479</v>
      </c>
      <c r="H43" s="60">
        <v>-9258223</v>
      </c>
      <c r="I43" s="60">
        <v>-15987092</v>
      </c>
      <c r="J43" s="60">
        <v>-12047313</v>
      </c>
      <c r="K43" s="60">
        <v>-4886668</v>
      </c>
      <c r="L43" s="60">
        <v>-8814023</v>
      </c>
      <c r="M43" s="60">
        <v>-25748004</v>
      </c>
      <c r="N43" s="60">
        <v>-865488</v>
      </c>
      <c r="O43" s="60">
        <v>-9021287</v>
      </c>
      <c r="P43" s="60">
        <v>-9269698</v>
      </c>
      <c r="Q43" s="60">
        <v>-19156473</v>
      </c>
      <c r="R43" s="60">
        <v>-12990517</v>
      </c>
      <c r="S43" s="60">
        <v>-13264685</v>
      </c>
      <c r="T43" s="60">
        <v>-3969491</v>
      </c>
      <c r="U43" s="60">
        <v>-30224693</v>
      </c>
      <c r="V43" s="60">
        <v>-91116262</v>
      </c>
      <c r="W43" s="60">
        <v>-85934865</v>
      </c>
      <c r="X43" s="60">
        <v>-5181397</v>
      </c>
      <c r="Y43" s="61">
        <v>6.03</v>
      </c>
      <c r="Z43" s="62">
        <v>-85934865</v>
      </c>
    </row>
    <row r="44" spans="1:26" ht="13.5">
      <c r="A44" s="58" t="s">
        <v>64</v>
      </c>
      <c r="B44" s="19">
        <v>218802</v>
      </c>
      <c r="C44" s="19">
        <v>0</v>
      </c>
      <c r="D44" s="59">
        <v>-1000800</v>
      </c>
      <c r="E44" s="60">
        <v>-526475</v>
      </c>
      <c r="F44" s="60">
        <v>0</v>
      </c>
      <c r="G44" s="60">
        <v>0</v>
      </c>
      <c r="H44" s="60">
        <v>-215731</v>
      </c>
      <c r="I44" s="60">
        <v>-215731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-215731</v>
      </c>
      <c r="Q44" s="60">
        <v>-215731</v>
      </c>
      <c r="R44" s="60">
        <v>0</v>
      </c>
      <c r="S44" s="60">
        <v>0</v>
      </c>
      <c r="T44" s="60">
        <v>5000000</v>
      </c>
      <c r="U44" s="60">
        <v>5000000</v>
      </c>
      <c r="V44" s="60">
        <v>4568538</v>
      </c>
      <c r="W44" s="60">
        <v>-526475</v>
      </c>
      <c r="X44" s="60">
        <v>5095013</v>
      </c>
      <c r="Y44" s="61">
        <v>-967.76</v>
      </c>
      <c r="Z44" s="62">
        <v>-526475</v>
      </c>
    </row>
    <row r="45" spans="1:26" ht="13.5">
      <c r="A45" s="70" t="s">
        <v>65</v>
      </c>
      <c r="B45" s="22">
        <v>38222953</v>
      </c>
      <c r="C45" s="22">
        <v>0</v>
      </c>
      <c r="D45" s="99">
        <v>-48979887</v>
      </c>
      <c r="E45" s="100">
        <v>-124680367</v>
      </c>
      <c r="F45" s="100">
        <v>42519384</v>
      </c>
      <c r="G45" s="100">
        <v>-2383969</v>
      </c>
      <c r="H45" s="100">
        <v>1649335</v>
      </c>
      <c r="I45" s="100">
        <v>1649335</v>
      </c>
      <c r="J45" s="100">
        <v>2212038</v>
      </c>
      <c r="K45" s="100">
        <v>56046048</v>
      </c>
      <c r="L45" s="100">
        <v>2640993</v>
      </c>
      <c r="M45" s="100">
        <v>2640993</v>
      </c>
      <c r="N45" s="100">
        <v>1430046</v>
      </c>
      <c r="O45" s="100">
        <v>2809539</v>
      </c>
      <c r="P45" s="100">
        <v>10866132</v>
      </c>
      <c r="Q45" s="100">
        <v>1430046</v>
      </c>
      <c r="R45" s="100">
        <v>4980935</v>
      </c>
      <c r="S45" s="100">
        <v>-30560753</v>
      </c>
      <c r="T45" s="100">
        <v>2186655</v>
      </c>
      <c r="U45" s="100">
        <v>2186655</v>
      </c>
      <c r="V45" s="100">
        <v>2186655</v>
      </c>
      <c r="W45" s="100">
        <v>-124680367</v>
      </c>
      <c r="X45" s="100">
        <v>126867022</v>
      </c>
      <c r="Y45" s="101">
        <v>-101.75</v>
      </c>
      <c r="Z45" s="102">
        <v>-124680367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1431243</v>
      </c>
      <c r="C49" s="52">
        <v>0</v>
      </c>
      <c r="D49" s="129">
        <v>568721</v>
      </c>
      <c r="E49" s="54">
        <v>497120</v>
      </c>
      <c r="F49" s="54">
        <v>0</v>
      </c>
      <c r="G49" s="54">
        <v>0</v>
      </c>
      <c r="H49" s="54">
        <v>0</v>
      </c>
      <c r="I49" s="54">
        <v>532464</v>
      </c>
      <c r="J49" s="54">
        <v>0</v>
      </c>
      <c r="K49" s="54">
        <v>0</v>
      </c>
      <c r="L49" s="54">
        <v>0</v>
      </c>
      <c r="M49" s="54">
        <v>3348326</v>
      </c>
      <c r="N49" s="54">
        <v>0</v>
      </c>
      <c r="O49" s="54">
        <v>0</v>
      </c>
      <c r="P49" s="54">
        <v>0</v>
      </c>
      <c r="Q49" s="54">
        <v>429605</v>
      </c>
      <c r="R49" s="54">
        <v>0</v>
      </c>
      <c r="S49" s="54">
        <v>0</v>
      </c>
      <c r="T49" s="54">
        <v>0</v>
      </c>
      <c r="U49" s="54">
        <v>1785478</v>
      </c>
      <c r="V49" s="54">
        <v>2892864</v>
      </c>
      <c r="W49" s="54">
        <v>11485821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7832757</v>
      </c>
      <c r="C51" s="52">
        <v>0</v>
      </c>
      <c r="D51" s="129">
        <v>2594575</v>
      </c>
      <c r="E51" s="54">
        <v>3801644</v>
      </c>
      <c r="F51" s="54">
        <v>0</v>
      </c>
      <c r="G51" s="54">
        <v>0</v>
      </c>
      <c r="H51" s="54">
        <v>0</v>
      </c>
      <c r="I51" s="54">
        <v>1274795</v>
      </c>
      <c r="J51" s="54">
        <v>0</v>
      </c>
      <c r="K51" s="54">
        <v>0</v>
      </c>
      <c r="L51" s="54">
        <v>0</v>
      </c>
      <c r="M51" s="54">
        <v>1252808</v>
      </c>
      <c r="N51" s="54">
        <v>0</v>
      </c>
      <c r="O51" s="54">
        <v>0</v>
      </c>
      <c r="P51" s="54">
        <v>0</v>
      </c>
      <c r="Q51" s="54">
        <v>617180</v>
      </c>
      <c r="R51" s="54">
        <v>0</v>
      </c>
      <c r="S51" s="54">
        <v>0</v>
      </c>
      <c r="T51" s="54">
        <v>0</v>
      </c>
      <c r="U51" s="54">
        <v>1979070</v>
      </c>
      <c r="V51" s="54">
        <v>5020</v>
      </c>
      <c r="W51" s="54">
        <v>19357849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26.270399329182915</v>
      </c>
      <c r="C58" s="5">
        <f>IF(C67=0,0,+(C76/C67)*100)</f>
        <v>0</v>
      </c>
      <c r="D58" s="6">
        <f aca="true" t="shared" si="6" ref="D58:Z58">IF(D67=0,0,+(D76/D67)*100)</f>
        <v>130.0212173572151</v>
      </c>
      <c r="E58" s="7">
        <f t="shared" si="6"/>
        <v>9.42395053002186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100.16205699426924</v>
      </c>
      <c r="S58" s="7">
        <f t="shared" si="6"/>
        <v>0</v>
      </c>
      <c r="T58" s="7">
        <f t="shared" si="6"/>
        <v>0</v>
      </c>
      <c r="U58" s="7">
        <f t="shared" si="6"/>
        <v>31.002612918462958</v>
      </c>
      <c r="V58" s="7">
        <f t="shared" si="6"/>
        <v>2.6102779050456375</v>
      </c>
      <c r="W58" s="7">
        <f t="shared" si="6"/>
        <v>11.173321607729724</v>
      </c>
      <c r="X58" s="7">
        <f t="shared" si="6"/>
        <v>0</v>
      </c>
      <c r="Y58" s="7">
        <f t="shared" si="6"/>
        <v>0</v>
      </c>
      <c r="Z58" s="8">
        <f t="shared" si="6"/>
        <v>9.42395053002186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18.603548574428153</v>
      </c>
      <c r="C60" s="12">
        <f t="shared" si="7"/>
        <v>0</v>
      </c>
      <c r="D60" s="3">
        <f t="shared" si="7"/>
        <v>139.81548127625348</v>
      </c>
      <c r="E60" s="13">
        <f t="shared" si="7"/>
        <v>9.777326395740891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100.16205699426924</v>
      </c>
      <c r="S60" s="13">
        <f t="shared" si="7"/>
        <v>0</v>
      </c>
      <c r="T60" s="13">
        <f t="shared" si="7"/>
        <v>0</v>
      </c>
      <c r="U60" s="13">
        <f t="shared" si="7"/>
        <v>31.002612918462958</v>
      </c>
      <c r="V60" s="13">
        <f t="shared" si="7"/>
        <v>2.6808785190922846</v>
      </c>
      <c r="W60" s="13">
        <f t="shared" si="7"/>
        <v>11.729010129526127</v>
      </c>
      <c r="X60" s="13">
        <f t="shared" si="7"/>
        <v>0</v>
      </c>
      <c r="Y60" s="13">
        <f t="shared" si="7"/>
        <v>0</v>
      </c>
      <c r="Z60" s="14">
        <f t="shared" si="7"/>
        <v>9.777326395740891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31.70974987752259</v>
      </c>
      <c r="C62" s="12">
        <f t="shared" si="7"/>
        <v>0</v>
      </c>
      <c r="D62" s="3">
        <f t="shared" si="7"/>
        <v>136.1606371156933</v>
      </c>
      <c r="E62" s="13">
        <f t="shared" si="7"/>
        <v>7.088035165047842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3.275323924644656</v>
      </c>
      <c r="W62" s="13">
        <f t="shared" si="7"/>
        <v>9.492556366999978</v>
      </c>
      <c r="X62" s="13">
        <f t="shared" si="7"/>
        <v>0</v>
      </c>
      <c r="Y62" s="13">
        <f t="shared" si="7"/>
        <v>0</v>
      </c>
      <c r="Z62" s="14">
        <f t="shared" si="7"/>
        <v>7.088035165047842</v>
      </c>
    </row>
    <row r="63" spans="1:26" ht="13.5">
      <c r="A63" s="39" t="s">
        <v>105</v>
      </c>
      <c r="B63" s="12">
        <f t="shared" si="7"/>
        <v>4.4128217962286875</v>
      </c>
      <c r="C63" s="12">
        <f t="shared" si="7"/>
        <v>0</v>
      </c>
      <c r="D63" s="3">
        <f t="shared" si="7"/>
        <v>149.3949579288026</v>
      </c>
      <c r="E63" s="13">
        <f t="shared" si="7"/>
        <v>21.107925921198692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17.59687636100484</v>
      </c>
      <c r="X63" s="13">
        <f t="shared" si="7"/>
        <v>0</v>
      </c>
      <c r="Y63" s="13">
        <f t="shared" si="7"/>
        <v>0</v>
      </c>
      <c r="Z63" s="14">
        <f t="shared" si="7"/>
        <v>21.107925921198692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3.7962990207477705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3.7963026240605644</v>
      </c>
      <c r="X66" s="16">
        <f t="shared" si="7"/>
        <v>0</v>
      </c>
      <c r="Y66" s="16">
        <f t="shared" si="7"/>
        <v>0</v>
      </c>
      <c r="Z66" s="17">
        <f t="shared" si="7"/>
        <v>3.7962990207477705</v>
      </c>
    </row>
    <row r="67" spans="1:26" ht="13.5" hidden="1">
      <c r="A67" s="41" t="s">
        <v>286</v>
      </c>
      <c r="B67" s="24">
        <v>46493747</v>
      </c>
      <c r="C67" s="24"/>
      <c r="D67" s="25">
        <v>60159236</v>
      </c>
      <c r="E67" s="26">
        <v>71327624</v>
      </c>
      <c r="F67" s="26">
        <v>587027</v>
      </c>
      <c r="G67" s="26">
        <v>738281</v>
      </c>
      <c r="H67" s="26">
        <v>661940</v>
      </c>
      <c r="I67" s="26">
        <v>1987248</v>
      </c>
      <c r="J67" s="26">
        <v>10021446</v>
      </c>
      <c r="K67" s="26">
        <v>6263543</v>
      </c>
      <c r="L67" s="26">
        <v>871634</v>
      </c>
      <c r="M67" s="26">
        <v>17156623</v>
      </c>
      <c r="N67" s="26">
        <v>1207694</v>
      </c>
      <c r="O67" s="26">
        <v>1003314</v>
      </c>
      <c r="P67" s="26">
        <v>9133676</v>
      </c>
      <c r="Q67" s="26">
        <v>11344684</v>
      </c>
      <c r="R67" s="26">
        <v>867596</v>
      </c>
      <c r="S67" s="26">
        <v>887193</v>
      </c>
      <c r="T67" s="26">
        <v>1048207</v>
      </c>
      <c r="U67" s="26">
        <v>2802996</v>
      </c>
      <c r="V67" s="26">
        <v>33291551</v>
      </c>
      <c r="W67" s="26">
        <v>60160087</v>
      </c>
      <c r="X67" s="26"/>
      <c r="Y67" s="25"/>
      <c r="Z67" s="27">
        <v>71327624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42114433</v>
      </c>
      <c r="C69" s="19"/>
      <c r="D69" s="20">
        <v>55945000</v>
      </c>
      <c r="E69" s="21">
        <v>67113388</v>
      </c>
      <c r="F69" s="21">
        <v>587027</v>
      </c>
      <c r="G69" s="21">
        <v>738281</v>
      </c>
      <c r="H69" s="21">
        <v>661940</v>
      </c>
      <c r="I69" s="21">
        <v>1987248</v>
      </c>
      <c r="J69" s="21">
        <v>9897227</v>
      </c>
      <c r="K69" s="21">
        <v>6009786</v>
      </c>
      <c r="L69" s="21">
        <v>871634</v>
      </c>
      <c r="M69" s="21">
        <v>16778647</v>
      </c>
      <c r="N69" s="21">
        <v>1207694</v>
      </c>
      <c r="O69" s="21">
        <v>1003314</v>
      </c>
      <c r="P69" s="21">
        <v>8634923</v>
      </c>
      <c r="Q69" s="21">
        <v>10845931</v>
      </c>
      <c r="R69" s="21">
        <v>867596</v>
      </c>
      <c r="S69" s="21">
        <v>887193</v>
      </c>
      <c r="T69" s="21">
        <v>1048207</v>
      </c>
      <c r="U69" s="21">
        <v>2802996</v>
      </c>
      <c r="V69" s="21">
        <v>32414822</v>
      </c>
      <c r="W69" s="21">
        <v>55945855</v>
      </c>
      <c r="X69" s="21"/>
      <c r="Y69" s="20"/>
      <c r="Z69" s="23">
        <v>67113388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21893834</v>
      </c>
      <c r="C71" s="19"/>
      <c r="D71" s="20">
        <v>40495000</v>
      </c>
      <c r="E71" s="21">
        <v>54232942</v>
      </c>
      <c r="F71" s="21">
        <v>587027</v>
      </c>
      <c r="G71" s="21">
        <v>738281</v>
      </c>
      <c r="H71" s="21">
        <v>661940</v>
      </c>
      <c r="I71" s="21">
        <v>1987248</v>
      </c>
      <c r="J71" s="21">
        <v>8599533</v>
      </c>
      <c r="K71" s="21">
        <v>4555402</v>
      </c>
      <c r="L71" s="21">
        <v>871634</v>
      </c>
      <c r="M71" s="21">
        <v>14026569</v>
      </c>
      <c r="N71" s="21">
        <v>1207694</v>
      </c>
      <c r="O71" s="21">
        <v>1003314</v>
      </c>
      <c r="P71" s="21">
        <v>8306963</v>
      </c>
      <c r="Q71" s="21">
        <v>10517971</v>
      </c>
      <c r="R71" s="21"/>
      <c r="S71" s="21"/>
      <c r="T71" s="21"/>
      <c r="U71" s="21"/>
      <c r="V71" s="21">
        <v>26531788</v>
      </c>
      <c r="W71" s="21">
        <v>40495414</v>
      </c>
      <c r="X71" s="21"/>
      <c r="Y71" s="20"/>
      <c r="Z71" s="23">
        <v>54232942</v>
      </c>
    </row>
    <row r="72" spans="1:26" ht="13.5" hidden="1">
      <c r="A72" s="39" t="s">
        <v>105</v>
      </c>
      <c r="B72" s="19">
        <v>20220599</v>
      </c>
      <c r="C72" s="19"/>
      <c r="D72" s="20">
        <v>15450000</v>
      </c>
      <c r="E72" s="21">
        <v>12880446</v>
      </c>
      <c r="F72" s="21"/>
      <c r="G72" s="21"/>
      <c r="H72" s="21"/>
      <c r="I72" s="21"/>
      <c r="J72" s="21">
        <v>1297694</v>
      </c>
      <c r="K72" s="21">
        <v>1454384</v>
      </c>
      <c r="L72" s="21"/>
      <c r="M72" s="21">
        <v>2752078</v>
      </c>
      <c r="N72" s="21"/>
      <c r="O72" s="21"/>
      <c r="P72" s="21">
        <v>-622403</v>
      </c>
      <c r="Q72" s="21">
        <v>-622403</v>
      </c>
      <c r="R72" s="21"/>
      <c r="S72" s="21"/>
      <c r="T72" s="21"/>
      <c r="U72" s="21"/>
      <c r="V72" s="21">
        <v>2129675</v>
      </c>
      <c r="W72" s="21">
        <v>15450441</v>
      </c>
      <c r="X72" s="21"/>
      <c r="Y72" s="20"/>
      <c r="Z72" s="23">
        <v>12880446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950363</v>
      </c>
      <c r="Q74" s="21">
        <v>950363</v>
      </c>
      <c r="R74" s="21">
        <v>867596</v>
      </c>
      <c r="S74" s="21">
        <v>887193</v>
      </c>
      <c r="T74" s="21">
        <v>1048207</v>
      </c>
      <c r="U74" s="21">
        <v>2802996</v>
      </c>
      <c r="V74" s="21">
        <v>3753359</v>
      </c>
      <c r="W74" s="21"/>
      <c r="X74" s="21"/>
      <c r="Y74" s="20"/>
      <c r="Z74" s="23"/>
    </row>
    <row r="75" spans="1:26" ht="13.5" hidden="1">
      <c r="A75" s="40" t="s">
        <v>110</v>
      </c>
      <c r="B75" s="28">
        <v>4379314</v>
      </c>
      <c r="C75" s="28"/>
      <c r="D75" s="29">
        <v>4214236</v>
      </c>
      <c r="E75" s="30">
        <v>4214236</v>
      </c>
      <c r="F75" s="30"/>
      <c r="G75" s="30"/>
      <c r="H75" s="30"/>
      <c r="I75" s="30"/>
      <c r="J75" s="30">
        <v>124219</v>
      </c>
      <c r="K75" s="30">
        <v>253757</v>
      </c>
      <c r="L75" s="30"/>
      <c r="M75" s="30">
        <v>377976</v>
      </c>
      <c r="N75" s="30"/>
      <c r="O75" s="30"/>
      <c r="P75" s="30">
        <v>498753</v>
      </c>
      <c r="Q75" s="30">
        <v>498753</v>
      </c>
      <c r="R75" s="30"/>
      <c r="S75" s="30"/>
      <c r="T75" s="30"/>
      <c r="U75" s="30"/>
      <c r="V75" s="30">
        <v>876729</v>
      </c>
      <c r="W75" s="30">
        <v>4214232</v>
      </c>
      <c r="X75" s="30"/>
      <c r="Y75" s="29"/>
      <c r="Z75" s="31">
        <v>4214236</v>
      </c>
    </row>
    <row r="76" spans="1:26" ht="13.5" hidden="1">
      <c r="A76" s="42" t="s">
        <v>287</v>
      </c>
      <c r="B76" s="32">
        <v>12214093</v>
      </c>
      <c r="C76" s="32"/>
      <c r="D76" s="33">
        <v>78219771</v>
      </c>
      <c r="E76" s="34">
        <v>6721880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>
        <v>869002</v>
      </c>
      <c r="S76" s="34"/>
      <c r="T76" s="34"/>
      <c r="U76" s="34">
        <v>869002</v>
      </c>
      <c r="V76" s="34">
        <v>869002</v>
      </c>
      <c r="W76" s="34">
        <v>6721880</v>
      </c>
      <c r="X76" s="34"/>
      <c r="Y76" s="33"/>
      <c r="Z76" s="35">
        <v>6721880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7834779</v>
      </c>
      <c r="C78" s="19"/>
      <c r="D78" s="20">
        <v>78219771</v>
      </c>
      <c r="E78" s="21">
        <v>6561895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>
        <v>869002</v>
      </c>
      <c r="S78" s="21"/>
      <c r="T78" s="21"/>
      <c r="U78" s="21">
        <v>869002</v>
      </c>
      <c r="V78" s="21">
        <v>869002</v>
      </c>
      <c r="W78" s="21">
        <v>6561895</v>
      </c>
      <c r="X78" s="21"/>
      <c r="Y78" s="20"/>
      <c r="Z78" s="23">
        <v>6561895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6942480</v>
      </c>
      <c r="C80" s="19"/>
      <c r="D80" s="20">
        <v>55138250</v>
      </c>
      <c r="E80" s="21">
        <v>3844050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>
        <v>869002</v>
      </c>
      <c r="S80" s="21"/>
      <c r="T80" s="21"/>
      <c r="U80" s="21">
        <v>869002</v>
      </c>
      <c r="V80" s="21">
        <v>869002</v>
      </c>
      <c r="W80" s="21">
        <v>3844050</v>
      </c>
      <c r="X80" s="21"/>
      <c r="Y80" s="20"/>
      <c r="Z80" s="23">
        <v>3844050</v>
      </c>
    </row>
    <row r="81" spans="1:26" ht="13.5" hidden="1">
      <c r="A81" s="39" t="s">
        <v>105</v>
      </c>
      <c r="B81" s="19">
        <v>892299</v>
      </c>
      <c r="C81" s="19"/>
      <c r="D81" s="20">
        <v>23081521</v>
      </c>
      <c r="E81" s="21">
        <v>2718795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2718795</v>
      </c>
      <c r="X81" s="21"/>
      <c r="Y81" s="20"/>
      <c r="Z81" s="23">
        <v>2718795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>
        <v>-950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-950</v>
      </c>
      <c r="X83" s="21"/>
      <c r="Y83" s="20"/>
      <c r="Z83" s="23">
        <v>-950</v>
      </c>
    </row>
    <row r="84" spans="1:26" ht="13.5" hidden="1">
      <c r="A84" s="40" t="s">
        <v>110</v>
      </c>
      <c r="B84" s="28">
        <v>4379314</v>
      </c>
      <c r="C84" s="28"/>
      <c r="D84" s="29"/>
      <c r="E84" s="30">
        <v>159985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159985</v>
      </c>
      <c r="X84" s="30"/>
      <c r="Y84" s="29"/>
      <c r="Z84" s="31">
        <v>159985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177411544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124515984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124515984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52895560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>
        <v>52895560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247931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247931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247931</v>
      </c>
      <c r="D60" s="333">
        <f t="shared" si="14"/>
        <v>0</v>
      </c>
      <c r="E60" s="219">
        <f t="shared" si="14"/>
        <v>177411544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195989167</v>
      </c>
      <c r="D5" s="153">
        <f>SUM(D6:D8)</f>
        <v>0</v>
      </c>
      <c r="E5" s="154">
        <f t="shared" si="0"/>
        <v>371991669</v>
      </c>
      <c r="F5" s="100">
        <f t="shared" si="0"/>
        <v>375560991</v>
      </c>
      <c r="G5" s="100">
        <f t="shared" si="0"/>
        <v>77795998</v>
      </c>
      <c r="H5" s="100">
        <f t="shared" si="0"/>
        <v>372621</v>
      </c>
      <c r="I5" s="100">
        <f t="shared" si="0"/>
        <v>20771077</v>
      </c>
      <c r="J5" s="100">
        <f t="shared" si="0"/>
        <v>98939696</v>
      </c>
      <c r="K5" s="100">
        <f t="shared" si="0"/>
        <v>15778588</v>
      </c>
      <c r="L5" s="100">
        <f t="shared" si="0"/>
        <v>91985048</v>
      </c>
      <c r="M5" s="100">
        <f t="shared" si="0"/>
        <v>15895246</v>
      </c>
      <c r="N5" s="100">
        <f t="shared" si="0"/>
        <v>123658882</v>
      </c>
      <c r="O5" s="100">
        <f t="shared" si="0"/>
        <v>11145701</v>
      </c>
      <c r="P5" s="100">
        <f t="shared" si="0"/>
        <v>11336826</v>
      </c>
      <c r="Q5" s="100">
        <f t="shared" si="0"/>
        <v>54268182</v>
      </c>
      <c r="R5" s="100">
        <f t="shared" si="0"/>
        <v>76750709</v>
      </c>
      <c r="S5" s="100">
        <f t="shared" si="0"/>
        <v>1642298</v>
      </c>
      <c r="T5" s="100">
        <f t="shared" si="0"/>
        <v>2597870</v>
      </c>
      <c r="U5" s="100">
        <f t="shared" si="0"/>
        <v>1423811</v>
      </c>
      <c r="V5" s="100">
        <f t="shared" si="0"/>
        <v>5663979</v>
      </c>
      <c r="W5" s="100">
        <f t="shared" si="0"/>
        <v>305013266</v>
      </c>
      <c r="X5" s="100">
        <f t="shared" si="0"/>
        <v>371991669</v>
      </c>
      <c r="Y5" s="100">
        <f t="shared" si="0"/>
        <v>-66978403</v>
      </c>
      <c r="Z5" s="137">
        <f>+IF(X5&lt;&gt;0,+(Y5/X5)*100,0)</f>
        <v>-18.005350275734266</v>
      </c>
      <c r="AA5" s="153">
        <f>SUM(AA6:AA8)</f>
        <v>375560991</v>
      </c>
    </row>
    <row r="6" spans="1:27" ht="13.5">
      <c r="A6" s="138" t="s">
        <v>75</v>
      </c>
      <c r="B6" s="136"/>
      <c r="C6" s="155">
        <v>5043434</v>
      </c>
      <c r="D6" s="155"/>
      <c r="E6" s="156">
        <v>5493000</v>
      </c>
      <c r="F6" s="60">
        <v>5533000</v>
      </c>
      <c r="G6" s="60">
        <v>1444868</v>
      </c>
      <c r="H6" s="60"/>
      <c r="I6" s="60">
        <v>69843</v>
      </c>
      <c r="J6" s="60">
        <v>1514711</v>
      </c>
      <c r="K6" s="60">
        <v>130873</v>
      </c>
      <c r="L6" s="60">
        <v>1545825</v>
      </c>
      <c r="M6" s="60">
        <v>151309</v>
      </c>
      <c r="N6" s="60">
        <v>1828007</v>
      </c>
      <c r="O6" s="60">
        <v>65182</v>
      </c>
      <c r="P6" s="60">
        <v>89447</v>
      </c>
      <c r="Q6" s="60">
        <v>1532377</v>
      </c>
      <c r="R6" s="60">
        <v>1687006</v>
      </c>
      <c r="S6" s="60">
        <v>53808</v>
      </c>
      <c r="T6" s="60">
        <v>259452</v>
      </c>
      <c r="U6" s="60"/>
      <c r="V6" s="60">
        <v>313260</v>
      </c>
      <c r="W6" s="60">
        <v>5342984</v>
      </c>
      <c r="X6" s="60">
        <v>5493000</v>
      </c>
      <c r="Y6" s="60">
        <v>-150016</v>
      </c>
      <c r="Z6" s="140">
        <v>-2.73</v>
      </c>
      <c r="AA6" s="155">
        <v>5533000</v>
      </c>
    </row>
    <row r="7" spans="1:27" ht="13.5">
      <c r="A7" s="138" t="s">
        <v>76</v>
      </c>
      <c r="B7" s="136"/>
      <c r="C7" s="157">
        <v>190422754</v>
      </c>
      <c r="D7" s="157"/>
      <c r="E7" s="158">
        <v>195820905</v>
      </c>
      <c r="F7" s="159">
        <v>197816700</v>
      </c>
      <c r="G7" s="159">
        <v>76091597</v>
      </c>
      <c r="H7" s="159">
        <v>371379</v>
      </c>
      <c r="I7" s="159">
        <v>415294</v>
      </c>
      <c r="J7" s="159">
        <v>76878270</v>
      </c>
      <c r="K7" s="159">
        <v>383486</v>
      </c>
      <c r="L7" s="159">
        <v>64338529</v>
      </c>
      <c r="M7" s="159">
        <v>864054</v>
      </c>
      <c r="N7" s="159">
        <v>65586069</v>
      </c>
      <c r="O7" s="159">
        <v>305902</v>
      </c>
      <c r="P7" s="159">
        <v>219470</v>
      </c>
      <c r="Q7" s="159">
        <v>52575729</v>
      </c>
      <c r="R7" s="159">
        <v>53101101</v>
      </c>
      <c r="S7" s="159">
        <v>1587209</v>
      </c>
      <c r="T7" s="159">
        <v>1953592</v>
      </c>
      <c r="U7" s="159">
        <v>1422372</v>
      </c>
      <c r="V7" s="159">
        <v>4963173</v>
      </c>
      <c r="W7" s="159">
        <v>200528613</v>
      </c>
      <c r="X7" s="159">
        <v>195820905</v>
      </c>
      <c r="Y7" s="159">
        <v>4707708</v>
      </c>
      <c r="Z7" s="141">
        <v>2.4</v>
      </c>
      <c r="AA7" s="157">
        <v>197816700</v>
      </c>
    </row>
    <row r="8" spans="1:27" ht="13.5">
      <c r="A8" s="138" t="s">
        <v>77</v>
      </c>
      <c r="B8" s="136"/>
      <c r="C8" s="155">
        <v>522979</v>
      </c>
      <c r="D8" s="155"/>
      <c r="E8" s="156">
        <v>170677764</v>
      </c>
      <c r="F8" s="60">
        <v>172211291</v>
      </c>
      <c r="G8" s="60">
        <v>259533</v>
      </c>
      <c r="H8" s="60">
        <v>1242</v>
      </c>
      <c r="I8" s="60">
        <v>20285940</v>
      </c>
      <c r="J8" s="60">
        <v>20546715</v>
      </c>
      <c r="K8" s="60">
        <v>15264229</v>
      </c>
      <c r="L8" s="60">
        <v>26100694</v>
      </c>
      <c r="M8" s="60">
        <v>14879883</v>
      </c>
      <c r="N8" s="60">
        <v>56244806</v>
      </c>
      <c r="O8" s="60">
        <v>10774617</v>
      </c>
      <c r="P8" s="60">
        <v>11027909</v>
      </c>
      <c r="Q8" s="60">
        <v>160076</v>
      </c>
      <c r="R8" s="60">
        <v>21962602</v>
      </c>
      <c r="S8" s="60">
        <v>1281</v>
      </c>
      <c r="T8" s="60">
        <v>384826</v>
      </c>
      <c r="U8" s="60">
        <v>1439</v>
      </c>
      <c r="V8" s="60">
        <v>387546</v>
      </c>
      <c r="W8" s="60">
        <v>99141669</v>
      </c>
      <c r="X8" s="60">
        <v>170677764</v>
      </c>
      <c r="Y8" s="60">
        <v>-71536095</v>
      </c>
      <c r="Z8" s="140">
        <v>-41.91</v>
      </c>
      <c r="AA8" s="155">
        <v>172211291</v>
      </c>
    </row>
    <row r="9" spans="1:27" ht="13.5">
      <c r="A9" s="135" t="s">
        <v>78</v>
      </c>
      <c r="B9" s="136"/>
      <c r="C9" s="153">
        <f aca="true" t="shared" si="1" ref="C9:Y9">SUM(C10:C14)</f>
        <v>2929302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2929302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27602557</v>
      </c>
      <c r="D15" s="153">
        <f>SUM(D16:D18)</f>
        <v>0</v>
      </c>
      <c r="E15" s="154">
        <f t="shared" si="2"/>
        <v>52014227</v>
      </c>
      <c r="F15" s="100">
        <f t="shared" si="2"/>
        <v>44865209</v>
      </c>
      <c r="G15" s="100">
        <f t="shared" si="2"/>
        <v>0</v>
      </c>
      <c r="H15" s="100">
        <f t="shared" si="2"/>
        <v>9360364</v>
      </c>
      <c r="I15" s="100">
        <f t="shared" si="2"/>
        <v>0</v>
      </c>
      <c r="J15" s="100">
        <f t="shared" si="2"/>
        <v>9360364</v>
      </c>
      <c r="K15" s="100">
        <f t="shared" si="2"/>
        <v>-4485904</v>
      </c>
      <c r="L15" s="100">
        <f t="shared" si="2"/>
        <v>182564</v>
      </c>
      <c r="M15" s="100">
        <f t="shared" si="2"/>
        <v>511734</v>
      </c>
      <c r="N15" s="100">
        <f t="shared" si="2"/>
        <v>-3791606</v>
      </c>
      <c r="O15" s="100">
        <f t="shared" si="2"/>
        <v>652472</v>
      </c>
      <c r="P15" s="100">
        <f t="shared" si="2"/>
        <v>8492634</v>
      </c>
      <c r="Q15" s="100">
        <f t="shared" si="2"/>
        <v>28120464</v>
      </c>
      <c r="R15" s="100">
        <f t="shared" si="2"/>
        <v>37265570</v>
      </c>
      <c r="S15" s="100">
        <f t="shared" si="2"/>
        <v>13816895</v>
      </c>
      <c r="T15" s="100">
        <f t="shared" si="2"/>
        <v>32802328</v>
      </c>
      <c r="U15" s="100">
        <f t="shared" si="2"/>
        <v>16406056</v>
      </c>
      <c r="V15" s="100">
        <f t="shared" si="2"/>
        <v>63025279</v>
      </c>
      <c r="W15" s="100">
        <f t="shared" si="2"/>
        <v>105859607</v>
      </c>
      <c r="X15" s="100">
        <f t="shared" si="2"/>
        <v>52014227</v>
      </c>
      <c r="Y15" s="100">
        <f t="shared" si="2"/>
        <v>53845380</v>
      </c>
      <c r="Z15" s="137">
        <f>+IF(X15&lt;&gt;0,+(Y15/X15)*100,0)</f>
        <v>103.52048488579865</v>
      </c>
      <c r="AA15" s="153">
        <f>SUM(AA16:AA18)</f>
        <v>44865209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27602557</v>
      </c>
      <c r="D17" s="155"/>
      <c r="E17" s="156">
        <v>37393000</v>
      </c>
      <c r="F17" s="60">
        <v>33593000</v>
      </c>
      <c r="G17" s="60"/>
      <c r="H17" s="60">
        <v>3862942</v>
      </c>
      <c r="I17" s="60"/>
      <c r="J17" s="60">
        <v>3862942</v>
      </c>
      <c r="K17" s="60"/>
      <c r="L17" s="60">
        <v>182564</v>
      </c>
      <c r="M17" s="60">
        <v>511734</v>
      </c>
      <c r="N17" s="60">
        <v>694298</v>
      </c>
      <c r="O17" s="60">
        <v>652472</v>
      </c>
      <c r="P17" s="60">
        <v>8492634</v>
      </c>
      <c r="Q17" s="60">
        <v>27140464</v>
      </c>
      <c r="R17" s="60">
        <v>36285570</v>
      </c>
      <c r="S17" s="60">
        <v>13816895</v>
      </c>
      <c r="T17" s="60">
        <v>32802328</v>
      </c>
      <c r="U17" s="60">
        <v>16406056</v>
      </c>
      <c r="V17" s="60">
        <v>63025279</v>
      </c>
      <c r="W17" s="60">
        <v>103868089</v>
      </c>
      <c r="X17" s="60">
        <v>37393000</v>
      </c>
      <c r="Y17" s="60">
        <v>66475089</v>
      </c>
      <c r="Z17" s="140">
        <v>177.77</v>
      </c>
      <c r="AA17" s="155">
        <v>33593000</v>
      </c>
    </row>
    <row r="18" spans="1:27" ht="13.5">
      <c r="A18" s="138" t="s">
        <v>87</v>
      </c>
      <c r="B18" s="136"/>
      <c r="C18" s="155"/>
      <c r="D18" s="155"/>
      <c r="E18" s="156">
        <v>14621227</v>
      </c>
      <c r="F18" s="60">
        <v>11272209</v>
      </c>
      <c r="G18" s="60"/>
      <c r="H18" s="60">
        <v>5497422</v>
      </c>
      <c r="I18" s="60"/>
      <c r="J18" s="60">
        <v>5497422</v>
      </c>
      <c r="K18" s="60">
        <v>-4485904</v>
      </c>
      <c r="L18" s="60"/>
      <c r="M18" s="60"/>
      <c r="N18" s="60">
        <v>-4485904</v>
      </c>
      <c r="O18" s="60"/>
      <c r="P18" s="60"/>
      <c r="Q18" s="60">
        <v>980000</v>
      </c>
      <c r="R18" s="60">
        <v>980000</v>
      </c>
      <c r="S18" s="60"/>
      <c r="T18" s="60"/>
      <c r="U18" s="60"/>
      <c r="V18" s="60"/>
      <c r="W18" s="60">
        <v>1991518</v>
      </c>
      <c r="X18" s="60">
        <v>14621227</v>
      </c>
      <c r="Y18" s="60">
        <v>-12629709</v>
      </c>
      <c r="Z18" s="140">
        <v>-86.38</v>
      </c>
      <c r="AA18" s="155">
        <v>11272209</v>
      </c>
    </row>
    <row r="19" spans="1:27" ht="13.5">
      <c r="A19" s="135" t="s">
        <v>88</v>
      </c>
      <c r="B19" s="142"/>
      <c r="C19" s="153">
        <f aca="true" t="shared" si="3" ref="C19:Y19">SUM(C20:C23)</f>
        <v>257803135</v>
      </c>
      <c r="D19" s="153">
        <f>SUM(D20:D23)</f>
        <v>0</v>
      </c>
      <c r="E19" s="154">
        <f t="shared" si="3"/>
        <v>105124256</v>
      </c>
      <c r="F19" s="100">
        <f t="shared" si="3"/>
        <v>178408778</v>
      </c>
      <c r="G19" s="100">
        <f t="shared" si="3"/>
        <v>587027</v>
      </c>
      <c r="H19" s="100">
        <f t="shared" si="3"/>
        <v>738281</v>
      </c>
      <c r="I19" s="100">
        <f t="shared" si="3"/>
        <v>661940</v>
      </c>
      <c r="J19" s="100">
        <f t="shared" si="3"/>
        <v>1987248</v>
      </c>
      <c r="K19" s="100">
        <f t="shared" si="3"/>
        <v>10021446</v>
      </c>
      <c r="L19" s="100">
        <f t="shared" si="3"/>
        <v>6263543</v>
      </c>
      <c r="M19" s="100">
        <f t="shared" si="3"/>
        <v>871634</v>
      </c>
      <c r="N19" s="100">
        <f t="shared" si="3"/>
        <v>17156623</v>
      </c>
      <c r="O19" s="100">
        <f t="shared" si="3"/>
        <v>1207694</v>
      </c>
      <c r="P19" s="100">
        <f t="shared" si="3"/>
        <v>1838863</v>
      </c>
      <c r="Q19" s="100">
        <f t="shared" si="3"/>
        <v>8183313</v>
      </c>
      <c r="R19" s="100">
        <f t="shared" si="3"/>
        <v>11229870</v>
      </c>
      <c r="S19" s="100">
        <f t="shared" si="3"/>
        <v>1541232</v>
      </c>
      <c r="T19" s="100">
        <f t="shared" si="3"/>
        <v>6046561</v>
      </c>
      <c r="U19" s="100">
        <f t="shared" si="3"/>
        <v>8643763</v>
      </c>
      <c r="V19" s="100">
        <f t="shared" si="3"/>
        <v>16231556</v>
      </c>
      <c r="W19" s="100">
        <f t="shared" si="3"/>
        <v>46605297</v>
      </c>
      <c r="X19" s="100">
        <f t="shared" si="3"/>
        <v>105125104</v>
      </c>
      <c r="Y19" s="100">
        <f t="shared" si="3"/>
        <v>-58519807</v>
      </c>
      <c r="Z19" s="137">
        <f>+IF(X19&lt;&gt;0,+(Y19/X19)*100,0)</f>
        <v>-55.66682435814761</v>
      </c>
      <c r="AA19" s="153">
        <f>SUM(AA20:AA23)</f>
        <v>178408778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231797390</v>
      </c>
      <c r="D21" s="155"/>
      <c r="E21" s="156">
        <v>73461825</v>
      </c>
      <c r="F21" s="60">
        <v>149311901</v>
      </c>
      <c r="G21" s="60">
        <v>587027</v>
      </c>
      <c r="H21" s="60">
        <v>738281</v>
      </c>
      <c r="I21" s="60">
        <v>661940</v>
      </c>
      <c r="J21" s="60">
        <v>1987248</v>
      </c>
      <c r="K21" s="60">
        <v>8668368</v>
      </c>
      <c r="L21" s="60">
        <v>4728841</v>
      </c>
      <c r="M21" s="60">
        <v>871634</v>
      </c>
      <c r="N21" s="60">
        <v>14268843</v>
      </c>
      <c r="O21" s="60">
        <v>1207694</v>
      </c>
      <c r="P21" s="60">
        <v>1838863</v>
      </c>
      <c r="Q21" s="60">
        <v>8642511</v>
      </c>
      <c r="R21" s="60">
        <v>11689068</v>
      </c>
      <c r="S21" s="60"/>
      <c r="T21" s="60">
        <v>6046561</v>
      </c>
      <c r="U21" s="60">
        <v>8643763</v>
      </c>
      <c r="V21" s="60">
        <v>14690324</v>
      </c>
      <c r="W21" s="60">
        <v>42635483</v>
      </c>
      <c r="X21" s="60">
        <v>73462235</v>
      </c>
      <c r="Y21" s="60">
        <v>-30826752</v>
      </c>
      <c r="Z21" s="140">
        <v>-41.96</v>
      </c>
      <c r="AA21" s="155">
        <v>149311901</v>
      </c>
    </row>
    <row r="22" spans="1:27" ht="13.5">
      <c r="A22" s="138" t="s">
        <v>91</v>
      </c>
      <c r="B22" s="136"/>
      <c r="C22" s="157">
        <v>26005745</v>
      </c>
      <c r="D22" s="157"/>
      <c r="E22" s="158">
        <v>31662431</v>
      </c>
      <c r="F22" s="159">
        <v>29096877</v>
      </c>
      <c r="G22" s="159"/>
      <c r="H22" s="159"/>
      <c r="I22" s="159"/>
      <c r="J22" s="159"/>
      <c r="K22" s="159">
        <v>1353078</v>
      </c>
      <c r="L22" s="159">
        <v>1534702</v>
      </c>
      <c r="M22" s="159"/>
      <c r="N22" s="159">
        <v>2887780</v>
      </c>
      <c r="O22" s="159"/>
      <c r="P22" s="159"/>
      <c r="Q22" s="159">
        <v>-459198</v>
      </c>
      <c r="R22" s="159">
        <v>-459198</v>
      </c>
      <c r="S22" s="159">
        <v>1541232</v>
      </c>
      <c r="T22" s="159"/>
      <c r="U22" s="159"/>
      <c r="V22" s="159">
        <v>1541232</v>
      </c>
      <c r="W22" s="159">
        <v>3969814</v>
      </c>
      <c r="X22" s="159">
        <v>31662869</v>
      </c>
      <c r="Y22" s="159">
        <v>-27693055</v>
      </c>
      <c r="Z22" s="141">
        <v>-87.46</v>
      </c>
      <c r="AA22" s="157">
        <v>29096877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484324161</v>
      </c>
      <c r="D25" s="168">
        <f>+D5+D9+D15+D19+D24</f>
        <v>0</v>
      </c>
      <c r="E25" s="169">
        <f t="shared" si="4"/>
        <v>529130152</v>
      </c>
      <c r="F25" s="73">
        <f t="shared" si="4"/>
        <v>598834978</v>
      </c>
      <c r="G25" s="73">
        <f t="shared" si="4"/>
        <v>78383025</v>
      </c>
      <c r="H25" s="73">
        <f t="shared" si="4"/>
        <v>10471266</v>
      </c>
      <c r="I25" s="73">
        <f t="shared" si="4"/>
        <v>21433017</v>
      </c>
      <c r="J25" s="73">
        <f t="shared" si="4"/>
        <v>110287308</v>
      </c>
      <c r="K25" s="73">
        <f t="shared" si="4"/>
        <v>21314130</v>
      </c>
      <c r="L25" s="73">
        <f t="shared" si="4"/>
        <v>98431155</v>
      </c>
      <c r="M25" s="73">
        <f t="shared" si="4"/>
        <v>17278614</v>
      </c>
      <c r="N25" s="73">
        <f t="shared" si="4"/>
        <v>137023899</v>
      </c>
      <c r="O25" s="73">
        <f t="shared" si="4"/>
        <v>13005867</v>
      </c>
      <c r="P25" s="73">
        <f t="shared" si="4"/>
        <v>21668323</v>
      </c>
      <c r="Q25" s="73">
        <f t="shared" si="4"/>
        <v>90571959</v>
      </c>
      <c r="R25" s="73">
        <f t="shared" si="4"/>
        <v>125246149</v>
      </c>
      <c r="S25" s="73">
        <f t="shared" si="4"/>
        <v>17000425</v>
      </c>
      <c r="T25" s="73">
        <f t="shared" si="4"/>
        <v>41446759</v>
      </c>
      <c r="U25" s="73">
        <f t="shared" si="4"/>
        <v>26473630</v>
      </c>
      <c r="V25" s="73">
        <f t="shared" si="4"/>
        <v>84920814</v>
      </c>
      <c r="W25" s="73">
        <f t="shared" si="4"/>
        <v>457478170</v>
      </c>
      <c r="X25" s="73">
        <f t="shared" si="4"/>
        <v>529131000</v>
      </c>
      <c r="Y25" s="73">
        <f t="shared" si="4"/>
        <v>-71652830</v>
      </c>
      <c r="Z25" s="170">
        <f>+IF(X25&lt;&gt;0,+(Y25/X25)*100,0)</f>
        <v>-13.541605008967533</v>
      </c>
      <c r="AA25" s="168">
        <f>+AA5+AA9+AA15+AA19+AA24</f>
        <v>598834978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136073563</v>
      </c>
      <c r="D28" s="153">
        <f>SUM(D29:D31)</f>
        <v>0</v>
      </c>
      <c r="E28" s="154">
        <f t="shared" si="5"/>
        <v>196528515</v>
      </c>
      <c r="F28" s="100">
        <f t="shared" si="5"/>
        <v>209575744</v>
      </c>
      <c r="G28" s="100">
        <f t="shared" si="5"/>
        <v>4880944</v>
      </c>
      <c r="H28" s="100">
        <f t="shared" si="5"/>
        <v>8324352</v>
      </c>
      <c r="I28" s="100">
        <f t="shared" si="5"/>
        <v>25810626</v>
      </c>
      <c r="J28" s="100">
        <f t="shared" si="5"/>
        <v>39015922</v>
      </c>
      <c r="K28" s="100">
        <f t="shared" si="5"/>
        <v>11215858</v>
      </c>
      <c r="L28" s="100">
        <f t="shared" si="5"/>
        <v>18271368</v>
      </c>
      <c r="M28" s="100">
        <f t="shared" si="5"/>
        <v>26892062</v>
      </c>
      <c r="N28" s="100">
        <f t="shared" si="5"/>
        <v>56379288</v>
      </c>
      <c r="O28" s="100">
        <f t="shared" si="5"/>
        <v>9099509</v>
      </c>
      <c r="P28" s="100">
        <f t="shared" si="5"/>
        <v>12962011</v>
      </c>
      <c r="Q28" s="100">
        <f t="shared" si="5"/>
        <v>9386486</v>
      </c>
      <c r="R28" s="100">
        <f t="shared" si="5"/>
        <v>31448006</v>
      </c>
      <c r="S28" s="100">
        <f t="shared" si="5"/>
        <v>7273020</v>
      </c>
      <c r="T28" s="100">
        <f t="shared" si="5"/>
        <v>8651110</v>
      </c>
      <c r="U28" s="100">
        <f t="shared" si="5"/>
        <v>9418868</v>
      </c>
      <c r="V28" s="100">
        <f t="shared" si="5"/>
        <v>25342998</v>
      </c>
      <c r="W28" s="100">
        <f t="shared" si="5"/>
        <v>152186214</v>
      </c>
      <c r="X28" s="100">
        <f t="shared" si="5"/>
        <v>196528524</v>
      </c>
      <c r="Y28" s="100">
        <f t="shared" si="5"/>
        <v>-44342310</v>
      </c>
      <c r="Z28" s="137">
        <f>+IF(X28&lt;&gt;0,+(Y28/X28)*100,0)</f>
        <v>-22.56278584781922</v>
      </c>
      <c r="AA28" s="153">
        <f>SUM(AA29:AA31)</f>
        <v>209575744</v>
      </c>
    </row>
    <row r="29" spans="1:27" ht="13.5">
      <c r="A29" s="138" t="s">
        <v>75</v>
      </c>
      <c r="B29" s="136"/>
      <c r="C29" s="155">
        <v>43560044</v>
      </c>
      <c r="D29" s="155"/>
      <c r="E29" s="156">
        <v>41332570</v>
      </c>
      <c r="F29" s="60">
        <v>45077359</v>
      </c>
      <c r="G29" s="60">
        <v>2744946</v>
      </c>
      <c r="H29" s="60">
        <v>3304627</v>
      </c>
      <c r="I29" s="60">
        <v>4670999</v>
      </c>
      <c r="J29" s="60">
        <v>10720572</v>
      </c>
      <c r="K29" s="60">
        <v>3422072</v>
      </c>
      <c r="L29" s="60">
        <v>598656</v>
      </c>
      <c r="M29" s="60">
        <v>7106071</v>
      </c>
      <c r="N29" s="60">
        <v>11126799</v>
      </c>
      <c r="O29" s="60">
        <v>1160927</v>
      </c>
      <c r="P29" s="60">
        <v>3055853</v>
      </c>
      <c r="Q29" s="60">
        <v>3017138</v>
      </c>
      <c r="R29" s="60">
        <v>7233918</v>
      </c>
      <c r="S29" s="60">
        <v>2822062</v>
      </c>
      <c r="T29" s="60">
        <v>4144953</v>
      </c>
      <c r="U29" s="60">
        <v>3777106</v>
      </c>
      <c r="V29" s="60">
        <v>10744121</v>
      </c>
      <c r="W29" s="60">
        <v>39825410</v>
      </c>
      <c r="X29" s="60">
        <v>41332572</v>
      </c>
      <c r="Y29" s="60">
        <v>-1507162</v>
      </c>
      <c r="Z29" s="140">
        <v>-3.65</v>
      </c>
      <c r="AA29" s="155">
        <v>45077359</v>
      </c>
    </row>
    <row r="30" spans="1:27" ht="13.5">
      <c r="A30" s="138" t="s">
        <v>76</v>
      </c>
      <c r="B30" s="136"/>
      <c r="C30" s="157">
        <v>22581513</v>
      </c>
      <c r="D30" s="157"/>
      <c r="E30" s="158">
        <v>26859345</v>
      </c>
      <c r="F30" s="159">
        <v>27507925</v>
      </c>
      <c r="G30" s="159">
        <v>897625</v>
      </c>
      <c r="H30" s="159">
        <v>3360369</v>
      </c>
      <c r="I30" s="159">
        <v>2429127</v>
      </c>
      <c r="J30" s="159">
        <v>6687121</v>
      </c>
      <c r="K30" s="159">
        <v>2151131</v>
      </c>
      <c r="L30" s="159">
        <v>2422459</v>
      </c>
      <c r="M30" s="159">
        <v>3429844</v>
      </c>
      <c r="N30" s="159">
        <v>8003434</v>
      </c>
      <c r="O30" s="159">
        <v>2769014</v>
      </c>
      <c r="P30" s="159">
        <v>-1526299</v>
      </c>
      <c r="Q30" s="159">
        <v>3851714</v>
      </c>
      <c r="R30" s="159">
        <v>5094429</v>
      </c>
      <c r="S30" s="159">
        <v>1906769</v>
      </c>
      <c r="T30" s="159">
        <v>2112537</v>
      </c>
      <c r="U30" s="159">
        <v>3602288</v>
      </c>
      <c r="V30" s="159">
        <v>7621594</v>
      </c>
      <c r="W30" s="159">
        <v>27406578</v>
      </c>
      <c r="X30" s="159">
        <v>26859348</v>
      </c>
      <c r="Y30" s="159">
        <v>547230</v>
      </c>
      <c r="Z30" s="141">
        <v>2.04</v>
      </c>
      <c r="AA30" s="157">
        <v>27507925</v>
      </c>
    </row>
    <row r="31" spans="1:27" ht="13.5">
      <c r="A31" s="138" t="s">
        <v>77</v>
      </c>
      <c r="B31" s="136"/>
      <c r="C31" s="155">
        <v>69932006</v>
      </c>
      <c r="D31" s="155"/>
      <c r="E31" s="156">
        <v>128336600</v>
      </c>
      <c r="F31" s="60">
        <v>136990460</v>
      </c>
      <c r="G31" s="60">
        <v>1238373</v>
      </c>
      <c r="H31" s="60">
        <v>1659356</v>
      </c>
      <c r="I31" s="60">
        <v>18710500</v>
      </c>
      <c r="J31" s="60">
        <v>21608229</v>
      </c>
      <c r="K31" s="60">
        <v>5642655</v>
      </c>
      <c r="L31" s="60">
        <v>15250253</v>
      </c>
      <c r="M31" s="60">
        <v>16356147</v>
      </c>
      <c r="N31" s="60">
        <v>37249055</v>
      </c>
      <c r="O31" s="60">
        <v>5169568</v>
      </c>
      <c r="P31" s="60">
        <v>11432457</v>
      </c>
      <c r="Q31" s="60">
        <v>2517634</v>
      </c>
      <c r="R31" s="60">
        <v>19119659</v>
      </c>
      <c r="S31" s="60">
        <v>2544189</v>
      </c>
      <c r="T31" s="60">
        <v>2393620</v>
      </c>
      <c r="U31" s="60">
        <v>2039474</v>
      </c>
      <c r="V31" s="60">
        <v>6977283</v>
      </c>
      <c r="W31" s="60">
        <v>84954226</v>
      </c>
      <c r="X31" s="60">
        <v>128336604</v>
      </c>
      <c r="Y31" s="60">
        <v>-43382378</v>
      </c>
      <c r="Z31" s="140">
        <v>-33.8</v>
      </c>
      <c r="AA31" s="155">
        <v>136990460</v>
      </c>
    </row>
    <row r="32" spans="1:27" ht="13.5">
      <c r="A32" s="135" t="s">
        <v>78</v>
      </c>
      <c r="B32" s="136"/>
      <c r="C32" s="153">
        <f aca="true" t="shared" si="6" ref="C32:Y32">SUM(C33:C37)</f>
        <v>10014188</v>
      </c>
      <c r="D32" s="153">
        <f>SUM(D33:D37)</f>
        <v>0</v>
      </c>
      <c r="E32" s="154">
        <f t="shared" si="6"/>
        <v>11822479</v>
      </c>
      <c r="F32" s="100">
        <f t="shared" si="6"/>
        <v>11871879</v>
      </c>
      <c r="G32" s="100">
        <f t="shared" si="6"/>
        <v>746902</v>
      </c>
      <c r="H32" s="100">
        <f t="shared" si="6"/>
        <v>745366</v>
      </c>
      <c r="I32" s="100">
        <f t="shared" si="6"/>
        <v>762213</v>
      </c>
      <c r="J32" s="100">
        <f t="shared" si="6"/>
        <v>2254481</v>
      </c>
      <c r="K32" s="100">
        <f t="shared" si="6"/>
        <v>860678</v>
      </c>
      <c r="L32" s="100">
        <f t="shared" si="6"/>
        <v>61939</v>
      </c>
      <c r="M32" s="100">
        <f t="shared" si="6"/>
        <v>2065633</v>
      </c>
      <c r="N32" s="100">
        <f t="shared" si="6"/>
        <v>2988250</v>
      </c>
      <c r="O32" s="100">
        <f t="shared" si="6"/>
        <v>885878</v>
      </c>
      <c r="P32" s="100">
        <f t="shared" si="6"/>
        <v>790501</v>
      </c>
      <c r="Q32" s="100">
        <f t="shared" si="6"/>
        <v>895249</v>
      </c>
      <c r="R32" s="100">
        <f t="shared" si="6"/>
        <v>2571628</v>
      </c>
      <c r="S32" s="100">
        <f t="shared" si="6"/>
        <v>802776</v>
      </c>
      <c r="T32" s="100">
        <f t="shared" si="6"/>
        <v>992653</v>
      </c>
      <c r="U32" s="100">
        <f t="shared" si="6"/>
        <v>1185400</v>
      </c>
      <c r="V32" s="100">
        <f t="shared" si="6"/>
        <v>2980829</v>
      </c>
      <c r="W32" s="100">
        <f t="shared" si="6"/>
        <v>10795188</v>
      </c>
      <c r="X32" s="100">
        <f t="shared" si="6"/>
        <v>11822484</v>
      </c>
      <c r="Y32" s="100">
        <f t="shared" si="6"/>
        <v>-1027296</v>
      </c>
      <c r="Z32" s="137">
        <f>+IF(X32&lt;&gt;0,+(Y32/X32)*100,0)</f>
        <v>-8.689341427740565</v>
      </c>
      <c r="AA32" s="153">
        <f>SUM(AA33:AA37)</f>
        <v>11871879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139964</v>
      </c>
      <c r="U33" s="60">
        <v>135787</v>
      </c>
      <c r="V33" s="60">
        <v>275751</v>
      </c>
      <c r="W33" s="60">
        <v>275751</v>
      </c>
      <c r="X33" s="60"/>
      <c r="Y33" s="60">
        <v>275751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10014188</v>
      </c>
      <c r="D35" s="155"/>
      <c r="E35" s="156">
        <v>11822479</v>
      </c>
      <c r="F35" s="60">
        <v>11871879</v>
      </c>
      <c r="G35" s="60">
        <v>746902</v>
      </c>
      <c r="H35" s="60">
        <v>745366</v>
      </c>
      <c r="I35" s="60">
        <v>762213</v>
      </c>
      <c r="J35" s="60">
        <v>2254481</v>
      </c>
      <c r="K35" s="60">
        <v>860678</v>
      </c>
      <c r="L35" s="60">
        <v>61939</v>
      </c>
      <c r="M35" s="60">
        <v>2065633</v>
      </c>
      <c r="N35" s="60">
        <v>2988250</v>
      </c>
      <c r="O35" s="60">
        <v>885878</v>
      </c>
      <c r="P35" s="60">
        <v>790501</v>
      </c>
      <c r="Q35" s="60">
        <v>895249</v>
      </c>
      <c r="R35" s="60">
        <v>2571628</v>
      </c>
      <c r="S35" s="60">
        <v>802776</v>
      </c>
      <c r="T35" s="60">
        <v>852689</v>
      </c>
      <c r="U35" s="60">
        <v>1049613</v>
      </c>
      <c r="V35" s="60">
        <v>2705078</v>
      </c>
      <c r="W35" s="60">
        <v>10519437</v>
      </c>
      <c r="X35" s="60">
        <v>11822484</v>
      </c>
      <c r="Y35" s="60">
        <v>-1303047</v>
      </c>
      <c r="Z35" s="140">
        <v>-11.02</v>
      </c>
      <c r="AA35" s="155">
        <v>11871879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62334655</v>
      </c>
      <c r="D38" s="153">
        <f>SUM(D39:D41)</f>
        <v>0</v>
      </c>
      <c r="E38" s="154">
        <f t="shared" si="7"/>
        <v>64550687</v>
      </c>
      <c r="F38" s="100">
        <f t="shared" si="7"/>
        <v>59416451</v>
      </c>
      <c r="G38" s="100">
        <f t="shared" si="7"/>
        <v>2910270</v>
      </c>
      <c r="H38" s="100">
        <f t="shared" si="7"/>
        <v>3288354</v>
      </c>
      <c r="I38" s="100">
        <f t="shared" si="7"/>
        <v>3870151</v>
      </c>
      <c r="J38" s="100">
        <f t="shared" si="7"/>
        <v>10068775</v>
      </c>
      <c r="K38" s="100">
        <f t="shared" si="7"/>
        <v>3051937</v>
      </c>
      <c r="L38" s="100">
        <f t="shared" si="7"/>
        <v>829467</v>
      </c>
      <c r="M38" s="100">
        <f t="shared" si="7"/>
        <v>7226006</v>
      </c>
      <c r="N38" s="100">
        <f t="shared" si="7"/>
        <v>11107410</v>
      </c>
      <c r="O38" s="100">
        <f t="shared" si="7"/>
        <v>2717490</v>
      </c>
      <c r="P38" s="100">
        <f t="shared" si="7"/>
        <v>3526072</v>
      </c>
      <c r="Q38" s="100">
        <f t="shared" si="7"/>
        <v>16880445</v>
      </c>
      <c r="R38" s="100">
        <f t="shared" si="7"/>
        <v>23124007</v>
      </c>
      <c r="S38" s="100">
        <f t="shared" si="7"/>
        <v>8803489</v>
      </c>
      <c r="T38" s="100">
        <f t="shared" si="7"/>
        <v>16689109</v>
      </c>
      <c r="U38" s="100">
        <f t="shared" si="7"/>
        <v>7658646</v>
      </c>
      <c r="V38" s="100">
        <f t="shared" si="7"/>
        <v>33151244</v>
      </c>
      <c r="W38" s="100">
        <f t="shared" si="7"/>
        <v>77451436</v>
      </c>
      <c r="X38" s="100">
        <f t="shared" si="7"/>
        <v>64550688</v>
      </c>
      <c r="Y38" s="100">
        <f t="shared" si="7"/>
        <v>12900748</v>
      </c>
      <c r="Z38" s="137">
        <f>+IF(X38&lt;&gt;0,+(Y38/X38)*100,0)</f>
        <v>19.98545391181578</v>
      </c>
      <c r="AA38" s="153">
        <f>SUM(AA39:AA41)</f>
        <v>59416451</v>
      </c>
    </row>
    <row r="39" spans="1:27" ht="13.5">
      <c r="A39" s="138" t="s">
        <v>85</v>
      </c>
      <c r="B39" s="136"/>
      <c r="C39" s="155">
        <v>760</v>
      </c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24631862</v>
      </c>
      <c r="D40" s="155"/>
      <c r="E40" s="156">
        <v>37392999</v>
      </c>
      <c r="F40" s="60">
        <v>33593000</v>
      </c>
      <c r="G40" s="60">
        <v>1745159</v>
      </c>
      <c r="H40" s="60">
        <v>2025738</v>
      </c>
      <c r="I40" s="60">
        <v>2464014</v>
      </c>
      <c r="J40" s="60">
        <v>6234911</v>
      </c>
      <c r="K40" s="60">
        <v>1950505</v>
      </c>
      <c r="L40" s="60">
        <v>658148</v>
      </c>
      <c r="M40" s="60">
        <v>4677780</v>
      </c>
      <c r="N40" s="60">
        <v>7286433</v>
      </c>
      <c r="O40" s="60">
        <v>1558282</v>
      </c>
      <c r="P40" s="60">
        <v>2090759</v>
      </c>
      <c r="Q40" s="60">
        <v>14510859</v>
      </c>
      <c r="R40" s="60">
        <v>18159900</v>
      </c>
      <c r="S40" s="60">
        <v>7441292</v>
      </c>
      <c r="T40" s="60">
        <v>15459987</v>
      </c>
      <c r="U40" s="60">
        <v>6398380</v>
      </c>
      <c r="V40" s="60">
        <v>29299659</v>
      </c>
      <c r="W40" s="60">
        <v>60980903</v>
      </c>
      <c r="X40" s="60">
        <v>37392996</v>
      </c>
      <c r="Y40" s="60">
        <v>23587907</v>
      </c>
      <c r="Z40" s="140">
        <v>63.08</v>
      </c>
      <c r="AA40" s="155">
        <v>33593000</v>
      </c>
    </row>
    <row r="41" spans="1:27" ht="13.5">
      <c r="A41" s="138" t="s">
        <v>87</v>
      </c>
      <c r="B41" s="136"/>
      <c r="C41" s="155">
        <v>37702033</v>
      </c>
      <c r="D41" s="155"/>
      <c r="E41" s="156">
        <v>27157688</v>
      </c>
      <c r="F41" s="60">
        <v>25823451</v>
      </c>
      <c r="G41" s="60">
        <v>1165111</v>
      </c>
      <c r="H41" s="60">
        <v>1262616</v>
      </c>
      <c r="I41" s="60">
        <v>1406137</v>
      </c>
      <c r="J41" s="60">
        <v>3833864</v>
      </c>
      <c r="K41" s="60">
        <v>1101432</v>
      </c>
      <c r="L41" s="60">
        <v>171319</v>
      </c>
      <c r="M41" s="60">
        <v>2548226</v>
      </c>
      <c r="N41" s="60">
        <v>3820977</v>
      </c>
      <c r="O41" s="60">
        <v>1159208</v>
      </c>
      <c r="P41" s="60">
        <v>1435313</v>
      </c>
      <c r="Q41" s="60">
        <v>2369586</v>
      </c>
      <c r="R41" s="60">
        <v>4964107</v>
      </c>
      <c r="S41" s="60">
        <v>1362197</v>
      </c>
      <c r="T41" s="60">
        <v>1229122</v>
      </c>
      <c r="U41" s="60">
        <v>1260266</v>
      </c>
      <c r="V41" s="60">
        <v>3851585</v>
      </c>
      <c r="W41" s="60">
        <v>16470533</v>
      </c>
      <c r="X41" s="60">
        <v>27157692</v>
      </c>
      <c r="Y41" s="60">
        <v>-10687159</v>
      </c>
      <c r="Z41" s="140">
        <v>-39.35</v>
      </c>
      <c r="AA41" s="155">
        <v>25823451</v>
      </c>
    </row>
    <row r="42" spans="1:27" ht="13.5">
      <c r="A42" s="135" t="s">
        <v>88</v>
      </c>
      <c r="B42" s="142"/>
      <c r="C42" s="153">
        <f aca="true" t="shared" si="8" ref="C42:Y42">SUM(C43:C46)</f>
        <v>666578786</v>
      </c>
      <c r="D42" s="153">
        <f>SUM(D43:D46)</f>
        <v>0</v>
      </c>
      <c r="E42" s="154">
        <f t="shared" si="8"/>
        <v>206006738</v>
      </c>
      <c r="F42" s="100">
        <f t="shared" si="8"/>
        <v>228738635</v>
      </c>
      <c r="G42" s="100">
        <f t="shared" si="8"/>
        <v>5291771</v>
      </c>
      <c r="H42" s="100">
        <f t="shared" si="8"/>
        <v>11103029</v>
      </c>
      <c r="I42" s="100">
        <f t="shared" si="8"/>
        <v>11927454</v>
      </c>
      <c r="J42" s="100">
        <f t="shared" si="8"/>
        <v>28322254</v>
      </c>
      <c r="K42" s="100">
        <f t="shared" si="8"/>
        <v>13824380</v>
      </c>
      <c r="L42" s="100">
        <f t="shared" si="8"/>
        <v>7991211</v>
      </c>
      <c r="M42" s="100">
        <f t="shared" si="8"/>
        <v>20941901</v>
      </c>
      <c r="N42" s="100">
        <f t="shared" si="8"/>
        <v>42757492</v>
      </c>
      <c r="O42" s="100">
        <f t="shared" si="8"/>
        <v>10727894</v>
      </c>
      <c r="P42" s="100">
        <f t="shared" si="8"/>
        <v>13188268</v>
      </c>
      <c r="Q42" s="100">
        <f t="shared" si="8"/>
        <v>10024708</v>
      </c>
      <c r="R42" s="100">
        <f t="shared" si="8"/>
        <v>33940870</v>
      </c>
      <c r="S42" s="100">
        <f t="shared" si="8"/>
        <v>8336336</v>
      </c>
      <c r="T42" s="100">
        <f t="shared" si="8"/>
        <v>10250292</v>
      </c>
      <c r="U42" s="100">
        <f t="shared" si="8"/>
        <v>12916753</v>
      </c>
      <c r="V42" s="100">
        <f t="shared" si="8"/>
        <v>31503381</v>
      </c>
      <c r="W42" s="100">
        <f t="shared" si="8"/>
        <v>136523997</v>
      </c>
      <c r="X42" s="100">
        <f t="shared" si="8"/>
        <v>206006736</v>
      </c>
      <c r="Y42" s="100">
        <f t="shared" si="8"/>
        <v>-69482739</v>
      </c>
      <c r="Z42" s="137">
        <f>+IF(X42&lt;&gt;0,+(Y42/X42)*100,0)</f>
        <v>-33.72838206610875</v>
      </c>
      <c r="AA42" s="153">
        <f>SUM(AA43:AA46)</f>
        <v>228738635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628431784</v>
      </c>
      <c r="D44" s="155"/>
      <c r="E44" s="156">
        <v>149170461</v>
      </c>
      <c r="F44" s="60">
        <v>175113732</v>
      </c>
      <c r="G44" s="60">
        <v>4283121</v>
      </c>
      <c r="H44" s="60">
        <v>7285020</v>
      </c>
      <c r="I44" s="60">
        <v>8644051</v>
      </c>
      <c r="J44" s="60">
        <v>20212192</v>
      </c>
      <c r="K44" s="60">
        <v>9797237</v>
      </c>
      <c r="L44" s="60">
        <v>4502314</v>
      </c>
      <c r="M44" s="60">
        <v>18171408</v>
      </c>
      <c r="N44" s="60">
        <v>32470959</v>
      </c>
      <c r="O44" s="60">
        <v>8179580</v>
      </c>
      <c r="P44" s="60">
        <v>10815424</v>
      </c>
      <c r="Q44" s="60">
        <v>6619998</v>
      </c>
      <c r="R44" s="60">
        <v>25615002</v>
      </c>
      <c r="S44" s="60">
        <v>5792575</v>
      </c>
      <c r="T44" s="60">
        <v>7792733</v>
      </c>
      <c r="U44" s="60">
        <v>9273742</v>
      </c>
      <c r="V44" s="60">
        <v>22859050</v>
      </c>
      <c r="W44" s="60">
        <v>101157203</v>
      </c>
      <c r="X44" s="60">
        <v>149170464</v>
      </c>
      <c r="Y44" s="60">
        <v>-48013261</v>
      </c>
      <c r="Z44" s="140">
        <v>-32.19</v>
      </c>
      <c r="AA44" s="155">
        <v>175113732</v>
      </c>
    </row>
    <row r="45" spans="1:27" ht="13.5">
      <c r="A45" s="138" t="s">
        <v>91</v>
      </c>
      <c r="B45" s="136"/>
      <c r="C45" s="157">
        <v>38147002</v>
      </c>
      <c r="D45" s="157"/>
      <c r="E45" s="158">
        <v>56836277</v>
      </c>
      <c r="F45" s="159">
        <v>53624903</v>
      </c>
      <c r="G45" s="159">
        <v>1008650</v>
      </c>
      <c r="H45" s="159">
        <v>3818009</v>
      </c>
      <c r="I45" s="159">
        <v>3283403</v>
      </c>
      <c r="J45" s="159">
        <v>8110062</v>
      </c>
      <c r="K45" s="159">
        <v>4027143</v>
      </c>
      <c r="L45" s="159">
        <v>3488897</v>
      </c>
      <c r="M45" s="159">
        <v>2770493</v>
      </c>
      <c r="N45" s="159">
        <v>10286533</v>
      </c>
      <c r="O45" s="159">
        <v>2548314</v>
      </c>
      <c r="P45" s="159">
        <v>2372844</v>
      </c>
      <c r="Q45" s="159">
        <v>3404710</v>
      </c>
      <c r="R45" s="159">
        <v>8325868</v>
      </c>
      <c r="S45" s="159">
        <v>2543761</v>
      </c>
      <c r="T45" s="159">
        <v>2457559</v>
      </c>
      <c r="U45" s="159">
        <v>3643011</v>
      </c>
      <c r="V45" s="159">
        <v>8644331</v>
      </c>
      <c r="W45" s="159">
        <v>35366794</v>
      </c>
      <c r="X45" s="159">
        <v>56836272</v>
      </c>
      <c r="Y45" s="159">
        <v>-21469478</v>
      </c>
      <c r="Z45" s="141">
        <v>-37.77</v>
      </c>
      <c r="AA45" s="157">
        <v>53624903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875001192</v>
      </c>
      <c r="D48" s="168">
        <f>+D28+D32+D38+D42+D47</f>
        <v>0</v>
      </c>
      <c r="E48" s="169">
        <f t="shared" si="9"/>
        <v>478908419</v>
      </c>
      <c r="F48" s="73">
        <f t="shared" si="9"/>
        <v>509602709</v>
      </c>
      <c r="G48" s="73">
        <f t="shared" si="9"/>
        <v>13829887</v>
      </c>
      <c r="H48" s="73">
        <f t="shared" si="9"/>
        <v>23461101</v>
      </c>
      <c r="I48" s="73">
        <f t="shared" si="9"/>
        <v>42370444</v>
      </c>
      <c r="J48" s="73">
        <f t="shared" si="9"/>
        <v>79661432</v>
      </c>
      <c r="K48" s="73">
        <f t="shared" si="9"/>
        <v>28952853</v>
      </c>
      <c r="L48" s="73">
        <f t="shared" si="9"/>
        <v>27153985</v>
      </c>
      <c r="M48" s="73">
        <f t="shared" si="9"/>
        <v>57125602</v>
      </c>
      <c r="N48" s="73">
        <f t="shared" si="9"/>
        <v>113232440</v>
      </c>
      <c r="O48" s="73">
        <f t="shared" si="9"/>
        <v>23430771</v>
      </c>
      <c r="P48" s="73">
        <f t="shared" si="9"/>
        <v>30466852</v>
      </c>
      <c r="Q48" s="73">
        <f t="shared" si="9"/>
        <v>37186888</v>
      </c>
      <c r="R48" s="73">
        <f t="shared" si="9"/>
        <v>91084511</v>
      </c>
      <c r="S48" s="73">
        <f t="shared" si="9"/>
        <v>25215621</v>
      </c>
      <c r="T48" s="73">
        <f t="shared" si="9"/>
        <v>36583164</v>
      </c>
      <c r="U48" s="73">
        <f t="shared" si="9"/>
        <v>31179667</v>
      </c>
      <c r="V48" s="73">
        <f t="shared" si="9"/>
        <v>92978452</v>
      </c>
      <c r="W48" s="73">
        <f t="shared" si="9"/>
        <v>376956835</v>
      </c>
      <c r="X48" s="73">
        <f t="shared" si="9"/>
        <v>478908432</v>
      </c>
      <c r="Y48" s="73">
        <f t="shared" si="9"/>
        <v>-101951597</v>
      </c>
      <c r="Z48" s="170">
        <f>+IF(X48&lt;&gt;0,+(Y48/X48)*100,0)</f>
        <v>-21.28832782798028</v>
      </c>
      <c r="AA48" s="168">
        <f>+AA28+AA32+AA38+AA42+AA47</f>
        <v>509602709</v>
      </c>
    </row>
    <row r="49" spans="1:27" ht="13.5">
      <c r="A49" s="148" t="s">
        <v>49</v>
      </c>
      <c r="B49" s="149"/>
      <c r="C49" s="171">
        <f aca="true" t="shared" si="10" ref="C49:Y49">+C25-C48</f>
        <v>-390677031</v>
      </c>
      <c r="D49" s="171">
        <f>+D25-D48</f>
        <v>0</v>
      </c>
      <c r="E49" s="172">
        <f t="shared" si="10"/>
        <v>50221733</v>
      </c>
      <c r="F49" s="173">
        <f t="shared" si="10"/>
        <v>89232269</v>
      </c>
      <c r="G49" s="173">
        <f t="shared" si="10"/>
        <v>64553138</v>
      </c>
      <c r="H49" s="173">
        <f t="shared" si="10"/>
        <v>-12989835</v>
      </c>
      <c r="I49" s="173">
        <f t="shared" si="10"/>
        <v>-20937427</v>
      </c>
      <c r="J49" s="173">
        <f t="shared" si="10"/>
        <v>30625876</v>
      </c>
      <c r="K49" s="173">
        <f t="shared" si="10"/>
        <v>-7638723</v>
      </c>
      <c r="L49" s="173">
        <f t="shared" si="10"/>
        <v>71277170</v>
      </c>
      <c r="M49" s="173">
        <f t="shared" si="10"/>
        <v>-39846988</v>
      </c>
      <c r="N49" s="173">
        <f t="shared" si="10"/>
        <v>23791459</v>
      </c>
      <c r="O49" s="173">
        <f t="shared" si="10"/>
        <v>-10424904</v>
      </c>
      <c r="P49" s="173">
        <f t="shared" si="10"/>
        <v>-8798529</v>
      </c>
      <c r="Q49" s="173">
        <f t="shared" si="10"/>
        <v>53385071</v>
      </c>
      <c r="R49" s="173">
        <f t="shared" si="10"/>
        <v>34161638</v>
      </c>
      <c r="S49" s="173">
        <f t="shared" si="10"/>
        <v>-8215196</v>
      </c>
      <c r="T49" s="173">
        <f t="shared" si="10"/>
        <v>4863595</v>
      </c>
      <c r="U49" s="173">
        <f t="shared" si="10"/>
        <v>-4706037</v>
      </c>
      <c r="V49" s="173">
        <f t="shared" si="10"/>
        <v>-8057638</v>
      </c>
      <c r="W49" s="173">
        <f t="shared" si="10"/>
        <v>80521335</v>
      </c>
      <c r="X49" s="173">
        <f>IF(F25=F48,0,X25-X48)</f>
        <v>50222568</v>
      </c>
      <c r="Y49" s="173">
        <f t="shared" si="10"/>
        <v>30298767</v>
      </c>
      <c r="Z49" s="174">
        <f>+IF(X49&lt;&gt;0,+(Y49/X49)*100,0)</f>
        <v>60.32898795617142</v>
      </c>
      <c r="AA49" s="171">
        <f>+AA25-AA48</f>
        <v>89232269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21893834</v>
      </c>
      <c r="D8" s="155">
        <v>0</v>
      </c>
      <c r="E8" s="156">
        <v>40495000</v>
      </c>
      <c r="F8" s="60">
        <v>54232942</v>
      </c>
      <c r="G8" s="60">
        <v>587027</v>
      </c>
      <c r="H8" s="60">
        <v>738281</v>
      </c>
      <c r="I8" s="60">
        <v>661940</v>
      </c>
      <c r="J8" s="60">
        <v>1987248</v>
      </c>
      <c r="K8" s="60">
        <v>8599533</v>
      </c>
      <c r="L8" s="60">
        <v>4555402</v>
      </c>
      <c r="M8" s="60">
        <v>871634</v>
      </c>
      <c r="N8" s="60">
        <v>14026569</v>
      </c>
      <c r="O8" s="60">
        <v>1207694</v>
      </c>
      <c r="P8" s="60">
        <v>1003314</v>
      </c>
      <c r="Q8" s="60">
        <v>8306963</v>
      </c>
      <c r="R8" s="60">
        <v>10517971</v>
      </c>
      <c r="S8" s="60">
        <v>0</v>
      </c>
      <c r="T8" s="60">
        <v>0</v>
      </c>
      <c r="U8" s="60">
        <v>0</v>
      </c>
      <c r="V8" s="60">
        <v>0</v>
      </c>
      <c r="W8" s="60">
        <v>26531788</v>
      </c>
      <c r="X8" s="60">
        <v>40495414</v>
      </c>
      <c r="Y8" s="60">
        <v>-13963626</v>
      </c>
      <c r="Z8" s="140">
        <v>-34.48</v>
      </c>
      <c r="AA8" s="155">
        <v>54232942</v>
      </c>
    </row>
    <row r="9" spans="1:27" ht="13.5">
      <c r="A9" s="183" t="s">
        <v>105</v>
      </c>
      <c r="B9" s="182"/>
      <c r="C9" s="155">
        <v>20220599</v>
      </c>
      <c r="D9" s="155">
        <v>0</v>
      </c>
      <c r="E9" s="156">
        <v>15450000</v>
      </c>
      <c r="F9" s="60">
        <v>12880446</v>
      </c>
      <c r="G9" s="60">
        <v>0</v>
      </c>
      <c r="H9" s="60">
        <v>0</v>
      </c>
      <c r="I9" s="60">
        <v>0</v>
      </c>
      <c r="J9" s="60">
        <v>0</v>
      </c>
      <c r="K9" s="60">
        <v>1297694</v>
      </c>
      <c r="L9" s="60">
        <v>1454384</v>
      </c>
      <c r="M9" s="60">
        <v>0</v>
      </c>
      <c r="N9" s="60">
        <v>2752078</v>
      </c>
      <c r="O9" s="60">
        <v>0</v>
      </c>
      <c r="P9" s="60">
        <v>0</v>
      </c>
      <c r="Q9" s="60">
        <v>-622403</v>
      </c>
      <c r="R9" s="60">
        <v>-622403</v>
      </c>
      <c r="S9" s="60">
        <v>0</v>
      </c>
      <c r="T9" s="60">
        <v>0</v>
      </c>
      <c r="U9" s="60">
        <v>0</v>
      </c>
      <c r="V9" s="60">
        <v>0</v>
      </c>
      <c r="W9" s="60">
        <v>2129675</v>
      </c>
      <c r="X9" s="60">
        <v>15450441</v>
      </c>
      <c r="Y9" s="60">
        <v>-13320766</v>
      </c>
      <c r="Z9" s="140">
        <v>-86.22</v>
      </c>
      <c r="AA9" s="155">
        <v>12880446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950363</v>
      </c>
      <c r="R11" s="60">
        <v>950363</v>
      </c>
      <c r="S11" s="60">
        <v>867596</v>
      </c>
      <c r="T11" s="60">
        <v>887193</v>
      </c>
      <c r="U11" s="60">
        <v>1048207</v>
      </c>
      <c r="V11" s="60">
        <v>2802996</v>
      </c>
      <c r="W11" s="60">
        <v>3753359</v>
      </c>
      <c r="X11" s="60"/>
      <c r="Y11" s="60">
        <v>3753359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37306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3239584</v>
      </c>
      <c r="D13" s="155">
        <v>0</v>
      </c>
      <c r="E13" s="156">
        <v>2393905</v>
      </c>
      <c r="F13" s="60">
        <v>4353041</v>
      </c>
      <c r="G13" s="60">
        <v>196175</v>
      </c>
      <c r="H13" s="60">
        <v>431237</v>
      </c>
      <c r="I13" s="60">
        <v>313347</v>
      </c>
      <c r="J13" s="60">
        <v>940759</v>
      </c>
      <c r="K13" s="60">
        <v>287814</v>
      </c>
      <c r="L13" s="60">
        <v>619075</v>
      </c>
      <c r="M13" s="60">
        <v>288222</v>
      </c>
      <c r="N13" s="60">
        <v>1195111</v>
      </c>
      <c r="O13" s="60">
        <v>213607</v>
      </c>
      <c r="P13" s="60">
        <v>136771</v>
      </c>
      <c r="Q13" s="60">
        <v>152696</v>
      </c>
      <c r="R13" s="60">
        <v>503074</v>
      </c>
      <c r="S13" s="60">
        <v>575564</v>
      </c>
      <c r="T13" s="60">
        <v>416586</v>
      </c>
      <c r="U13" s="60">
        <v>269700</v>
      </c>
      <c r="V13" s="60">
        <v>1261850</v>
      </c>
      <c r="W13" s="60">
        <v>3900794</v>
      </c>
      <c r="X13" s="60">
        <v>2393904</v>
      </c>
      <c r="Y13" s="60">
        <v>1506890</v>
      </c>
      <c r="Z13" s="140">
        <v>62.95</v>
      </c>
      <c r="AA13" s="155">
        <v>4353041</v>
      </c>
    </row>
    <row r="14" spans="1:27" ht="13.5">
      <c r="A14" s="181" t="s">
        <v>110</v>
      </c>
      <c r="B14" s="185"/>
      <c r="C14" s="155">
        <v>4379314</v>
      </c>
      <c r="D14" s="155">
        <v>0</v>
      </c>
      <c r="E14" s="156">
        <v>4214236</v>
      </c>
      <c r="F14" s="60">
        <v>4214236</v>
      </c>
      <c r="G14" s="60">
        <v>0</v>
      </c>
      <c r="H14" s="60">
        <v>0</v>
      </c>
      <c r="I14" s="60">
        <v>0</v>
      </c>
      <c r="J14" s="60">
        <v>0</v>
      </c>
      <c r="K14" s="60">
        <v>124219</v>
      </c>
      <c r="L14" s="60">
        <v>253757</v>
      </c>
      <c r="M14" s="60">
        <v>0</v>
      </c>
      <c r="N14" s="60">
        <v>377976</v>
      </c>
      <c r="O14" s="60">
        <v>0</v>
      </c>
      <c r="P14" s="60">
        <v>0</v>
      </c>
      <c r="Q14" s="60">
        <v>498753</v>
      </c>
      <c r="R14" s="60">
        <v>498753</v>
      </c>
      <c r="S14" s="60">
        <v>0</v>
      </c>
      <c r="T14" s="60">
        <v>0</v>
      </c>
      <c r="U14" s="60">
        <v>0</v>
      </c>
      <c r="V14" s="60">
        <v>0</v>
      </c>
      <c r="W14" s="60">
        <v>876729</v>
      </c>
      <c r="X14" s="60">
        <v>4214232</v>
      </c>
      <c r="Y14" s="60">
        <v>-3337503</v>
      </c>
      <c r="Z14" s="140">
        <v>-79.2</v>
      </c>
      <c r="AA14" s="155">
        <v>4214236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1072209</v>
      </c>
      <c r="G18" s="60">
        <v>0</v>
      </c>
      <c r="H18" s="60">
        <v>1011518</v>
      </c>
      <c r="I18" s="60">
        <v>0</v>
      </c>
      <c r="J18" s="60">
        <v>1011518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1011518</v>
      </c>
      <c r="X18" s="60"/>
      <c r="Y18" s="60">
        <v>1011518</v>
      </c>
      <c r="Z18" s="140">
        <v>0</v>
      </c>
      <c r="AA18" s="155">
        <v>1072209</v>
      </c>
    </row>
    <row r="19" spans="1:27" ht="13.5">
      <c r="A19" s="181" t="s">
        <v>34</v>
      </c>
      <c r="B19" s="185"/>
      <c r="C19" s="155">
        <v>317698882</v>
      </c>
      <c r="D19" s="155">
        <v>0</v>
      </c>
      <c r="E19" s="156">
        <v>254204227</v>
      </c>
      <c r="F19" s="60">
        <v>245989459</v>
      </c>
      <c r="G19" s="60">
        <v>77282452</v>
      </c>
      <c r="H19" s="60">
        <v>3862942</v>
      </c>
      <c r="I19" s="60">
        <v>135743</v>
      </c>
      <c r="J19" s="60">
        <v>81281137</v>
      </c>
      <c r="K19" s="60">
        <v>212631</v>
      </c>
      <c r="L19" s="60">
        <v>65431788</v>
      </c>
      <c r="M19" s="60">
        <v>750444</v>
      </c>
      <c r="N19" s="60">
        <v>66394863</v>
      </c>
      <c r="O19" s="60">
        <v>793227</v>
      </c>
      <c r="P19" s="60">
        <v>8671233</v>
      </c>
      <c r="Q19" s="60">
        <v>60105744</v>
      </c>
      <c r="R19" s="60">
        <v>69570204</v>
      </c>
      <c r="S19" s="60">
        <v>142459</v>
      </c>
      <c r="T19" s="60">
        <v>3711736</v>
      </c>
      <c r="U19" s="60">
        <v>276321</v>
      </c>
      <c r="V19" s="60">
        <v>4130516</v>
      </c>
      <c r="W19" s="60">
        <v>221376720</v>
      </c>
      <c r="X19" s="60">
        <v>254204226</v>
      </c>
      <c r="Y19" s="60">
        <v>-32827506</v>
      </c>
      <c r="Z19" s="140">
        <v>-12.91</v>
      </c>
      <c r="AA19" s="155">
        <v>245989459</v>
      </c>
    </row>
    <row r="20" spans="1:27" ht="13.5">
      <c r="A20" s="181" t="s">
        <v>35</v>
      </c>
      <c r="B20" s="185"/>
      <c r="C20" s="155">
        <v>10710731</v>
      </c>
      <c r="D20" s="155">
        <v>0</v>
      </c>
      <c r="E20" s="156">
        <v>2894784</v>
      </c>
      <c r="F20" s="54">
        <v>2976669</v>
      </c>
      <c r="G20" s="54">
        <v>59431</v>
      </c>
      <c r="H20" s="54">
        <v>4427288</v>
      </c>
      <c r="I20" s="54">
        <v>58651</v>
      </c>
      <c r="J20" s="54">
        <v>4545370</v>
      </c>
      <c r="K20" s="54">
        <v>-4398835</v>
      </c>
      <c r="L20" s="54">
        <v>228483</v>
      </c>
      <c r="M20" s="54">
        <v>490304</v>
      </c>
      <c r="N20" s="54">
        <v>-3680048</v>
      </c>
      <c r="O20" s="54">
        <v>18130</v>
      </c>
      <c r="P20" s="54">
        <v>-3710</v>
      </c>
      <c r="Q20" s="54">
        <v>178137</v>
      </c>
      <c r="R20" s="54">
        <v>192557</v>
      </c>
      <c r="S20" s="54">
        <v>56679</v>
      </c>
      <c r="T20" s="54">
        <v>725762</v>
      </c>
      <c r="U20" s="54">
        <v>32818</v>
      </c>
      <c r="V20" s="54">
        <v>815259</v>
      </c>
      <c r="W20" s="54">
        <v>1873138</v>
      </c>
      <c r="X20" s="54">
        <v>2894784</v>
      </c>
      <c r="Y20" s="54">
        <v>-1021646</v>
      </c>
      <c r="Z20" s="184">
        <v>-35.29</v>
      </c>
      <c r="AA20" s="130">
        <v>2976669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378180250</v>
      </c>
      <c r="D22" s="188">
        <f>SUM(D5:D21)</f>
        <v>0</v>
      </c>
      <c r="E22" s="189">
        <f t="shared" si="0"/>
        <v>319652152</v>
      </c>
      <c r="F22" s="190">
        <f t="shared" si="0"/>
        <v>325719002</v>
      </c>
      <c r="G22" s="190">
        <f t="shared" si="0"/>
        <v>78125085</v>
      </c>
      <c r="H22" s="190">
        <f t="shared" si="0"/>
        <v>10471266</v>
      </c>
      <c r="I22" s="190">
        <f t="shared" si="0"/>
        <v>1169681</v>
      </c>
      <c r="J22" s="190">
        <f t="shared" si="0"/>
        <v>89766032</v>
      </c>
      <c r="K22" s="190">
        <f t="shared" si="0"/>
        <v>6123056</v>
      </c>
      <c r="L22" s="190">
        <f t="shared" si="0"/>
        <v>72542889</v>
      </c>
      <c r="M22" s="190">
        <f t="shared" si="0"/>
        <v>2400604</v>
      </c>
      <c r="N22" s="190">
        <f t="shared" si="0"/>
        <v>81066549</v>
      </c>
      <c r="O22" s="190">
        <f t="shared" si="0"/>
        <v>2232658</v>
      </c>
      <c r="P22" s="190">
        <f t="shared" si="0"/>
        <v>9807608</v>
      </c>
      <c r="Q22" s="190">
        <f t="shared" si="0"/>
        <v>69570253</v>
      </c>
      <c r="R22" s="190">
        <f t="shared" si="0"/>
        <v>81610519</v>
      </c>
      <c r="S22" s="190">
        <f t="shared" si="0"/>
        <v>1642298</v>
      </c>
      <c r="T22" s="190">
        <f t="shared" si="0"/>
        <v>5741277</v>
      </c>
      <c r="U22" s="190">
        <f t="shared" si="0"/>
        <v>1627046</v>
      </c>
      <c r="V22" s="190">
        <f t="shared" si="0"/>
        <v>9010621</v>
      </c>
      <c r="W22" s="190">
        <f t="shared" si="0"/>
        <v>261453721</v>
      </c>
      <c r="X22" s="190">
        <f t="shared" si="0"/>
        <v>319653001</v>
      </c>
      <c r="Y22" s="190">
        <f t="shared" si="0"/>
        <v>-58199280</v>
      </c>
      <c r="Z22" s="191">
        <f>+IF(X22&lt;&gt;0,+(Y22/X22)*100,0)</f>
        <v>-18.207018178440315</v>
      </c>
      <c r="AA22" s="188">
        <f>SUM(AA5:AA21)</f>
        <v>325719002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484425141</v>
      </c>
      <c r="D25" s="155">
        <v>0</v>
      </c>
      <c r="E25" s="156">
        <v>149844276</v>
      </c>
      <c r="F25" s="60">
        <v>159256490</v>
      </c>
      <c r="G25" s="60">
        <v>10797712</v>
      </c>
      <c r="H25" s="60">
        <v>11453155</v>
      </c>
      <c r="I25" s="60">
        <v>11429189</v>
      </c>
      <c r="J25" s="60">
        <v>33680056</v>
      </c>
      <c r="K25" s="60">
        <v>12625452</v>
      </c>
      <c r="L25" s="60">
        <v>6908786</v>
      </c>
      <c r="M25" s="60">
        <v>30028839</v>
      </c>
      <c r="N25" s="60">
        <v>49563077</v>
      </c>
      <c r="O25" s="60">
        <v>9875853</v>
      </c>
      <c r="P25" s="60">
        <v>11647828</v>
      </c>
      <c r="Q25" s="60">
        <v>11610510</v>
      </c>
      <c r="R25" s="60">
        <v>33134191</v>
      </c>
      <c r="S25" s="60">
        <v>11786265</v>
      </c>
      <c r="T25" s="60">
        <v>11592422</v>
      </c>
      <c r="U25" s="60">
        <v>12575287</v>
      </c>
      <c r="V25" s="60">
        <v>35953974</v>
      </c>
      <c r="W25" s="60">
        <v>152331298</v>
      </c>
      <c r="X25" s="60">
        <v>149844276</v>
      </c>
      <c r="Y25" s="60">
        <v>2487022</v>
      </c>
      <c r="Z25" s="140">
        <v>1.66</v>
      </c>
      <c r="AA25" s="155">
        <v>159256490</v>
      </c>
    </row>
    <row r="26" spans="1:27" ht="13.5">
      <c r="A26" s="183" t="s">
        <v>38</v>
      </c>
      <c r="B26" s="182"/>
      <c r="C26" s="155">
        <v>5024336</v>
      </c>
      <c r="D26" s="155">
        <v>0</v>
      </c>
      <c r="E26" s="156">
        <v>5689559</v>
      </c>
      <c r="F26" s="60">
        <v>5743409</v>
      </c>
      <c r="G26" s="60">
        <v>410107</v>
      </c>
      <c r="H26" s="60">
        <v>410107</v>
      </c>
      <c r="I26" s="60">
        <v>410107</v>
      </c>
      <c r="J26" s="60">
        <v>1230321</v>
      </c>
      <c r="K26" s="60">
        <v>410107</v>
      </c>
      <c r="L26" s="60">
        <v>0</v>
      </c>
      <c r="M26" s="60">
        <v>826928</v>
      </c>
      <c r="N26" s="60">
        <v>1237035</v>
      </c>
      <c r="O26" s="60">
        <v>413463</v>
      </c>
      <c r="P26" s="60">
        <v>413463</v>
      </c>
      <c r="Q26" s="60">
        <v>413470</v>
      </c>
      <c r="R26" s="60">
        <v>1240396</v>
      </c>
      <c r="S26" s="60">
        <v>677774</v>
      </c>
      <c r="T26" s="60">
        <v>442727</v>
      </c>
      <c r="U26" s="60">
        <v>417280</v>
      </c>
      <c r="V26" s="60">
        <v>1537781</v>
      </c>
      <c r="W26" s="60">
        <v>5245533</v>
      </c>
      <c r="X26" s="60">
        <v>5689560</v>
      </c>
      <c r="Y26" s="60">
        <v>-444027</v>
      </c>
      <c r="Z26" s="140">
        <v>-7.8</v>
      </c>
      <c r="AA26" s="155">
        <v>5743409</v>
      </c>
    </row>
    <row r="27" spans="1:27" ht="13.5">
      <c r="A27" s="183" t="s">
        <v>118</v>
      </c>
      <c r="B27" s="182"/>
      <c r="C27" s="155">
        <v>41522420</v>
      </c>
      <c r="D27" s="155">
        <v>0</v>
      </c>
      <c r="E27" s="156">
        <v>26090958</v>
      </c>
      <c r="F27" s="60">
        <v>37602861</v>
      </c>
      <c r="G27" s="60">
        <v>0</v>
      </c>
      <c r="H27" s="60">
        <v>0</v>
      </c>
      <c r="I27" s="60">
        <v>0</v>
      </c>
      <c r="J27" s="60">
        <v>0</v>
      </c>
      <c r="K27" s="60">
        <v>956408</v>
      </c>
      <c r="L27" s="60">
        <v>1187260</v>
      </c>
      <c r="M27" s="60">
        <v>0</v>
      </c>
      <c r="N27" s="60">
        <v>2143668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2143668</v>
      </c>
      <c r="X27" s="60">
        <v>26090964</v>
      </c>
      <c r="Y27" s="60">
        <v>-23947296</v>
      </c>
      <c r="Z27" s="140">
        <v>-91.78</v>
      </c>
      <c r="AA27" s="155">
        <v>37602861</v>
      </c>
    </row>
    <row r="28" spans="1:27" ht="13.5">
      <c r="A28" s="183" t="s">
        <v>39</v>
      </c>
      <c r="B28" s="182"/>
      <c r="C28" s="155">
        <v>42311115</v>
      </c>
      <c r="D28" s="155">
        <v>0</v>
      </c>
      <c r="E28" s="156">
        <v>46357456</v>
      </c>
      <c r="F28" s="60">
        <v>46857456</v>
      </c>
      <c r="G28" s="60">
        <v>0</v>
      </c>
      <c r="H28" s="60">
        <v>0</v>
      </c>
      <c r="I28" s="60">
        <v>3760162</v>
      </c>
      <c r="J28" s="60">
        <v>3760162</v>
      </c>
      <c r="K28" s="60">
        <v>0</v>
      </c>
      <c r="L28" s="60">
        <v>3760162</v>
      </c>
      <c r="M28" s="60">
        <v>3760162</v>
      </c>
      <c r="N28" s="60">
        <v>7520324</v>
      </c>
      <c r="O28" s="60">
        <v>3760162</v>
      </c>
      <c r="P28" s="60">
        <v>3760162</v>
      </c>
      <c r="Q28" s="60">
        <v>3760162</v>
      </c>
      <c r="R28" s="60">
        <v>11280486</v>
      </c>
      <c r="S28" s="60">
        <v>3760162</v>
      </c>
      <c r="T28" s="60">
        <v>3760162</v>
      </c>
      <c r="U28" s="60">
        <v>3760162</v>
      </c>
      <c r="V28" s="60">
        <v>11280486</v>
      </c>
      <c r="W28" s="60">
        <v>33841458</v>
      </c>
      <c r="X28" s="60">
        <v>46357452</v>
      </c>
      <c r="Y28" s="60">
        <v>-12515994</v>
      </c>
      <c r="Z28" s="140">
        <v>-27</v>
      </c>
      <c r="AA28" s="155">
        <v>46857456</v>
      </c>
    </row>
    <row r="29" spans="1:27" ht="13.5">
      <c r="A29" s="183" t="s">
        <v>40</v>
      </c>
      <c r="B29" s="182"/>
      <c r="C29" s="155">
        <v>3967934</v>
      </c>
      <c r="D29" s="155">
        <v>0</v>
      </c>
      <c r="E29" s="156">
        <v>4120926</v>
      </c>
      <c r="F29" s="60">
        <v>2751787</v>
      </c>
      <c r="G29" s="60">
        <v>58236</v>
      </c>
      <c r="H29" s="60">
        <v>58236</v>
      </c>
      <c r="I29" s="60">
        <v>134844</v>
      </c>
      <c r="J29" s="60">
        <v>251316</v>
      </c>
      <c r="K29" s="60">
        <v>58236</v>
      </c>
      <c r="L29" s="60">
        <v>58236</v>
      </c>
      <c r="M29" s="60">
        <v>58236</v>
      </c>
      <c r="N29" s="60">
        <v>174708</v>
      </c>
      <c r="O29" s="60">
        <v>56240</v>
      </c>
      <c r="P29" s="60">
        <v>56240</v>
      </c>
      <c r="Q29" s="60">
        <v>56240</v>
      </c>
      <c r="R29" s="60">
        <v>168720</v>
      </c>
      <c r="S29" s="60">
        <v>56240</v>
      </c>
      <c r="T29" s="60">
        <v>56240</v>
      </c>
      <c r="U29" s="60">
        <v>56240</v>
      </c>
      <c r="V29" s="60">
        <v>168720</v>
      </c>
      <c r="W29" s="60">
        <v>763464</v>
      </c>
      <c r="X29" s="60">
        <v>4120932</v>
      </c>
      <c r="Y29" s="60">
        <v>-3357468</v>
      </c>
      <c r="Z29" s="140">
        <v>-81.47</v>
      </c>
      <c r="AA29" s="155">
        <v>2751787</v>
      </c>
    </row>
    <row r="30" spans="1:27" ht="13.5">
      <c r="A30" s="183" t="s">
        <v>119</v>
      </c>
      <c r="B30" s="182"/>
      <c r="C30" s="155">
        <v>2473512</v>
      </c>
      <c r="D30" s="155">
        <v>0</v>
      </c>
      <c r="E30" s="156">
        <v>5068800</v>
      </c>
      <c r="F30" s="60">
        <v>3768800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991653</v>
      </c>
      <c r="U30" s="60">
        <v>738575</v>
      </c>
      <c r="V30" s="60">
        <v>1730228</v>
      </c>
      <c r="W30" s="60">
        <v>1730228</v>
      </c>
      <c r="X30" s="60">
        <v>5068800</v>
      </c>
      <c r="Y30" s="60">
        <v>-3338572</v>
      </c>
      <c r="Z30" s="140">
        <v>-65.87</v>
      </c>
      <c r="AA30" s="155">
        <v>3768800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20740625</v>
      </c>
      <c r="D32" s="155">
        <v>0</v>
      </c>
      <c r="E32" s="156">
        <v>38698397</v>
      </c>
      <c r="F32" s="60">
        <v>44762200</v>
      </c>
      <c r="G32" s="60">
        <v>457895</v>
      </c>
      <c r="H32" s="60">
        <v>2991573</v>
      </c>
      <c r="I32" s="60">
        <v>2254659</v>
      </c>
      <c r="J32" s="60">
        <v>5704127</v>
      </c>
      <c r="K32" s="60">
        <v>3377764</v>
      </c>
      <c r="L32" s="60">
        <v>2572088</v>
      </c>
      <c r="M32" s="60">
        <v>1620697</v>
      </c>
      <c r="N32" s="60">
        <v>7570549</v>
      </c>
      <c r="O32" s="60">
        <v>2529382</v>
      </c>
      <c r="P32" s="60">
        <v>3419762</v>
      </c>
      <c r="Q32" s="60">
        <v>2566910</v>
      </c>
      <c r="R32" s="60">
        <v>8516054</v>
      </c>
      <c r="S32" s="60">
        <v>2228988</v>
      </c>
      <c r="T32" s="60">
        <v>0</v>
      </c>
      <c r="U32" s="60">
        <v>0</v>
      </c>
      <c r="V32" s="60">
        <v>2228988</v>
      </c>
      <c r="W32" s="60">
        <v>24019718</v>
      </c>
      <c r="X32" s="60">
        <v>38698392</v>
      </c>
      <c r="Y32" s="60">
        <v>-14678674</v>
      </c>
      <c r="Z32" s="140">
        <v>-37.93</v>
      </c>
      <c r="AA32" s="155">
        <v>44762200</v>
      </c>
    </row>
    <row r="33" spans="1:27" ht="13.5">
      <c r="A33" s="183" t="s">
        <v>42</v>
      </c>
      <c r="B33" s="182"/>
      <c r="C33" s="155">
        <v>116302838</v>
      </c>
      <c r="D33" s="155">
        <v>0</v>
      </c>
      <c r="E33" s="156">
        <v>89730462</v>
      </c>
      <c r="F33" s="60">
        <v>81243666</v>
      </c>
      <c r="G33" s="60">
        <v>243062</v>
      </c>
      <c r="H33" s="60">
        <v>164754</v>
      </c>
      <c r="I33" s="60">
        <v>14703320</v>
      </c>
      <c r="J33" s="60">
        <v>15111136</v>
      </c>
      <c r="K33" s="60">
        <v>2983549</v>
      </c>
      <c r="L33" s="60">
        <v>4258913</v>
      </c>
      <c r="M33" s="60">
        <v>11178543</v>
      </c>
      <c r="N33" s="60">
        <v>18421005</v>
      </c>
      <c r="O33" s="60">
        <v>432717</v>
      </c>
      <c r="P33" s="60">
        <v>6482661</v>
      </c>
      <c r="Q33" s="60">
        <v>10361452</v>
      </c>
      <c r="R33" s="60">
        <v>17276830</v>
      </c>
      <c r="S33" s="60">
        <v>2028031</v>
      </c>
      <c r="T33" s="60">
        <v>0</v>
      </c>
      <c r="U33" s="60">
        <v>0</v>
      </c>
      <c r="V33" s="60">
        <v>2028031</v>
      </c>
      <c r="W33" s="60">
        <v>52837002</v>
      </c>
      <c r="X33" s="60">
        <v>89730468</v>
      </c>
      <c r="Y33" s="60">
        <v>-36893466</v>
      </c>
      <c r="Z33" s="140">
        <v>-41.12</v>
      </c>
      <c r="AA33" s="155">
        <v>81243666</v>
      </c>
    </row>
    <row r="34" spans="1:27" ht="13.5">
      <c r="A34" s="183" t="s">
        <v>43</v>
      </c>
      <c r="B34" s="182"/>
      <c r="C34" s="155">
        <v>155031980</v>
      </c>
      <c r="D34" s="155">
        <v>0</v>
      </c>
      <c r="E34" s="156">
        <v>112979533</v>
      </c>
      <c r="F34" s="60">
        <v>127287988</v>
      </c>
      <c r="G34" s="60">
        <v>1862875</v>
      </c>
      <c r="H34" s="60">
        <v>8383276</v>
      </c>
      <c r="I34" s="60">
        <v>9678163</v>
      </c>
      <c r="J34" s="60">
        <v>19924314</v>
      </c>
      <c r="K34" s="60">
        <v>8541337</v>
      </c>
      <c r="L34" s="60">
        <v>8408540</v>
      </c>
      <c r="M34" s="60">
        <v>9652197</v>
      </c>
      <c r="N34" s="60">
        <v>26602074</v>
      </c>
      <c r="O34" s="60">
        <v>6362954</v>
      </c>
      <c r="P34" s="60">
        <v>4686736</v>
      </c>
      <c r="Q34" s="60">
        <v>8418144</v>
      </c>
      <c r="R34" s="60">
        <v>19467834</v>
      </c>
      <c r="S34" s="60">
        <v>4678161</v>
      </c>
      <c r="T34" s="60">
        <v>19739960</v>
      </c>
      <c r="U34" s="60">
        <v>13632123</v>
      </c>
      <c r="V34" s="60">
        <v>38050244</v>
      </c>
      <c r="W34" s="60">
        <v>104044466</v>
      </c>
      <c r="X34" s="60">
        <v>112979532</v>
      </c>
      <c r="Y34" s="60">
        <v>-8935066</v>
      </c>
      <c r="Z34" s="140">
        <v>-7.91</v>
      </c>
      <c r="AA34" s="155">
        <v>127287988</v>
      </c>
    </row>
    <row r="35" spans="1:27" ht="13.5">
      <c r="A35" s="181" t="s">
        <v>122</v>
      </c>
      <c r="B35" s="185"/>
      <c r="C35" s="155">
        <v>3201291</v>
      </c>
      <c r="D35" s="155">
        <v>0</v>
      </c>
      <c r="E35" s="156">
        <v>328052</v>
      </c>
      <c r="F35" s="60">
        <v>328052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328056</v>
      </c>
      <c r="Y35" s="60">
        <v>-328056</v>
      </c>
      <c r="Z35" s="140">
        <v>-100</v>
      </c>
      <c r="AA35" s="155">
        <v>328052</v>
      </c>
    </row>
    <row r="36" spans="1:27" ht="12.75">
      <c r="A36" s="193" t="s">
        <v>44</v>
      </c>
      <c r="B36" s="187"/>
      <c r="C36" s="188">
        <f aca="true" t="shared" si="1" ref="C36:Y36">SUM(C25:C35)</f>
        <v>875001192</v>
      </c>
      <c r="D36" s="188">
        <f>SUM(D25:D35)</f>
        <v>0</v>
      </c>
      <c r="E36" s="189">
        <f t="shared" si="1"/>
        <v>478908419</v>
      </c>
      <c r="F36" s="190">
        <f t="shared" si="1"/>
        <v>509602709</v>
      </c>
      <c r="G36" s="190">
        <f t="shared" si="1"/>
        <v>13829887</v>
      </c>
      <c r="H36" s="190">
        <f t="shared" si="1"/>
        <v>23461101</v>
      </c>
      <c r="I36" s="190">
        <f t="shared" si="1"/>
        <v>42370444</v>
      </c>
      <c r="J36" s="190">
        <f t="shared" si="1"/>
        <v>79661432</v>
      </c>
      <c r="K36" s="190">
        <f t="shared" si="1"/>
        <v>28952853</v>
      </c>
      <c r="L36" s="190">
        <f t="shared" si="1"/>
        <v>27153985</v>
      </c>
      <c r="M36" s="190">
        <f t="shared" si="1"/>
        <v>57125602</v>
      </c>
      <c r="N36" s="190">
        <f t="shared" si="1"/>
        <v>113232440</v>
      </c>
      <c r="O36" s="190">
        <f t="shared" si="1"/>
        <v>23430771</v>
      </c>
      <c r="P36" s="190">
        <f t="shared" si="1"/>
        <v>30466852</v>
      </c>
      <c r="Q36" s="190">
        <f t="shared" si="1"/>
        <v>37186888</v>
      </c>
      <c r="R36" s="190">
        <f t="shared" si="1"/>
        <v>91084511</v>
      </c>
      <c r="S36" s="190">
        <f t="shared" si="1"/>
        <v>25215621</v>
      </c>
      <c r="T36" s="190">
        <f t="shared" si="1"/>
        <v>36583164</v>
      </c>
      <c r="U36" s="190">
        <f t="shared" si="1"/>
        <v>31179667</v>
      </c>
      <c r="V36" s="190">
        <f t="shared" si="1"/>
        <v>92978452</v>
      </c>
      <c r="W36" s="190">
        <f t="shared" si="1"/>
        <v>376956835</v>
      </c>
      <c r="X36" s="190">
        <f t="shared" si="1"/>
        <v>478908432</v>
      </c>
      <c r="Y36" s="190">
        <f t="shared" si="1"/>
        <v>-101951597</v>
      </c>
      <c r="Z36" s="191">
        <f>+IF(X36&lt;&gt;0,+(Y36/X36)*100,0)</f>
        <v>-21.28832782798028</v>
      </c>
      <c r="AA36" s="188">
        <f>SUM(AA25:AA35)</f>
        <v>509602709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-496820942</v>
      </c>
      <c r="D38" s="199">
        <f>+D22-D36</f>
        <v>0</v>
      </c>
      <c r="E38" s="200">
        <f t="shared" si="2"/>
        <v>-159256267</v>
      </c>
      <c r="F38" s="106">
        <f t="shared" si="2"/>
        <v>-183883707</v>
      </c>
      <c r="G38" s="106">
        <f t="shared" si="2"/>
        <v>64295198</v>
      </c>
      <c r="H38" s="106">
        <f t="shared" si="2"/>
        <v>-12989835</v>
      </c>
      <c r="I38" s="106">
        <f t="shared" si="2"/>
        <v>-41200763</v>
      </c>
      <c r="J38" s="106">
        <f t="shared" si="2"/>
        <v>10104600</v>
      </c>
      <c r="K38" s="106">
        <f t="shared" si="2"/>
        <v>-22829797</v>
      </c>
      <c r="L38" s="106">
        <f t="shared" si="2"/>
        <v>45388904</v>
      </c>
      <c r="M38" s="106">
        <f t="shared" si="2"/>
        <v>-54724998</v>
      </c>
      <c r="N38" s="106">
        <f t="shared" si="2"/>
        <v>-32165891</v>
      </c>
      <c r="O38" s="106">
        <f t="shared" si="2"/>
        <v>-21198113</v>
      </c>
      <c r="P38" s="106">
        <f t="shared" si="2"/>
        <v>-20659244</v>
      </c>
      <c r="Q38" s="106">
        <f t="shared" si="2"/>
        <v>32383365</v>
      </c>
      <c r="R38" s="106">
        <f t="shared" si="2"/>
        <v>-9473992</v>
      </c>
      <c r="S38" s="106">
        <f t="shared" si="2"/>
        <v>-23573323</v>
      </c>
      <c r="T38" s="106">
        <f t="shared" si="2"/>
        <v>-30841887</v>
      </c>
      <c r="U38" s="106">
        <f t="shared" si="2"/>
        <v>-29552621</v>
      </c>
      <c r="V38" s="106">
        <f t="shared" si="2"/>
        <v>-83967831</v>
      </c>
      <c r="W38" s="106">
        <f t="shared" si="2"/>
        <v>-115503114</v>
      </c>
      <c r="X38" s="106">
        <f>IF(F22=F36,0,X22-X36)</f>
        <v>-159255431</v>
      </c>
      <c r="Y38" s="106">
        <f t="shared" si="2"/>
        <v>43752317</v>
      </c>
      <c r="Z38" s="201">
        <f>+IF(X38&lt;&gt;0,+(Y38/X38)*100,0)</f>
        <v>-27.473045487535053</v>
      </c>
      <c r="AA38" s="199">
        <f>+AA22-AA36</f>
        <v>-183883707</v>
      </c>
    </row>
    <row r="39" spans="1:27" ht="13.5">
      <c r="A39" s="181" t="s">
        <v>46</v>
      </c>
      <c r="B39" s="185"/>
      <c r="C39" s="155">
        <v>106143911</v>
      </c>
      <c r="D39" s="155">
        <v>0</v>
      </c>
      <c r="E39" s="156">
        <v>209478000</v>
      </c>
      <c r="F39" s="60">
        <v>273115976</v>
      </c>
      <c r="G39" s="60">
        <v>257940</v>
      </c>
      <c r="H39" s="60">
        <v>0</v>
      </c>
      <c r="I39" s="60">
        <v>20263336</v>
      </c>
      <c r="J39" s="60">
        <v>20521276</v>
      </c>
      <c r="K39" s="60">
        <v>15191074</v>
      </c>
      <c r="L39" s="60">
        <v>25888266</v>
      </c>
      <c r="M39" s="60">
        <v>14878010</v>
      </c>
      <c r="N39" s="60">
        <v>55957350</v>
      </c>
      <c r="O39" s="60">
        <v>10773209</v>
      </c>
      <c r="P39" s="60">
        <v>11860715</v>
      </c>
      <c r="Q39" s="60">
        <v>21001706</v>
      </c>
      <c r="R39" s="60">
        <v>43635630</v>
      </c>
      <c r="S39" s="60">
        <v>15358127</v>
      </c>
      <c r="T39" s="60">
        <v>35705482</v>
      </c>
      <c r="U39" s="60">
        <v>24846584</v>
      </c>
      <c r="V39" s="60">
        <v>75910193</v>
      </c>
      <c r="W39" s="60">
        <v>196024449</v>
      </c>
      <c r="X39" s="60">
        <v>209478000</v>
      </c>
      <c r="Y39" s="60">
        <v>-13453551</v>
      </c>
      <c r="Z39" s="140">
        <v>-6.42</v>
      </c>
      <c r="AA39" s="155">
        <v>273115976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-390677031</v>
      </c>
      <c r="D42" s="206">
        <f>SUM(D38:D41)</f>
        <v>0</v>
      </c>
      <c r="E42" s="207">
        <f t="shared" si="3"/>
        <v>50221733</v>
      </c>
      <c r="F42" s="88">
        <f t="shared" si="3"/>
        <v>89232269</v>
      </c>
      <c r="G42" s="88">
        <f t="shared" si="3"/>
        <v>64553138</v>
      </c>
      <c r="H42" s="88">
        <f t="shared" si="3"/>
        <v>-12989835</v>
      </c>
      <c r="I42" s="88">
        <f t="shared" si="3"/>
        <v>-20937427</v>
      </c>
      <c r="J42" s="88">
        <f t="shared" si="3"/>
        <v>30625876</v>
      </c>
      <c r="K42" s="88">
        <f t="shared" si="3"/>
        <v>-7638723</v>
      </c>
      <c r="L42" s="88">
        <f t="shared" si="3"/>
        <v>71277170</v>
      </c>
      <c r="M42" s="88">
        <f t="shared" si="3"/>
        <v>-39846988</v>
      </c>
      <c r="N42" s="88">
        <f t="shared" si="3"/>
        <v>23791459</v>
      </c>
      <c r="O42" s="88">
        <f t="shared" si="3"/>
        <v>-10424904</v>
      </c>
      <c r="P42" s="88">
        <f t="shared" si="3"/>
        <v>-8798529</v>
      </c>
      <c r="Q42" s="88">
        <f t="shared" si="3"/>
        <v>53385071</v>
      </c>
      <c r="R42" s="88">
        <f t="shared" si="3"/>
        <v>34161638</v>
      </c>
      <c r="S42" s="88">
        <f t="shared" si="3"/>
        <v>-8215196</v>
      </c>
      <c r="T42" s="88">
        <f t="shared" si="3"/>
        <v>4863595</v>
      </c>
      <c r="U42" s="88">
        <f t="shared" si="3"/>
        <v>-4706037</v>
      </c>
      <c r="V42" s="88">
        <f t="shared" si="3"/>
        <v>-8057638</v>
      </c>
      <c r="W42" s="88">
        <f t="shared" si="3"/>
        <v>80521335</v>
      </c>
      <c r="X42" s="88">
        <f t="shared" si="3"/>
        <v>50222569</v>
      </c>
      <c r="Y42" s="88">
        <f t="shared" si="3"/>
        <v>30298766</v>
      </c>
      <c r="Z42" s="208">
        <f>+IF(X42&lt;&gt;0,+(Y42/X42)*100,0)</f>
        <v>60.328984763802104</v>
      </c>
      <c r="AA42" s="206">
        <f>SUM(AA38:AA41)</f>
        <v>89232269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-390677031</v>
      </c>
      <c r="D44" s="210">
        <f>+D42-D43</f>
        <v>0</v>
      </c>
      <c r="E44" s="211">
        <f t="shared" si="4"/>
        <v>50221733</v>
      </c>
      <c r="F44" s="77">
        <f t="shared" si="4"/>
        <v>89232269</v>
      </c>
      <c r="G44" s="77">
        <f t="shared" si="4"/>
        <v>64553138</v>
      </c>
      <c r="H44" s="77">
        <f t="shared" si="4"/>
        <v>-12989835</v>
      </c>
      <c r="I44" s="77">
        <f t="shared" si="4"/>
        <v>-20937427</v>
      </c>
      <c r="J44" s="77">
        <f t="shared" si="4"/>
        <v>30625876</v>
      </c>
      <c r="K44" s="77">
        <f t="shared" si="4"/>
        <v>-7638723</v>
      </c>
      <c r="L44" s="77">
        <f t="shared" si="4"/>
        <v>71277170</v>
      </c>
      <c r="M44" s="77">
        <f t="shared" si="4"/>
        <v>-39846988</v>
      </c>
      <c r="N44" s="77">
        <f t="shared" si="4"/>
        <v>23791459</v>
      </c>
      <c r="O44" s="77">
        <f t="shared" si="4"/>
        <v>-10424904</v>
      </c>
      <c r="P44" s="77">
        <f t="shared" si="4"/>
        <v>-8798529</v>
      </c>
      <c r="Q44" s="77">
        <f t="shared" si="4"/>
        <v>53385071</v>
      </c>
      <c r="R44" s="77">
        <f t="shared" si="4"/>
        <v>34161638</v>
      </c>
      <c r="S44" s="77">
        <f t="shared" si="4"/>
        <v>-8215196</v>
      </c>
      <c r="T44" s="77">
        <f t="shared" si="4"/>
        <v>4863595</v>
      </c>
      <c r="U44" s="77">
        <f t="shared" si="4"/>
        <v>-4706037</v>
      </c>
      <c r="V44" s="77">
        <f t="shared" si="4"/>
        <v>-8057638</v>
      </c>
      <c r="W44" s="77">
        <f t="shared" si="4"/>
        <v>80521335</v>
      </c>
      <c r="X44" s="77">
        <f t="shared" si="4"/>
        <v>50222569</v>
      </c>
      <c r="Y44" s="77">
        <f t="shared" si="4"/>
        <v>30298766</v>
      </c>
      <c r="Z44" s="212">
        <f>+IF(X44&lt;&gt;0,+(Y44/X44)*100,0)</f>
        <v>60.328984763802104</v>
      </c>
      <c r="AA44" s="210">
        <f>+AA42-AA43</f>
        <v>89232269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-390677031</v>
      </c>
      <c r="D46" s="206">
        <f>SUM(D44:D45)</f>
        <v>0</v>
      </c>
      <c r="E46" s="207">
        <f t="shared" si="5"/>
        <v>50221733</v>
      </c>
      <c r="F46" s="88">
        <f t="shared" si="5"/>
        <v>89232269</v>
      </c>
      <c r="G46" s="88">
        <f t="shared" si="5"/>
        <v>64553138</v>
      </c>
      <c r="H46" s="88">
        <f t="shared" si="5"/>
        <v>-12989835</v>
      </c>
      <c r="I46" s="88">
        <f t="shared" si="5"/>
        <v>-20937427</v>
      </c>
      <c r="J46" s="88">
        <f t="shared" si="5"/>
        <v>30625876</v>
      </c>
      <c r="K46" s="88">
        <f t="shared" si="5"/>
        <v>-7638723</v>
      </c>
      <c r="L46" s="88">
        <f t="shared" si="5"/>
        <v>71277170</v>
      </c>
      <c r="M46" s="88">
        <f t="shared" si="5"/>
        <v>-39846988</v>
      </c>
      <c r="N46" s="88">
        <f t="shared" si="5"/>
        <v>23791459</v>
      </c>
      <c r="O46" s="88">
        <f t="shared" si="5"/>
        <v>-10424904</v>
      </c>
      <c r="P46" s="88">
        <f t="shared" si="5"/>
        <v>-8798529</v>
      </c>
      <c r="Q46" s="88">
        <f t="shared" si="5"/>
        <v>53385071</v>
      </c>
      <c r="R46" s="88">
        <f t="shared" si="5"/>
        <v>34161638</v>
      </c>
      <c r="S46" s="88">
        <f t="shared" si="5"/>
        <v>-8215196</v>
      </c>
      <c r="T46" s="88">
        <f t="shared" si="5"/>
        <v>4863595</v>
      </c>
      <c r="U46" s="88">
        <f t="shared" si="5"/>
        <v>-4706037</v>
      </c>
      <c r="V46" s="88">
        <f t="shared" si="5"/>
        <v>-8057638</v>
      </c>
      <c r="W46" s="88">
        <f t="shared" si="5"/>
        <v>80521335</v>
      </c>
      <c r="X46" s="88">
        <f t="shared" si="5"/>
        <v>50222569</v>
      </c>
      <c r="Y46" s="88">
        <f t="shared" si="5"/>
        <v>30298766</v>
      </c>
      <c r="Z46" s="208">
        <f>+IF(X46&lt;&gt;0,+(Y46/X46)*100,0)</f>
        <v>60.328984763802104</v>
      </c>
      <c r="AA46" s="206">
        <f>SUM(AA44:AA45)</f>
        <v>89232269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-390677031</v>
      </c>
      <c r="D48" s="217">
        <f>SUM(D46:D47)</f>
        <v>0</v>
      </c>
      <c r="E48" s="218">
        <f t="shared" si="6"/>
        <v>50221733</v>
      </c>
      <c r="F48" s="219">
        <f t="shared" si="6"/>
        <v>89232269</v>
      </c>
      <c r="G48" s="219">
        <f t="shared" si="6"/>
        <v>64553138</v>
      </c>
      <c r="H48" s="220">
        <f t="shared" si="6"/>
        <v>-12989835</v>
      </c>
      <c r="I48" s="220">
        <f t="shared" si="6"/>
        <v>-20937427</v>
      </c>
      <c r="J48" s="220">
        <f t="shared" si="6"/>
        <v>30625876</v>
      </c>
      <c r="K48" s="220">
        <f t="shared" si="6"/>
        <v>-7638723</v>
      </c>
      <c r="L48" s="220">
        <f t="shared" si="6"/>
        <v>71277170</v>
      </c>
      <c r="M48" s="219">
        <f t="shared" si="6"/>
        <v>-39846988</v>
      </c>
      <c r="N48" s="219">
        <f t="shared" si="6"/>
        <v>23791459</v>
      </c>
      <c r="O48" s="220">
        <f t="shared" si="6"/>
        <v>-10424904</v>
      </c>
      <c r="P48" s="220">
        <f t="shared" si="6"/>
        <v>-8798529</v>
      </c>
      <c r="Q48" s="220">
        <f t="shared" si="6"/>
        <v>53385071</v>
      </c>
      <c r="R48" s="220">
        <f t="shared" si="6"/>
        <v>34161638</v>
      </c>
      <c r="S48" s="220">
        <f t="shared" si="6"/>
        <v>-8215196</v>
      </c>
      <c r="T48" s="219">
        <f t="shared" si="6"/>
        <v>4863595</v>
      </c>
      <c r="U48" s="219">
        <f t="shared" si="6"/>
        <v>-4706037</v>
      </c>
      <c r="V48" s="220">
        <f t="shared" si="6"/>
        <v>-8057638</v>
      </c>
      <c r="W48" s="220">
        <f t="shared" si="6"/>
        <v>80521335</v>
      </c>
      <c r="X48" s="220">
        <f t="shared" si="6"/>
        <v>50222569</v>
      </c>
      <c r="Y48" s="220">
        <f t="shared" si="6"/>
        <v>30298766</v>
      </c>
      <c r="Z48" s="221">
        <f>+IF(X48&lt;&gt;0,+(Y48/X48)*100,0)</f>
        <v>60.328984763802104</v>
      </c>
      <c r="AA48" s="222">
        <f>SUM(AA46:AA47)</f>
        <v>89232269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185892</v>
      </c>
      <c r="D5" s="153">
        <f>SUM(D6:D8)</f>
        <v>0</v>
      </c>
      <c r="E5" s="154">
        <f t="shared" si="0"/>
        <v>1835000</v>
      </c>
      <c r="F5" s="100">
        <f t="shared" si="0"/>
        <v>1150855</v>
      </c>
      <c r="G5" s="100">
        <f t="shared" si="0"/>
        <v>0</v>
      </c>
      <c r="H5" s="100">
        <f t="shared" si="0"/>
        <v>0</v>
      </c>
      <c r="I5" s="100">
        <f t="shared" si="0"/>
        <v>12249</v>
      </c>
      <c r="J5" s="100">
        <f t="shared" si="0"/>
        <v>12249</v>
      </c>
      <c r="K5" s="100">
        <f t="shared" si="0"/>
        <v>0</v>
      </c>
      <c r="L5" s="100">
        <f t="shared" si="0"/>
        <v>0</v>
      </c>
      <c r="M5" s="100">
        <f t="shared" si="0"/>
        <v>226842</v>
      </c>
      <c r="N5" s="100">
        <f t="shared" si="0"/>
        <v>226842</v>
      </c>
      <c r="O5" s="100">
        <f t="shared" si="0"/>
        <v>213253</v>
      </c>
      <c r="P5" s="100">
        <f t="shared" si="0"/>
        <v>108366</v>
      </c>
      <c r="Q5" s="100">
        <f t="shared" si="0"/>
        <v>0</v>
      </c>
      <c r="R5" s="100">
        <f t="shared" si="0"/>
        <v>321619</v>
      </c>
      <c r="S5" s="100">
        <f t="shared" si="0"/>
        <v>172467</v>
      </c>
      <c r="T5" s="100">
        <f t="shared" si="0"/>
        <v>0</v>
      </c>
      <c r="U5" s="100">
        <f t="shared" si="0"/>
        <v>0</v>
      </c>
      <c r="V5" s="100">
        <f t="shared" si="0"/>
        <v>172467</v>
      </c>
      <c r="W5" s="100">
        <f t="shared" si="0"/>
        <v>733177</v>
      </c>
      <c r="X5" s="100">
        <f t="shared" si="0"/>
        <v>1834580</v>
      </c>
      <c r="Y5" s="100">
        <f t="shared" si="0"/>
        <v>-1101403</v>
      </c>
      <c r="Z5" s="137">
        <f>+IF(X5&lt;&gt;0,+(Y5/X5)*100,0)</f>
        <v>-60.03570299469089</v>
      </c>
      <c r="AA5" s="153">
        <f>SUM(AA6:AA8)</f>
        <v>1150855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21751</v>
      </c>
      <c r="D7" s="157"/>
      <c r="E7" s="158">
        <v>250000</v>
      </c>
      <c r="F7" s="159">
        <v>250000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250000</v>
      </c>
      <c r="Y7" s="159">
        <v>-250000</v>
      </c>
      <c r="Z7" s="141">
        <v>-100</v>
      </c>
      <c r="AA7" s="225">
        <v>250000</v>
      </c>
    </row>
    <row r="8" spans="1:27" ht="13.5">
      <c r="A8" s="138" t="s">
        <v>77</v>
      </c>
      <c r="B8" s="136"/>
      <c r="C8" s="155">
        <v>164141</v>
      </c>
      <c r="D8" s="155"/>
      <c r="E8" s="156">
        <v>1585000</v>
      </c>
      <c r="F8" s="60">
        <v>900855</v>
      </c>
      <c r="G8" s="60"/>
      <c r="H8" s="60"/>
      <c r="I8" s="60">
        <v>12249</v>
      </c>
      <c r="J8" s="60">
        <v>12249</v>
      </c>
      <c r="K8" s="60"/>
      <c r="L8" s="60"/>
      <c r="M8" s="60">
        <v>226842</v>
      </c>
      <c r="N8" s="60">
        <v>226842</v>
      </c>
      <c r="O8" s="60">
        <v>213253</v>
      </c>
      <c r="P8" s="60">
        <v>108366</v>
      </c>
      <c r="Q8" s="60"/>
      <c r="R8" s="60">
        <v>321619</v>
      </c>
      <c r="S8" s="60">
        <v>172467</v>
      </c>
      <c r="T8" s="60"/>
      <c r="U8" s="60"/>
      <c r="V8" s="60">
        <v>172467</v>
      </c>
      <c r="W8" s="60">
        <v>733177</v>
      </c>
      <c r="X8" s="60">
        <v>1584580</v>
      </c>
      <c r="Y8" s="60">
        <v>-851403</v>
      </c>
      <c r="Z8" s="140">
        <v>-53.73</v>
      </c>
      <c r="AA8" s="62">
        <v>900855</v>
      </c>
    </row>
    <row r="9" spans="1:27" ht="13.5">
      <c r="A9" s="135" t="s">
        <v>78</v>
      </c>
      <c r="B9" s="136"/>
      <c r="C9" s="153">
        <f aca="true" t="shared" si="1" ref="C9:Y9">SUM(C10:C14)</f>
        <v>168557</v>
      </c>
      <c r="D9" s="153">
        <f>SUM(D10:D14)</f>
        <v>0</v>
      </c>
      <c r="E9" s="154">
        <f t="shared" si="1"/>
        <v>700000</v>
      </c>
      <c r="F9" s="100">
        <f t="shared" si="1"/>
        <v>780000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1166</v>
      </c>
      <c r="L9" s="100">
        <f t="shared" si="1"/>
        <v>0</v>
      </c>
      <c r="M9" s="100">
        <f t="shared" si="1"/>
        <v>0</v>
      </c>
      <c r="N9" s="100">
        <f t="shared" si="1"/>
        <v>1166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462403</v>
      </c>
      <c r="V9" s="100">
        <f t="shared" si="1"/>
        <v>462403</v>
      </c>
      <c r="W9" s="100">
        <f t="shared" si="1"/>
        <v>463569</v>
      </c>
      <c r="X9" s="100">
        <f t="shared" si="1"/>
        <v>700000</v>
      </c>
      <c r="Y9" s="100">
        <f t="shared" si="1"/>
        <v>-236431</v>
      </c>
      <c r="Z9" s="137">
        <f>+IF(X9&lt;&gt;0,+(Y9/X9)*100,0)</f>
        <v>-33.77585714285714</v>
      </c>
      <c r="AA9" s="102">
        <f>SUM(AA10:AA14)</f>
        <v>780000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168557</v>
      </c>
      <c r="D12" s="155"/>
      <c r="E12" s="156">
        <v>700000</v>
      </c>
      <c r="F12" s="60">
        <v>700000</v>
      </c>
      <c r="G12" s="60"/>
      <c r="H12" s="60"/>
      <c r="I12" s="60"/>
      <c r="J12" s="60"/>
      <c r="K12" s="60">
        <v>1166</v>
      </c>
      <c r="L12" s="60"/>
      <c r="M12" s="60"/>
      <c r="N12" s="60">
        <v>1166</v>
      </c>
      <c r="O12" s="60"/>
      <c r="P12" s="60"/>
      <c r="Q12" s="60"/>
      <c r="R12" s="60"/>
      <c r="S12" s="60"/>
      <c r="T12" s="60"/>
      <c r="U12" s="60">
        <v>462403</v>
      </c>
      <c r="V12" s="60">
        <v>462403</v>
      </c>
      <c r="W12" s="60">
        <v>463569</v>
      </c>
      <c r="X12" s="60">
        <v>700000</v>
      </c>
      <c r="Y12" s="60">
        <v>-236431</v>
      </c>
      <c r="Z12" s="140">
        <v>-33.78</v>
      </c>
      <c r="AA12" s="62">
        <v>700000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>
        <v>80000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>
        <v>80000</v>
      </c>
    </row>
    <row r="15" spans="1:27" ht="13.5">
      <c r="A15" s="135" t="s">
        <v>84</v>
      </c>
      <c r="B15" s="142"/>
      <c r="C15" s="153">
        <f aca="true" t="shared" si="2" ref="C15:Y15">SUM(C16:C18)</f>
        <v>35182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35182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99575127</v>
      </c>
      <c r="D19" s="153">
        <f>SUM(D20:D23)</f>
        <v>0</v>
      </c>
      <c r="E19" s="154">
        <f t="shared" si="3"/>
        <v>117801336</v>
      </c>
      <c r="F19" s="100">
        <f t="shared" si="3"/>
        <v>188324540</v>
      </c>
      <c r="G19" s="100">
        <f t="shared" si="3"/>
        <v>2738065</v>
      </c>
      <c r="H19" s="100">
        <f t="shared" si="3"/>
        <v>4047801</v>
      </c>
      <c r="I19" s="100">
        <f t="shared" si="3"/>
        <v>4651234</v>
      </c>
      <c r="J19" s="100">
        <f t="shared" si="3"/>
        <v>11437100</v>
      </c>
      <c r="K19" s="100">
        <f t="shared" si="3"/>
        <v>12078464</v>
      </c>
      <c r="L19" s="100">
        <f t="shared" si="3"/>
        <v>5160511</v>
      </c>
      <c r="M19" s="100">
        <f t="shared" si="3"/>
        <v>8613747</v>
      </c>
      <c r="N19" s="100">
        <f t="shared" si="3"/>
        <v>25852722</v>
      </c>
      <c r="O19" s="100">
        <f t="shared" si="3"/>
        <v>684407</v>
      </c>
      <c r="P19" s="100">
        <f t="shared" si="3"/>
        <v>8935637</v>
      </c>
      <c r="Q19" s="100">
        <f t="shared" si="3"/>
        <v>9286337</v>
      </c>
      <c r="R19" s="100">
        <f t="shared" si="3"/>
        <v>18906381</v>
      </c>
      <c r="S19" s="100">
        <f t="shared" si="3"/>
        <v>12832916</v>
      </c>
      <c r="T19" s="100">
        <f t="shared" si="3"/>
        <v>13287055</v>
      </c>
      <c r="U19" s="100">
        <f t="shared" si="3"/>
        <v>3528243</v>
      </c>
      <c r="V19" s="100">
        <f t="shared" si="3"/>
        <v>29648214</v>
      </c>
      <c r="W19" s="100">
        <f t="shared" si="3"/>
        <v>85844417</v>
      </c>
      <c r="X19" s="100">
        <f t="shared" si="3"/>
        <v>117801756</v>
      </c>
      <c r="Y19" s="100">
        <f t="shared" si="3"/>
        <v>-31957339</v>
      </c>
      <c r="Z19" s="137">
        <f>+IF(X19&lt;&gt;0,+(Y19/X19)*100,0)</f>
        <v>-27.128066749701084</v>
      </c>
      <c r="AA19" s="102">
        <f>SUM(AA20:AA23)</f>
        <v>188324540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75025121</v>
      </c>
      <c r="D21" s="155"/>
      <c r="E21" s="156">
        <v>74819299</v>
      </c>
      <c r="F21" s="60">
        <v>163286083</v>
      </c>
      <c r="G21" s="60">
        <v>2492263</v>
      </c>
      <c r="H21" s="60">
        <v>2637501</v>
      </c>
      <c r="I21" s="60">
        <v>4651234</v>
      </c>
      <c r="J21" s="60">
        <v>9780998</v>
      </c>
      <c r="K21" s="60">
        <v>10225439</v>
      </c>
      <c r="L21" s="60">
        <v>6103765</v>
      </c>
      <c r="M21" s="60">
        <v>7605952</v>
      </c>
      <c r="N21" s="60">
        <v>23935156</v>
      </c>
      <c r="O21" s="60">
        <v>399704</v>
      </c>
      <c r="P21" s="60">
        <v>8705259</v>
      </c>
      <c r="Q21" s="60">
        <v>8522030</v>
      </c>
      <c r="R21" s="60">
        <v>17626993</v>
      </c>
      <c r="S21" s="60">
        <v>12832916</v>
      </c>
      <c r="T21" s="60">
        <v>12607039</v>
      </c>
      <c r="U21" s="60">
        <v>2970198</v>
      </c>
      <c r="V21" s="60">
        <v>28410153</v>
      </c>
      <c r="W21" s="60">
        <v>79753300</v>
      </c>
      <c r="X21" s="60">
        <v>74819299</v>
      </c>
      <c r="Y21" s="60">
        <v>4934001</v>
      </c>
      <c r="Z21" s="140">
        <v>6.59</v>
      </c>
      <c r="AA21" s="62">
        <v>163286083</v>
      </c>
    </row>
    <row r="22" spans="1:27" ht="13.5">
      <c r="A22" s="138" t="s">
        <v>91</v>
      </c>
      <c r="B22" s="136"/>
      <c r="C22" s="157"/>
      <c r="D22" s="157"/>
      <c r="E22" s="158">
        <v>42982037</v>
      </c>
      <c r="F22" s="159">
        <v>25038457</v>
      </c>
      <c r="G22" s="159">
        <v>245802</v>
      </c>
      <c r="H22" s="159">
        <v>1410300</v>
      </c>
      <c r="I22" s="159"/>
      <c r="J22" s="159">
        <v>1656102</v>
      </c>
      <c r="K22" s="159">
        <v>1853025</v>
      </c>
      <c r="L22" s="159">
        <v>-943254</v>
      </c>
      <c r="M22" s="159">
        <v>1007795</v>
      </c>
      <c r="N22" s="159">
        <v>1917566</v>
      </c>
      <c r="O22" s="159">
        <v>284703</v>
      </c>
      <c r="P22" s="159">
        <v>230378</v>
      </c>
      <c r="Q22" s="159">
        <v>764307</v>
      </c>
      <c r="R22" s="159">
        <v>1279388</v>
      </c>
      <c r="S22" s="159"/>
      <c r="T22" s="159">
        <v>680016</v>
      </c>
      <c r="U22" s="159">
        <v>558045</v>
      </c>
      <c r="V22" s="159">
        <v>1238061</v>
      </c>
      <c r="W22" s="159">
        <v>6091117</v>
      </c>
      <c r="X22" s="159">
        <v>42982457</v>
      </c>
      <c r="Y22" s="159">
        <v>-36891340</v>
      </c>
      <c r="Z22" s="141">
        <v>-85.83</v>
      </c>
      <c r="AA22" s="225">
        <v>25038457</v>
      </c>
    </row>
    <row r="23" spans="1:27" ht="13.5">
      <c r="A23" s="138" t="s">
        <v>92</v>
      </c>
      <c r="B23" s="136"/>
      <c r="C23" s="155">
        <v>24550006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99964758</v>
      </c>
      <c r="D25" s="217">
        <f>+D5+D9+D15+D19+D24</f>
        <v>0</v>
      </c>
      <c r="E25" s="230">
        <f t="shared" si="4"/>
        <v>120336336</v>
      </c>
      <c r="F25" s="219">
        <f t="shared" si="4"/>
        <v>190255395</v>
      </c>
      <c r="G25" s="219">
        <f t="shared" si="4"/>
        <v>2738065</v>
      </c>
      <c r="H25" s="219">
        <f t="shared" si="4"/>
        <v>4047801</v>
      </c>
      <c r="I25" s="219">
        <f t="shared" si="4"/>
        <v>4663483</v>
      </c>
      <c r="J25" s="219">
        <f t="shared" si="4"/>
        <v>11449349</v>
      </c>
      <c r="K25" s="219">
        <f t="shared" si="4"/>
        <v>12079630</v>
      </c>
      <c r="L25" s="219">
        <f t="shared" si="4"/>
        <v>5160511</v>
      </c>
      <c r="M25" s="219">
        <f t="shared" si="4"/>
        <v>8840589</v>
      </c>
      <c r="N25" s="219">
        <f t="shared" si="4"/>
        <v>26080730</v>
      </c>
      <c r="O25" s="219">
        <f t="shared" si="4"/>
        <v>897660</v>
      </c>
      <c r="P25" s="219">
        <f t="shared" si="4"/>
        <v>9044003</v>
      </c>
      <c r="Q25" s="219">
        <f t="shared" si="4"/>
        <v>9286337</v>
      </c>
      <c r="R25" s="219">
        <f t="shared" si="4"/>
        <v>19228000</v>
      </c>
      <c r="S25" s="219">
        <f t="shared" si="4"/>
        <v>13005383</v>
      </c>
      <c r="T25" s="219">
        <f t="shared" si="4"/>
        <v>13287055</v>
      </c>
      <c r="U25" s="219">
        <f t="shared" si="4"/>
        <v>3990646</v>
      </c>
      <c r="V25" s="219">
        <f t="shared" si="4"/>
        <v>30283084</v>
      </c>
      <c r="W25" s="219">
        <f t="shared" si="4"/>
        <v>87041163</v>
      </c>
      <c r="X25" s="219">
        <f t="shared" si="4"/>
        <v>120336336</v>
      </c>
      <c r="Y25" s="219">
        <f t="shared" si="4"/>
        <v>-33295173</v>
      </c>
      <c r="Z25" s="231">
        <f>+IF(X25&lt;&gt;0,+(Y25/X25)*100,0)</f>
        <v>-27.668428428799757</v>
      </c>
      <c r="AA25" s="232">
        <f>+AA5+AA9+AA15+AA19+AA24</f>
        <v>190255395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99575127</v>
      </c>
      <c r="D28" s="155"/>
      <c r="E28" s="156">
        <v>114601336</v>
      </c>
      <c r="F28" s="60">
        <v>137352610</v>
      </c>
      <c r="G28" s="60">
        <v>2712863</v>
      </c>
      <c r="H28" s="60">
        <v>4047801</v>
      </c>
      <c r="I28" s="60">
        <v>4631139</v>
      </c>
      <c r="J28" s="60">
        <v>11391803</v>
      </c>
      <c r="K28" s="60">
        <v>10493134</v>
      </c>
      <c r="L28" s="60">
        <v>5024620</v>
      </c>
      <c r="M28" s="60">
        <v>8522450</v>
      </c>
      <c r="N28" s="60">
        <v>24040204</v>
      </c>
      <c r="O28" s="60">
        <v>646167</v>
      </c>
      <c r="P28" s="60">
        <v>8864199</v>
      </c>
      <c r="Q28" s="60">
        <v>9252845</v>
      </c>
      <c r="R28" s="60">
        <v>18763211</v>
      </c>
      <c r="S28" s="60">
        <v>12755499</v>
      </c>
      <c r="T28" s="60">
        <v>13274848</v>
      </c>
      <c r="U28" s="60">
        <v>3478834</v>
      </c>
      <c r="V28" s="60">
        <v>29509181</v>
      </c>
      <c r="W28" s="60">
        <v>83704399</v>
      </c>
      <c r="X28" s="60"/>
      <c r="Y28" s="60">
        <v>83704399</v>
      </c>
      <c r="Z28" s="140"/>
      <c r="AA28" s="155">
        <v>137352610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99575127</v>
      </c>
      <c r="D32" s="210">
        <f>SUM(D28:D31)</f>
        <v>0</v>
      </c>
      <c r="E32" s="211">
        <f t="shared" si="5"/>
        <v>114601336</v>
      </c>
      <c r="F32" s="77">
        <f t="shared" si="5"/>
        <v>137352610</v>
      </c>
      <c r="G32" s="77">
        <f t="shared" si="5"/>
        <v>2712863</v>
      </c>
      <c r="H32" s="77">
        <f t="shared" si="5"/>
        <v>4047801</v>
      </c>
      <c r="I32" s="77">
        <f t="shared" si="5"/>
        <v>4631139</v>
      </c>
      <c r="J32" s="77">
        <f t="shared" si="5"/>
        <v>11391803</v>
      </c>
      <c r="K32" s="77">
        <f t="shared" si="5"/>
        <v>10493134</v>
      </c>
      <c r="L32" s="77">
        <f t="shared" si="5"/>
        <v>5024620</v>
      </c>
      <c r="M32" s="77">
        <f t="shared" si="5"/>
        <v>8522450</v>
      </c>
      <c r="N32" s="77">
        <f t="shared" si="5"/>
        <v>24040204</v>
      </c>
      <c r="O32" s="77">
        <f t="shared" si="5"/>
        <v>646167</v>
      </c>
      <c r="P32" s="77">
        <f t="shared" si="5"/>
        <v>8864199</v>
      </c>
      <c r="Q32" s="77">
        <f t="shared" si="5"/>
        <v>9252845</v>
      </c>
      <c r="R32" s="77">
        <f t="shared" si="5"/>
        <v>18763211</v>
      </c>
      <c r="S32" s="77">
        <f t="shared" si="5"/>
        <v>12755499</v>
      </c>
      <c r="T32" s="77">
        <f t="shared" si="5"/>
        <v>13274848</v>
      </c>
      <c r="U32" s="77">
        <f t="shared" si="5"/>
        <v>3478834</v>
      </c>
      <c r="V32" s="77">
        <f t="shared" si="5"/>
        <v>29509181</v>
      </c>
      <c r="W32" s="77">
        <f t="shared" si="5"/>
        <v>83704399</v>
      </c>
      <c r="X32" s="77">
        <f t="shared" si="5"/>
        <v>0</v>
      </c>
      <c r="Y32" s="77">
        <f t="shared" si="5"/>
        <v>83704399</v>
      </c>
      <c r="Z32" s="212">
        <f>+IF(X32&lt;&gt;0,+(Y32/X32)*100,0)</f>
        <v>0</v>
      </c>
      <c r="AA32" s="79">
        <f>SUM(AA28:AA31)</f>
        <v>137352610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5735000</v>
      </c>
      <c r="F33" s="60">
        <v>33972785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33972785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>
        <v>10000000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>
        <v>123597</v>
      </c>
      <c r="Q34" s="60"/>
      <c r="R34" s="60">
        <v>123597</v>
      </c>
      <c r="S34" s="60">
        <v>-107000</v>
      </c>
      <c r="T34" s="60">
        <v>-107000</v>
      </c>
      <c r="U34" s="60">
        <v>355403</v>
      </c>
      <c r="V34" s="60">
        <v>141403</v>
      </c>
      <c r="W34" s="60">
        <v>265000</v>
      </c>
      <c r="X34" s="60"/>
      <c r="Y34" s="60">
        <v>265000</v>
      </c>
      <c r="Z34" s="140"/>
      <c r="AA34" s="62">
        <v>10000000</v>
      </c>
    </row>
    <row r="35" spans="1:27" ht="13.5">
      <c r="A35" s="237" t="s">
        <v>53</v>
      </c>
      <c r="B35" s="136"/>
      <c r="C35" s="155">
        <v>389630</v>
      </c>
      <c r="D35" s="155"/>
      <c r="E35" s="156"/>
      <c r="F35" s="60">
        <v>8930000</v>
      </c>
      <c r="G35" s="60">
        <v>25202</v>
      </c>
      <c r="H35" s="60"/>
      <c r="I35" s="60">
        <v>32344</v>
      </c>
      <c r="J35" s="60">
        <v>57546</v>
      </c>
      <c r="K35" s="60">
        <v>1586496</v>
      </c>
      <c r="L35" s="60">
        <v>135891</v>
      </c>
      <c r="M35" s="60">
        <v>318139</v>
      </c>
      <c r="N35" s="60">
        <v>2040526</v>
      </c>
      <c r="O35" s="60">
        <v>251493</v>
      </c>
      <c r="P35" s="60">
        <v>56207</v>
      </c>
      <c r="Q35" s="60">
        <v>33492</v>
      </c>
      <c r="R35" s="60">
        <v>341192</v>
      </c>
      <c r="S35" s="60">
        <v>356884</v>
      </c>
      <c r="T35" s="60">
        <v>119207</v>
      </c>
      <c r="U35" s="60">
        <v>156409</v>
      </c>
      <c r="V35" s="60">
        <v>632500</v>
      </c>
      <c r="W35" s="60">
        <v>3071764</v>
      </c>
      <c r="X35" s="60"/>
      <c r="Y35" s="60">
        <v>3071764</v>
      </c>
      <c r="Z35" s="140"/>
      <c r="AA35" s="62">
        <v>8930000</v>
      </c>
    </row>
    <row r="36" spans="1:27" ht="13.5">
      <c r="A36" s="238" t="s">
        <v>139</v>
      </c>
      <c r="B36" s="149"/>
      <c r="C36" s="222">
        <f aca="true" t="shared" si="6" ref="C36:Y36">SUM(C32:C35)</f>
        <v>99964757</v>
      </c>
      <c r="D36" s="222">
        <f>SUM(D32:D35)</f>
        <v>0</v>
      </c>
      <c r="E36" s="218">
        <f t="shared" si="6"/>
        <v>120336336</v>
      </c>
      <c r="F36" s="220">
        <f t="shared" si="6"/>
        <v>190255395</v>
      </c>
      <c r="G36" s="220">
        <f t="shared" si="6"/>
        <v>2738065</v>
      </c>
      <c r="H36" s="220">
        <f t="shared" si="6"/>
        <v>4047801</v>
      </c>
      <c r="I36" s="220">
        <f t="shared" si="6"/>
        <v>4663483</v>
      </c>
      <c r="J36" s="220">
        <f t="shared" si="6"/>
        <v>11449349</v>
      </c>
      <c r="K36" s="220">
        <f t="shared" si="6"/>
        <v>12079630</v>
      </c>
      <c r="L36" s="220">
        <f t="shared" si="6"/>
        <v>5160511</v>
      </c>
      <c r="M36" s="220">
        <f t="shared" si="6"/>
        <v>8840589</v>
      </c>
      <c r="N36" s="220">
        <f t="shared" si="6"/>
        <v>26080730</v>
      </c>
      <c r="O36" s="220">
        <f t="shared" si="6"/>
        <v>897660</v>
      </c>
      <c r="P36" s="220">
        <f t="shared" si="6"/>
        <v>9044003</v>
      </c>
      <c r="Q36" s="220">
        <f t="shared" si="6"/>
        <v>9286337</v>
      </c>
      <c r="R36" s="220">
        <f t="shared" si="6"/>
        <v>19228000</v>
      </c>
      <c r="S36" s="220">
        <f t="shared" si="6"/>
        <v>13005383</v>
      </c>
      <c r="T36" s="220">
        <f t="shared" si="6"/>
        <v>13287055</v>
      </c>
      <c r="U36" s="220">
        <f t="shared" si="6"/>
        <v>3990646</v>
      </c>
      <c r="V36" s="220">
        <f t="shared" si="6"/>
        <v>30283084</v>
      </c>
      <c r="W36" s="220">
        <f t="shared" si="6"/>
        <v>87041163</v>
      </c>
      <c r="X36" s="220">
        <f t="shared" si="6"/>
        <v>0</v>
      </c>
      <c r="Y36" s="220">
        <f t="shared" si="6"/>
        <v>87041163</v>
      </c>
      <c r="Z36" s="221">
        <f>+IF(X36&lt;&gt;0,+(Y36/X36)*100,0)</f>
        <v>0</v>
      </c>
      <c r="AA36" s="239">
        <f>SUM(AA32:AA35)</f>
        <v>190255395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3129853</v>
      </c>
      <c r="D6" s="155"/>
      <c r="E6" s="59">
        <v>3729117</v>
      </c>
      <c r="F6" s="60">
        <v>16300</v>
      </c>
      <c r="G6" s="60">
        <v>42885370</v>
      </c>
      <c r="H6" s="60">
        <v>16300</v>
      </c>
      <c r="I6" s="60">
        <v>1659251</v>
      </c>
      <c r="J6" s="60">
        <v>1659251</v>
      </c>
      <c r="K6" s="60">
        <v>2222153</v>
      </c>
      <c r="L6" s="60">
        <v>56056163</v>
      </c>
      <c r="M6" s="60">
        <v>2651110</v>
      </c>
      <c r="N6" s="60">
        <v>2651110</v>
      </c>
      <c r="O6" s="60">
        <v>1440162</v>
      </c>
      <c r="P6" s="60">
        <v>2921167</v>
      </c>
      <c r="Q6" s="60">
        <v>10977761</v>
      </c>
      <c r="R6" s="60">
        <v>10977761</v>
      </c>
      <c r="S6" s="60">
        <v>5092563</v>
      </c>
      <c r="T6" s="60">
        <v>16300</v>
      </c>
      <c r="U6" s="60">
        <v>16300</v>
      </c>
      <c r="V6" s="60">
        <v>16300</v>
      </c>
      <c r="W6" s="60">
        <v>16300</v>
      </c>
      <c r="X6" s="60">
        <v>16300</v>
      </c>
      <c r="Y6" s="60"/>
      <c r="Z6" s="140"/>
      <c r="AA6" s="62">
        <v>16300</v>
      </c>
    </row>
    <row r="7" spans="1:27" ht="13.5">
      <c r="A7" s="249" t="s">
        <v>144</v>
      </c>
      <c r="B7" s="182"/>
      <c r="C7" s="155">
        <v>35093101</v>
      </c>
      <c r="D7" s="155"/>
      <c r="E7" s="59">
        <v>20000000</v>
      </c>
      <c r="F7" s="60">
        <v>8513837</v>
      </c>
      <c r="G7" s="60">
        <v>70042684</v>
      </c>
      <c r="H7" s="60">
        <v>99775538</v>
      </c>
      <c r="I7" s="60">
        <v>54919294</v>
      </c>
      <c r="J7" s="60">
        <v>54919294</v>
      </c>
      <c r="K7" s="60">
        <v>39915051</v>
      </c>
      <c r="L7" s="60">
        <v>46275699</v>
      </c>
      <c r="M7" s="60">
        <v>49720343</v>
      </c>
      <c r="N7" s="60">
        <v>49720343</v>
      </c>
      <c r="O7" s="60">
        <v>31871161</v>
      </c>
      <c r="P7" s="60">
        <v>13260318</v>
      </c>
      <c r="Q7" s="60">
        <v>120413070</v>
      </c>
      <c r="R7" s="60">
        <v>120413070</v>
      </c>
      <c r="S7" s="60">
        <v>91811201</v>
      </c>
      <c r="T7" s="60">
        <v>92219953</v>
      </c>
      <c r="U7" s="60">
        <v>35920001</v>
      </c>
      <c r="V7" s="60">
        <v>35920001</v>
      </c>
      <c r="W7" s="60">
        <v>35920001</v>
      </c>
      <c r="X7" s="60">
        <v>8513837</v>
      </c>
      <c r="Y7" s="60">
        <v>27406164</v>
      </c>
      <c r="Z7" s="140">
        <v>321.9</v>
      </c>
      <c r="AA7" s="62">
        <v>8513837</v>
      </c>
    </row>
    <row r="8" spans="1:27" ht="13.5">
      <c r="A8" s="249" t="s">
        <v>145</v>
      </c>
      <c r="B8" s="182"/>
      <c r="C8" s="155">
        <v>16524496</v>
      </c>
      <c r="D8" s="155"/>
      <c r="E8" s="59">
        <v>30620857</v>
      </c>
      <c r="F8" s="60">
        <v>10109549</v>
      </c>
      <c r="G8" s="60">
        <v>41711858</v>
      </c>
      <c r="H8" s="60">
        <v>45808671</v>
      </c>
      <c r="I8" s="60">
        <v>46795316</v>
      </c>
      <c r="J8" s="60">
        <v>46795316</v>
      </c>
      <c r="K8" s="60">
        <v>53416735</v>
      </c>
      <c r="L8" s="60">
        <v>58481302</v>
      </c>
      <c r="M8" s="60">
        <v>61418568</v>
      </c>
      <c r="N8" s="60">
        <v>61418568</v>
      </c>
      <c r="O8" s="60">
        <v>61753096</v>
      </c>
      <c r="P8" s="60">
        <v>61753096</v>
      </c>
      <c r="Q8" s="60">
        <v>67277503</v>
      </c>
      <c r="R8" s="60">
        <v>67277503</v>
      </c>
      <c r="S8" s="60">
        <v>67277503</v>
      </c>
      <c r="T8" s="60">
        <v>67277503</v>
      </c>
      <c r="U8" s="60">
        <v>67277503</v>
      </c>
      <c r="V8" s="60">
        <v>67277503</v>
      </c>
      <c r="W8" s="60">
        <v>67277503</v>
      </c>
      <c r="X8" s="60">
        <v>10109549</v>
      </c>
      <c r="Y8" s="60">
        <v>57167954</v>
      </c>
      <c r="Z8" s="140">
        <v>565.48</v>
      </c>
      <c r="AA8" s="62">
        <v>10109549</v>
      </c>
    </row>
    <row r="9" spans="1:27" ht="13.5">
      <c r="A9" s="249" t="s">
        <v>146</v>
      </c>
      <c r="B9" s="182"/>
      <c r="C9" s="155">
        <v>6990944</v>
      </c>
      <c r="D9" s="155"/>
      <c r="E9" s="59"/>
      <c r="F9" s="60">
        <v>6990164</v>
      </c>
      <c r="G9" s="60">
        <v>34880121</v>
      </c>
      <c r="H9" s="60">
        <v>23393741</v>
      </c>
      <c r="I9" s="60">
        <v>30316823</v>
      </c>
      <c r="J9" s="60">
        <v>30316823</v>
      </c>
      <c r="K9" s="60">
        <v>25613469</v>
      </c>
      <c r="L9" s="60">
        <v>25873114</v>
      </c>
      <c r="M9" s="60">
        <v>29061844</v>
      </c>
      <c r="N9" s="60">
        <v>29061844</v>
      </c>
      <c r="O9" s="60">
        <v>19190403</v>
      </c>
      <c r="P9" s="60">
        <v>4966249</v>
      </c>
      <c r="Q9" s="60">
        <v>5313010</v>
      </c>
      <c r="R9" s="60">
        <v>5313010</v>
      </c>
      <c r="S9" s="60">
        <v>6345429</v>
      </c>
      <c r="T9" s="60">
        <v>3225911</v>
      </c>
      <c r="U9" s="60">
        <v>5270071</v>
      </c>
      <c r="V9" s="60">
        <v>5270071</v>
      </c>
      <c r="W9" s="60">
        <v>5270071</v>
      </c>
      <c r="X9" s="60">
        <v>6990164</v>
      </c>
      <c r="Y9" s="60">
        <v>-1720093</v>
      </c>
      <c r="Z9" s="140">
        <v>-24.61</v>
      </c>
      <c r="AA9" s="62">
        <v>6990164</v>
      </c>
    </row>
    <row r="10" spans="1:27" ht="13.5">
      <c r="A10" s="249" t="s">
        <v>147</v>
      </c>
      <c r="B10" s="182"/>
      <c r="C10" s="155">
        <v>4621798</v>
      </c>
      <c r="D10" s="155"/>
      <c r="E10" s="59">
        <v>10000000</v>
      </c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3018121</v>
      </c>
      <c r="D11" s="155"/>
      <c r="E11" s="59">
        <v>1571621</v>
      </c>
      <c r="F11" s="60">
        <v>3214298</v>
      </c>
      <c r="G11" s="60">
        <v>2756317</v>
      </c>
      <c r="H11" s="60">
        <v>2592273</v>
      </c>
      <c r="I11" s="60">
        <v>2213866</v>
      </c>
      <c r="J11" s="60">
        <v>2213866</v>
      </c>
      <c r="K11" s="60">
        <v>1737548</v>
      </c>
      <c r="L11" s="60">
        <v>2056520</v>
      </c>
      <c r="M11" s="60">
        <v>2284345</v>
      </c>
      <c r="N11" s="60">
        <v>2284345</v>
      </c>
      <c r="O11" s="60">
        <v>2319786</v>
      </c>
      <c r="P11" s="60">
        <v>2856824</v>
      </c>
      <c r="Q11" s="60">
        <v>2418859</v>
      </c>
      <c r="R11" s="60">
        <v>2418859</v>
      </c>
      <c r="S11" s="60">
        <v>2657677</v>
      </c>
      <c r="T11" s="60">
        <v>2064435</v>
      </c>
      <c r="U11" s="60">
        <v>3972642</v>
      </c>
      <c r="V11" s="60">
        <v>3972642</v>
      </c>
      <c r="W11" s="60">
        <v>3972642</v>
      </c>
      <c r="X11" s="60">
        <v>3214298</v>
      </c>
      <c r="Y11" s="60">
        <v>758344</v>
      </c>
      <c r="Z11" s="140">
        <v>23.59</v>
      </c>
      <c r="AA11" s="62">
        <v>3214298</v>
      </c>
    </row>
    <row r="12" spans="1:27" ht="13.5">
      <c r="A12" s="250" t="s">
        <v>56</v>
      </c>
      <c r="B12" s="251"/>
      <c r="C12" s="168">
        <f aca="true" t="shared" si="0" ref="C12:Y12">SUM(C6:C11)</f>
        <v>69378313</v>
      </c>
      <c r="D12" s="168">
        <f>SUM(D6:D11)</f>
        <v>0</v>
      </c>
      <c r="E12" s="72">
        <f t="shared" si="0"/>
        <v>65921595</v>
      </c>
      <c r="F12" s="73">
        <f t="shared" si="0"/>
        <v>28844148</v>
      </c>
      <c r="G12" s="73">
        <f t="shared" si="0"/>
        <v>192276350</v>
      </c>
      <c r="H12" s="73">
        <f t="shared" si="0"/>
        <v>171586523</v>
      </c>
      <c r="I12" s="73">
        <f t="shared" si="0"/>
        <v>135904550</v>
      </c>
      <c r="J12" s="73">
        <f t="shared" si="0"/>
        <v>135904550</v>
      </c>
      <c r="K12" s="73">
        <f t="shared" si="0"/>
        <v>122904956</v>
      </c>
      <c r="L12" s="73">
        <f t="shared" si="0"/>
        <v>188742798</v>
      </c>
      <c r="M12" s="73">
        <f t="shared" si="0"/>
        <v>145136210</v>
      </c>
      <c r="N12" s="73">
        <f t="shared" si="0"/>
        <v>145136210</v>
      </c>
      <c r="O12" s="73">
        <f t="shared" si="0"/>
        <v>116574608</v>
      </c>
      <c r="P12" s="73">
        <f t="shared" si="0"/>
        <v>85757654</v>
      </c>
      <c r="Q12" s="73">
        <f t="shared" si="0"/>
        <v>206400203</v>
      </c>
      <c r="R12" s="73">
        <f t="shared" si="0"/>
        <v>206400203</v>
      </c>
      <c r="S12" s="73">
        <f t="shared" si="0"/>
        <v>173184373</v>
      </c>
      <c r="T12" s="73">
        <f t="shared" si="0"/>
        <v>164804102</v>
      </c>
      <c r="U12" s="73">
        <f t="shared" si="0"/>
        <v>112456517</v>
      </c>
      <c r="V12" s="73">
        <f t="shared" si="0"/>
        <v>112456517</v>
      </c>
      <c r="W12" s="73">
        <f t="shared" si="0"/>
        <v>112456517</v>
      </c>
      <c r="X12" s="73">
        <f t="shared" si="0"/>
        <v>28844148</v>
      </c>
      <c r="Y12" s="73">
        <f t="shared" si="0"/>
        <v>83612369</v>
      </c>
      <c r="Z12" s="170">
        <f>+IF(X12&lt;&gt;0,+(Y12/X12)*100,0)</f>
        <v>289.8763693765543</v>
      </c>
      <c r="AA12" s="74">
        <f>SUM(AA6:AA11)</f>
        <v>28844148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3195395</v>
      </c>
      <c r="D16" s="155"/>
      <c r="E16" s="59">
        <v>3619220</v>
      </c>
      <c r="F16" s="60">
        <v>3196000</v>
      </c>
      <c r="G16" s="159">
        <v>3198756</v>
      </c>
      <c r="H16" s="159">
        <v>3211065</v>
      </c>
      <c r="I16" s="159">
        <v>3218899</v>
      </c>
      <c r="J16" s="60">
        <v>3218899</v>
      </c>
      <c r="K16" s="159">
        <v>3226734</v>
      </c>
      <c r="L16" s="159">
        <v>3234569</v>
      </c>
      <c r="M16" s="60">
        <v>3242404</v>
      </c>
      <c r="N16" s="159">
        <v>3242404</v>
      </c>
      <c r="O16" s="159">
        <v>3250238</v>
      </c>
      <c r="P16" s="159">
        <v>3258073</v>
      </c>
      <c r="Q16" s="60">
        <v>3265908</v>
      </c>
      <c r="R16" s="159">
        <v>3265908</v>
      </c>
      <c r="S16" s="159">
        <v>3273742</v>
      </c>
      <c r="T16" s="60">
        <v>3281577</v>
      </c>
      <c r="U16" s="159">
        <v>3289412</v>
      </c>
      <c r="V16" s="159">
        <v>3289412</v>
      </c>
      <c r="W16" s="159">
        <v>3289412</v>
      </c>
      <c r="X16" s="60">
        <v>3196000</v>
      </c>
      <c r="Y16" s="159">
        <v>93412</v>
      </c>
      <c r="Z16" s="141">
        <v>2.92</v>
      </c>
      <c r="AA16" s="225">
        <v>3196000</v>
      </c>
    </row>
    <row r="17" spans="1:27" ht="13.5">
      <c r="A17" s="249" t="s">
        <v>152</v>
      </c>
      <c r="B17" s="182"/>
      <c r="C17" s="155">
        <v>2620956</v>
      </c>
      <c r="D17" s="155"/>
      <c r="E17" s="59">
        <v>3078410</v>
      </c>
      <c r="F17" s="60">
        <v>2639279</v>
      </c>
      <c r="G17" s="60">
        <v>2623709</v>
      </c>
      <c r="H17" s="60">
        <v>2620955</v>
      </c>
      <c r="I17" s="60">
        <v>2609582</v>
      </c>
      <c r="J17" s="60">
        <v>2609582</v>
      </c>
      <c r="K17" s="60">
        <v>2609582</v>
      </c>
      <c r="L17" s="60">
        <v>2601999</v>
      </c>
      <c r="M17" s="60">
        <v>2598208</v>
      </c>
      <c r="N17" s="60">
        <v>2598208</v>
      </c>
      <c r="O17" s="60">
        <v>2594417</v>
      </c>
      <c r="P17" s="60">
        <v>2590626</v>
      </c>
      <c r="Q17" s="60">
        <v>2586834</v>
      </c>
      <c r="R17" s="60">
        <v>2586834</v>
      </c>
      <c r="S17" s="60">
        <v>2583043</v>
      </c>
      <c r="T17" s="60">
        <v>2579252</v>
      </c>
      <c r="U17" s="60">
        <v>2575460</v>
      </c>
      <c r="V17" s="60">
        <v>2575460</v>
      </c>
      <c r="W17" s="60">
        <v>2575460</v>
      </c>
      <c r="X17" s="60">
        <v>2639279</v>
      </c>
      <c r="Y17" s="60">
        <v>-63819</v>
      </c>
      <c r="Z17" s="140">
        <v>-2.42</v>
      </c>
      <c r="AA17" s="62">
        <v>2639279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1280255845</v>
      </c>
      <c r="D19" s="155"/>
      <c r="E19" s="59">
        <v>1403452247</v>
      </c>
      <c r="F19" s="60">
        <v>1282367000</v>
      </c>
      <c r="G19" s="60">
        <v>1288451235</v>
      </c>
      <c r="H19" s="60">
        <v>1291960727</v>
      </c>
      <c r="I19" s="60">
        <v>1285510493</v>
      </c>
      <c r="J19" s="60">
        <v>1285510493</v>
      </c>
      <c r="K19" s="60">
        <v>1297590127</v>
      </c>
      <c r="L19" s="60">
        <v>1295341497</v>
      </c>
      <c r="M19" s="60">
        <v>1295558502</v>
      </c>
      <c r="N19" s="60">
        <v>1295558502</v>
      </c>
      <c r="O19" s="60">
        <v>1295995144</v>
      </c>
      <c r="P19" s="60">
        <v>1300152714</v>
      </c>
      <c r="Q19" s="60">
        <v>1305895782</v>
      </c>
      <c r="R19" s="60">
        <v>1305895782</v>
      </c>
      <c r="S19" s="60">
        <v>1315198696</v>
      </c>
      <c r="T19" s="60">
        <v>1325372176</v>
      </c>
      <c r="U19" s="60">
        <v>1325727165</v>
      </c>
      <c r="V19" s="60">
        <v>1325727165</v>
      </c>
      <c r="W19" s="60">
        <v>1325727165</v>
      </c>
      <c r="X19" s="60">
        <v>1282367000</v>
      </c>
      <c r="Y19" s="60">
        <v>43360165</v>
      </c>
      <c r="Z19" s="140">
        <v>3.38</v>
      </c>
      <c r="AA19" s="62">
        <v>1282367000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2207942</v>
      </c>
      <c r="D22" s="155"/>
      <c r="E22" s="59">
        <v>2858486</v>
      </c>
      <c r="F22" s="60">
        <v>3345759</v>
      </c>
      <c r="G22" s="60">
        <v>2289257</v>
      </c>
      <c r="H22" s="60">
        <v>2234051</v>
      </c>
      <c r="I22" s="60">
        <v>2078659</v>
      </c>
      <c r="J22" s="60">
        <v>2078659</v>
      </c>
      <c r="K22" s="60">
        <v>2078659</v>
      </c>
      <c r="L22" s="60">
        <v>1975065</v>
      </c>
      <c r="M22" s="60">
        <v>1923266</v>
      </c>
      <c r="N22" s="60">
        <v>1923266</v>
      </c>
      <c r="O22" s="60">
        <v>1845361</v>
      </c>
      <c r="P22" s="60">
        <v>1793564</v>
      </c>
      <c r="Q22" s="60">
        <v>1741767</v>
      </c>
      <c r="R22" s="60">
        <v>1741767</v>
      </c>
      <c r="S22" s="60">
        <v>1689969</v>
      </c>
      <c r="T22" s="60">
        <v>1638172</v>
      </c>
      <c r="U22" s="60">
        <v>1586375</v>
      </c>
      <c r="V22" s="60">
        <v>1586375</v>
      </c>
      <c r="W22" s="60">
        <v>1586375</v>
      </c>
      <c r="X22" s="60">
        <v>3345759</v>
      </c>
      <c r="Y22" s="60">
        <v>-1759384</v>
      </c>
      <c r="Z22" s="140">
        <v>-52.59</v>
      </c>
      <c r="AA22" s="62">
        <v>3345759</v>
      </c>
    </row>
    <row r="23" spans="1:27" ht="13.5">
      <c r="A23" s="249" t="s">
        <v>158</v>
      </c>
      <c r="B23" s="182"/>
      <c r="C23" s="155"/>
      <c r="D23" s="155"/>
      <c r="E23" s="59"/>
      <c r="F23" s="60">
        <v>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</v>
      </c>
      <c r="Y23" s="159">
        <v>-1</v>
      </c>
      <c r="Z23" s="141">
        <v>-100</v>
      </c>
      <c r="AA23" s="225">
        <v>1</v>
      </c>
    </row>
    <row r="24" spans="1:27" ht="13.5">
      <c r="A24" s="250" t="s">
        <v>57</v>
      </c>
      <c r="B24" s="253"/>
      <c r="C24" s="168">
        <f aca="true" t="shared" si="1" ref="C24:Y24">SUM(C15:C23)</f>
        <v>1288280138</v>
      </c>
      <c r="D24" s="168">
        <f>SUM(D15:D23)</f>
        <v>0</v>
      </c>
      <c r="E24" s="76">
        <f t="shared" si="1"/>
        <v>1413008363</v>
      </c>
      <c r="F24" s="77">
        <f t="shared" si="1"/>
        <v>1291548039</v>
      </c>
      <c r="G24" s="77">
        <f t="shared" si="1"/>
        <v>1296562957</v>
      </c>
      <c r="H24" s="77">
        <f t="shared" si="1"/>
        <v>1300026798</v>
      </c>
      <c r="I24" s="77">
        <f t="shared" si="1"/>
        <v>1293417633</v>
      </c>
      <c r="J24" s="77">
        <f t="shared" si="1"/>
        <v>1293417633</v>
      </c>
      <c r="K24" s="77">
        <f t="shared" si="1"/>
        <v>1305505102</v>
      </c>
      <c r="L24" s="77">
        <f t="shared" si="1"/>
        <v>1303153130</v>
      </c>
      <c r="M24" s="77">
        <f t="shared" si="1"/>
        <v>1303322380</v>
      </c>
      <c r="N24" s="77">
        <f t="shared" si="1"/>
        <v>1303322380</v>
      </c>
      <c r="O24" s="77">
        <f t="shared" si="1"/>
        <v>1303685160</v>
      </c>
      <c r="P24" s="77">
        <f t="shared" si="1"/>
        <v>1307794977</v>
      </c>
      <c r="Q24" s="77">
        <f t="shared" si="1"/>
        <v>1313490291</v>
      </c>
      <c r="R24" s="77">
        <f t="shared" si="1"/>
        <v>1313490291</v>
      </c>
      <c r="S24" s="77">
        <f t="shared" si="1"/>
        <v>1322745450</v>
      </c>
      <c r="T24" s="77">
        <f t="shared" si="1"/>
        <v>1332871177</v>
      </c>
      <c r="U24" s="77">
        <f t="shared" si="1"/>
        <v>1333178412</v>
      </c>
      <c r="V24" s="77">
        <f t="shared" si="1"/>
        <v>1333178412</v>
      </c>
      <c r="W24" s="77">
        <f t="shared" si="1"/>
        <v>1333178412</v>
      </c>
      <c r="X24" s="77">
        <f t="shared" si="1"/>
        <v>1291548039</v>
      </c>
      <c r="Y24" s="77">
        <f t="shared" si="1"/>
        <v>41630373</v>
      </c>
      <c r="Z24" s="212">
        <f>+IF(X24&lt;&gt;0,+(Y24/X24)*100,0)</f>
        <v>3.22329264904718</v>
      </c>
      <c r="AA24" s="79">
        <f>SUM(AA15:AA23)</f>
        <v>1291548039</v>
      </c>
    </row>
    <row r="25" spans="1:27" ht="13.5">
      <c r="A25" s="250" t="s">
        <v>159</v>
      </c>
      <c r="B25" s="251"/>
      <c r="C25" s="168">
        <f aca="true" t="shared" si="2" ref="C25:Y25">+C12+C24</f>
        <v>1357658451</v>
      </c>
      <c r="D25" s="168">
        <f>+D12+D24</f>
        <v>0</v>
      </c>
      <c r="E25" s="72">
        <f t="shared" si="2"/>
        <v>1478929958</v>
      </c>
      <c r="F25" s="73">
        <f t="shared" si="2"/>
        <v>1320392187</v>
      </c>
      <c r="G25" s="73">
        <f t="shared" si="2"/>
        <v>1488839307</v>
      </c>
      <c r="H25" s="73">
        <f t="shared" si="2"/>
        <v>1471613321</v>
      </c>
      <c r="I25" s="73">
        <f t="shared" si="2"/>
        <v>1429322183</v>
      </c>
      <c r="J25" s="73">
        <f t="shared" si="2"/>
        <v>1429322183</v>
      </c>
      <c r="K25" s="73">
        <f t="shared" si="2"/>
        <v>1428410058</v>
      </c>
      <c r="L25" s="73">
        <f t="shared" si="2"/>
        <v>1491895928</v>
      </c>
      <c r="M25" s="73">
        <f t="shared" si="2"/>
        <v>1448458590</v>
      </c>
      <c r="N25" s="73">
        <f t="shared" si="2"/>
        <v>1448458590</v>
      </c>
      <c r="O25" s="73">
        <f t="shared" si="2"/>
        <v>1420259768</v>
      </c>
      <c r="P25" s="73">
        <f t="shared" si="2"/>
        <v>1393552631</v>
      </c>
      <c r="Q25" s="73">
        <f t="shared" si="2"/>
        <v>1519890494</v>
      </c>
      <c r="R25" s="73">
        <f t="shared" si="2"/>
        <v>1519890494</v>
      </c>
      <c r="S25" s="73">
        <f t="shared" si="2"/>
        <v>1495929823</v>
      </c>
      <c r="T25" s="73">
        <f t="shared" si="2"/>
        <v>1497675279</v>
      </c>
      <c r="U25" s="73">
        <f t="shared" si="2"/>
        <v>1445634929</v>
      </c>
      <c r="V25" s="73">
        <f t="shared" si="2"/>
        <v>1445634929</v>
      </c>
      <c r="W25" s="73">
        <f t="shared" si="2"/>
        <v>1445634929</v>
      </c>
      <c r="X25" s="73">
        <f t="shared" si="2"/>
        <v>1320392187</v>
      </c>
      <c r="Y25" s="73">
        <f t="shared" si="2"/>
        <v>125242742</v>
      </c>
      <c r="Z25" s="170">
        <f>+IF(X25&lt;&gt;0,+(Y25/X25)*100,0)</f>
        <v>9.485268334142301</v>
      </c>
      <c r="AA25" s="74">
        <f>+AA12+AA24</f>
        <v>1320392187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>
        <v>52983348</v>
      </c>
      <c r="G29" s="60"/>
      <c r="H29" s="60">
        <v>2390351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30465426</v>
      </c>
      <c r="U29" s="60">
        <v>2144292</v>
      </c>
      <c r="V29" s="60">
        <v>2144292</v>
      </c>
      <c r="W29" s="60">
        <v>2144292</v>
      </c>
      <c r="X29" s="60">
        <v>52983348</v>
      </c>
      <c r="Y29" s="60">
        <v>-50839056</v>
      </c>
      <c r="Z29" s="140">
        <v>-95.95</v>
      </c>
      <c r="AA29" s="62">
        <v>52983348</v>
      </c>
    </row>
    <row r="30" spans="1:27" ht="13.5">
      <c r="A30" s="249" t="s">
        <v>52</v>
      </c>
      <c r="B30" s="182"/>
      <c r="C30" s="155">
        <v>445873</v>
      </c>
      <c r="D30" s="155"/>
      <c r="E30" s="59">
        <v>397695</v>
      </c>
      <c r="F30" s="60">
        <v>516595</v>
      </c>
      <c r="G30" s="60">
        <v>-814032</v>
      </c>
      <c r="H30" s="60">
        <v>-1237839</v>
      </c>
      <c r="I30" s="60">
        <v>-1332351</v>
      </c>
      <c r="J30" s="60">
        <v>-1332351</v>
      </c>
      <c r="K30" s="60">
        <v>-1332351</v>
      </c>
      <c r="L30" s="60">
        <v>-1332351</v>
      </c>
      <c r="M30" s="60">
        <v>-1332351</v>
      </c>
      <c r="N30" s="60">
        <v>-1332351</v>
      </c>
      <c r="O30" s="60">
        <v>-3165076</v>
      </c>
      <c r="P30" s="60">
        <v>-3673076</v>
      </c>
      <c r="Q30" s="60">
        <v>1326923</v>
      </c>
      <c r="R30" s="60">
        <v>1326923</v>
      </c>
      <c r="S30" s="60">
        <v>1326923</v>
      </c>
      <c r="T30" s="60">
        <v>1326923</v>
      </c>
      <c r="U30" s="60">
        <v>1326923</v>
      </c>
      <c r="V30" s="60">
        <v>1326923</v>
      </c>
      <c r="W30" s="60">
        <v>1326923</v>
      </c>
      <c r="X30" s="60">
        <v>516595</v>
      </c>
      <c r="Y30" s="60">
        <v>810328</v>
      </c>
      <c r="Z30" s="140">
        <v>156.86</v>
      </c>
      <c r="AA30" s="62">
        <v>516595</v>
      </c>
    </row>
    <row r="31" spans="1:27" ht="13.5">
      <c r="A31" s="249" t="s">
        <v>163</v>
      </c>
      <c r="B31" s="182"/>
      <c r="C31" s="155">
        <v>834552</v>
      </c>
      <c r="D31" s="155"/>
      <c r="E31" s="59"/>
      <c r="F31" s="60">
        <v>1001462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1001462</v>
      </c>
      <c r="Y31" s="60">
        <v>-1001462</v>
      </c>
      <c r="Z31" s="140">
        <v>-100</v>
      </c>
      <c r="AA31" s="62">
        <v>1001462</v>
      </c>
    </row>
    <row r="32" spans="1:27" ht="13.5">
      <c r="A32" s="249" t="s">
        <v>164</v>
      </c>
      <c r="B32" s="182"/>
      <c r="C32" s="155">
        <v>98561646</v>
      </c>
      <c r="D32" s="155"/>
      <c r="E32" s="59">
        <v>47315378</v>
      </c>
      <c r="F32" s="60">
        <v>72429994</v>
      </c>
      <c r="G32" s="60">
        <v>149905989</v>
      </c>
      <c r="H32" s="60">
        <v>133734087</v>
      </c>
      <c r="I32" s="60">
        <v>116772080</v>
      </c>
      <c r="J32" s="60">
        <v>116772080</v>
      </c>
      <c r="K32" s="60">
        <v>123754942</v>
      </c>
      <c r="L32" s="60">
        <v>104064788</v>
      </c>
      <c r="M32" s="60">
        <v>100427597</v>
      </c>
      <c r="N32" s="60">
        <v>100427597</v>
      </c>
      <c r="O32" s="60">
        <v>94274254</v>
      </c>
      <c r="P32" s="60">
        <v>95418382</v>
      </c>
      <c r="Q32" s="60">
        <v>191514354</v>
      </c>
      <c r="R32" s="60">
        <v>191514354</v>
      </c>
      <c r="S32" s="60">
        <v>176237891</v>
      </c>
      <c r="T32" s="60">
        <v>144998257</v>
      </c>
      <c r="U32" s="60">
        <v>126607404</v>
      </c>
      <c r="V32" s="60">
        <v>126607404</v>
      </c>
      <c r="W32" s="60">
        <v>126607404</v>
      </c>
      <c r="X32" s="60">
        <v>72429994</v>
      </c>
      <c r="Y32" s="60">
        <v>54177410</v>
      </c>
      <c r="Z32" s="140">
        <v>74.8</v>
      </c>
      <c r="AA32" s="62">
        <v>72429994</v>
      </c>
    </row>
    <row r="33" spans="1:27" ht="13.5">
      <c r="A33" s="249" t="s">
        <v>165</v>
      </c>
      <c r="B33" s="182"/>
      <c r="C33" s="155">
        <v>18263476</v>
      </c>
      <c r="D33" s="155"/>
      <c r="E33" s="59">
        <v>28317867</v>
      </c>
      <c r="F33" s="60">
        <v>29300698</v>
      </c>
      <c r="G33" s="60">
        <v>14913920</v>
      </c>
      <c r="H33" s="60">
        <v>15794150</v>
      </c>
      <c r="I33" s="60">
        <v>15724126</v>
      </c>
      <c r="J33" s="60">
        <v>15724126</v>
      </c>
      <c r="K33" s="60">
        <v>15686597</v>
      </c>
      <c r="L33" s="60">
        <v>22595384</v>
      </c>
      <c r="M33" s="60">
        <v>21058932</v>
      </c>
      <c r="N33" s="60">
        <v>21058932</v>
      </c>
      <c r="O33" s="60">
        <v>29890383</v>
      </c>
      <c r="P33" s="60">
        <v>29833620</v>
      </c>
      <c r="Q33" s="60">
        <v>29718594</v>
      </c>
      <c r="R33" s="60">
        <v>29718594</v>
      </c>
      <c r="S33" s="60">
        <v>29478855</v>
      </c>
      <c r="T33" s="60">
        <v>29152222</v>
      </c>
      <c r="U33" s="60">
        <v>28648560</v>
      </c>
      <c r="V33" s="60">
        <v>28648560</v>
      </c>
      <c r="W33" s="60">
        <v>28648560</v>
      </c>
      <c r="X33" s="60">
        <v>29300698</v>
      </c>
      <c r="Y33" s="60">
        <v>-652138</v>
      </c>
      <c r="Z33" s="140">
        <v>-2.23</v>
      </c>
      <c r="AA33" s="62">
        <v>29300698</v>
      </c>
    </row>
    <row r="34" spans="1:27" ht="13.5">
      <c r="A34" s="250" t="s">
        <v>58</v>
      </c>
      <c r="B34" s="251"/>
      <c r="C34" s="168">
        <f aca="true" t="shared" si="3" ref="C34:Y34">SUM(C29:C33)</f>
        <v>118105547</v>
      </c>
      <c r="D34" s="168">
        <f>SUM(D29:D33)</f>
        <v>0</v>
      </c>
      <c r="E34" s="72">
        <f t="shared" si="3"/>
        <v>76030940</v>
      </c>
      <c r="F34" s="73">
        <f t="shared" si="3"/>
        <v>156232097</v>
      </c>
      <c r="G34" s="73">
        <f t="shared" si="3"/>
        <v>164005877</v>
      </c>
      <c r="H34" s="73">
        <f t="shared" si="3"/>
        <v>150680749</v>
      </c>
      <c r="I34" s="73">
        <f t="shared" si="3"/>
        <v>131163855</v>
      </c>
      <c r="J34" s="73">
        <f t="shared" si="3"/>
        <v>131163855</v>
      </c>
      <c r="K34" s="73">
        <f t="shared" si="3"/>
        <v>138109188</v>
      </c>
      <c r="L34" s="73">
        <f t="shared" si="3"/>
        <v>125327821</v>
      </c>
      <c r="M34" s="73">
        <f t="shared" si="3"/>
        <v>120154178</v>
      </c>
      <c r="N34" s="73">
        <f t="shared" si="3"/>
        <v>120154178</v>
      </c>
      <c r="O34" s="73">
        <f t="shared" si="3"/>
        <v>120999561</v>
      </c>
      <c r="P34" s="73">
        <f t="shared" si="3"/>
        <v>121578926</v>
      </c>
      <c r="Q34" s="73">
        <f t="shared" si="3"/>
        <v>222559871</v>
      </c>
      <c r="R34" s="73">
        <f t="shared" si="3"/>
        <v>222559871</v>
      </c>
      <c r="S34" s="73">
        <f t="shared" si="3"/>
        <v>207043669</v>
      </c>
      <c r="T34" s="73">
        <f t="shared" si="3"/>
        <v>205942828</v>
      </c>
      <c r="U34" s="73">
        <f t="shared" si="3"/>
        <v>158727179</v>
      </c>
      <c r="V34" s="73">
        <f t="shared" si="3"/>
        <v>158727179</v>
      </c>
      <c r="W34" s="73">
        <f t="shared" si="3"/>
        <v>158727179</v>
      </c>
      <c r="X34" s="73">
        <f t="shared" si="3"/>
        <v>156232097</v>
      </c>
      <c r="Y34" s="73">
        <f t="shared" si="3"/>
        <v>2495082</v>
      </c>
      <c r="Z34" s="170">
        <f>+IF(X34&lt;&gt;0,+(Y34/X34)*100,0)</f>
        <v>1.597035467046186</v>
      </c>
      <c r="AA34" s="74">
        <f>SUM(AA29:AA33)</f>
        <v>156232097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5653603</v>
      </c>
      <c r="D37" s="155"/>
      <c r="E37" s="59">
        <v>6054418</v>
      </c>
      <c r="F37" s="60">
        <v>20223317</v>
      </c>
      <c r="G37" s="60">
        <v>6099476</v>
      </c>
      <c r="H37" s="60">
        <v>6099475</v>
      </c>
      <c r="I37" s="60">
        <v>5893201</v>
      </c>
      <c r="J37" s="60">
        <v>5893201</v>
      </c>
      <c r="K37" s="60">
        <v>5893201</v>
      </c>
      <c r="L37" s="60">
        <v>5893201</v>
      </c>
      <c r="M37" s="60">
        <v>5893201</v>
      </c>
      <c r="N37" s="60">
        <v>5893201</v>
      </c>
      <c r="O37" s="60">
        <v>5893201</v>
      </c>
      <c r="P37" s="60">
        <v>5893201</v>
      </c>
      <c r="Q37" s="60">
        <v>5893201</v>
      </c>
      <c r="R37" s="60">
        <v>5893201</v>
      </c>
      <c r="S37" s="60">
        <v>5893201</v>
      </c>
      <c r="T37" s="60">
        <v>5893201</v>
      </c>
      <c r="U37" s="60">
        <v>5893201</v>
      </c>
      <c r="V37" s="60">
        <v>5893201</v>
      </c>
      <c r="W37" s="60">
        <v>5893201</v>
      </c>
      <c r="X37" s="60">
        <v>20223317</v>
      </c>
      <c r="Y37" s="60">
        <v>-14330116</v>
      </c>
      <c r="Z37" s="140">
        <v>-70.86</v>
      </c>
      <c r="AA37" s="62">
        <v>20223317</v>
      </c>
    </row>
    <row r="38" spans="1:27" ht="13.5">
      <c r="A38" s="249" t="s">
        <v>165</v>
      </c>
      <c r="B38" s="182"/>
      <c r="C38" s="155">
        <v>28461773</v>
      </c>
      <c r="D38" s="155"/>
      <c r="E38" s="59">
        <v>14051793</v>
      </c>
      <c r="F38" s="60">
        <v>27731773</v>
      </c>
      <c r="G38" s="60">
        <v>34445967</v>
      </c>
      <c r="H38" s="60">
        <v>32212540</v>
      </c>
      <c r="I38" s="60">
        <v>31952104</v>
      </c>
      <c r="J38" s="60">
        <v>31952104</v>
      </c>
      <c r="K38" s="60">
        <v>31733368</v>
      </c>
      <c r="L38" s="60">
        <v>31733368</v>
      </c>
      <c r="M38" s="60">
        <v>31478666</v>
      </c>
      <c r="N38" s="60">
        <v>31478666</v>
      </c>
      <c r="O38" s="60">
        <v>31474130</v>
      </c>
      <c r="P38" s="60">
        <v>31391348</v>
      </c>
      <c r="Q38" s="60">
        <v>29852042</v>
      </c>
      <c r="R38" s="60">
        <v>29852042</v>
      </c>
      <c r="S38" s="60">
        <v>29622770</v>
      </c>
      <c r="T38" s="60">
        <v>27605470</v>
      </c>
      <c r="U38" s="60">
        <v>27487371</v>
      </c>
      <c r="V38" s="60">
        <v>27487371</v>
      </c>
      <c r="W38" s="60">
        <v>27487371</v>
      </c>
      <c r="X38" s="60">
        <v>27731773</v>
      </c>
      <c r="Y38" s="60">
        <v>-244402</v>
      </c>
      <c r="Z38" s="140">
        <v>-0.88</v>
      </c>
      <c r="AA38" s="62">
        <v>27731773</v>
      </c>
    </row>
    <row r="39" spans="1:27" ht="13.5">
      <c r="A39" s="250" t="s">
        <v>59</v>
      </c>
      <c r="B39" s="253"/>
      <c r="C39" s="168">
        <f aca="true" t="shared" si="4" ref="C39:Y39">SUM(C37:C38)</f>
        <v>34115376</v>
      </c>
      <c r="D39" s="168">
        <f>SUM(D37:D38)</f>
        <v>0</v>
      </c>
      <c r="E39" s="76">
        <f t="shared" si="4"/>
        <v>20106211</v>
      </c>
      <c r="F39" s="77">
        <f t="shared" si="4"/>
        <v>47955090</v>
      </c>
      <c r="G39" s="77">
        <f t="shared" si="4"/>
        <v>40545443</v>
      </c>
      <c r="H39" s="77">
        <f t="shared" si="4"/>
        <v>38312015</v>
      </c>
      <c r="I39" s="77">
        <f t="shared" si="4"/>
        <v>37845305</v>
      </c>
      <c r="J39" s="77">
        <f t="shared" si="4"/>
        <v>37845305</v>
      </c>
      <c r="K39" s="77">
        <f t="shared" si="4"/>
        <v>37626569</v>
      </c>
      <c r="L39" s="77">
        <f t="shared" si="4"/>
        <v>37626569</v>
      </c>
      <c r="M39" s="77">
        <f t="shared" si="4"/>
        <v>37371867</v>
      </c>
      <c r="N39" s="77">
        <f t="shared" si="4"/>
        <v>37371867</v>
      </c>
      <c r="O39" s="77">
        <f t="shared" si="4"/>
        <v>37367331</v>
      </c>
      <c r="P39" s="77">
        <f t="shared" si="4"/>
        <v>37284549</v>
      </c>
      <c r="Q39" s="77">
        <f t="shared" si="4"/>
        <v>35745243</v>
      </c>
      <c r="R39" s="77">
        <f t="shared" si="4"/>
        <v>35745243</v>
      </c>
      <c r="S39" s="77">
        <f t="shared" si="4"/>
        <v>35515971</v>
      </c>
      <c r="T39" s="77">
        <f t="shared" si="4"/>
        <v>33498671</v>
      </c>
      <c r="U39" s="77">
        <f t="shared" si="4"/>
        <v>33380572</v>
      </c>
      <c r="V39" s="77">
        <f t="shared" si="4"/>
        <v>33380572</v>
      </c>
      <c r="W39" s="77">
        <f t="shared" si="4"/>
        <v>33380572</v>
      </c>
      <c r="X39" s="77">
        <f t="shared" si="4"/>
        <v>47955090</v>
      </c>
      <c r="Y39" s="77">
        <f t="shared" si="4"/>
        <v>-14574518</v>
      </c>
      <c r="Z39" s="212">
        <f>+IF(X39&lt;&gt;0,+(Y39/X39)*100,0)</f>
        <v>-30.392014695416066</v>
      </c>
      <c r="AA39" s="79">
        <f>SUM(AA37:AA38)</f>
        <v>47955090</v>
      </c>
    </row>
    <row r="40" spans="1:27" ht="13.5">
      <c r="A40" s="250" t="s">
        <v>167</v>
      </c>
      <c r="B40" s="251"/>
      <c r="C40" s="168">
        <f aca="true" t="shared" si="5" ref="C40:Y40">+C34+C39</f>
        <v>152220923</v>
      </c>
      <c r="D40" s="168">
        <f>+D34+D39</f>
        <v>0</v>
      </c>
      <c r="E40" s="72">
        <f t="shared" si="5"/>
        <v>96137151</v>
      </c>
      <c r="F40" s="73">
        <f t="shared" si="5"/>
        <v>204187187</v>
      </c>
      <c r="G40" s="73">
        <f t="shared" si="5"/>
        <v>204551320</v>
      </c>
      <c r="H40" s="73">
        <f t="shared" si="5"/>
        <v>188992764</v>
      </c>
      <c r="I40" s="73">
        <f t="shared" si="5"/>
        <v>169009160</v>
      </c>
      <c r="J40" s="73">
        <f t="shared" si="5"/>
        <v>169009160</v>
      </c>
      <c r="K40" s="73">
        <f t="shared" si="5"/>
        <v>175735757</v>
      </c>
      <c r="L40" s="73">
        <f t="shared" si="5"/>
        <v>162954390</v>
      </c>
      <c r="M40" s="73">
        <f t="shared" si="5"/>
        <v>157526045</v>
      </c>
      <c r="N40" s="73">
        <f t="shared" si="5"/>
        <v>157526045</v>
      </c>
      <c r="O40" s="73">
        <f t="shared" si="5"/>
        <v>158366892</v>
      </c>
      <c r="P40" s="73">
        <f t="shared" si="5"/>
        <v>158863475</v>
      </c>
      <c r="Q40" s="73">
        <f t="shared" si="5"/>
        <v>258305114</v>
      </c>
      <c r="R40" s="73">
        <f t="shared" si="5"/>
        <v>258305114</v>
      </c>
      <c r="S40" s="73">
        <f t="shared" si="5"/>
        <v>242559640</v>
      </c>
      <c r="T40" s="73">
        <f t="shared" si="5"/>
        <v>239441499</v>
      </c>
      <c r="U40" s="73">
        <f t="shared" si="5"/>
        <v>192107751</v>
      </c>
      <c r="V40" s="73">
        <f t="shared" si="5"/>
        <v>192107751</v>
      </c>
      <c r="W40" s="73">
        <f t="shared" si="5"/>
        <v>192107751</v>
      </c>
      <c r="X40" s="73">
        <f t="shared" si="5"/>
        <v>204187187</v>
      </c>
      <c r="Y40" s="73">
        <f t="shared" si="5"/>
        <v>-12079436</v>
      </c>
      <c r="Z40" s="170">
        <f>+IF(X40&lt;&gt;0,+(Y40/X40)*100,0)</f>
        <v>-5.9158638587836565</v>
      </c>
      <c r="AA40" s="74">
        <f>+AA34+AA39</f>
        <v>204187187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1205437528</v>
      </c>
      <c r="D42" s="257">
        <f>+D25-D40</f>
        <v>0</v>
      </c>
      <c r="E42" s="258">
        <f t="shared" si="6"/>
        <v>1382792807</v>
      </c>
      <c r="F42" s="259">
        <f t="shared" si="6"/>
        <v>1116205000</v>
      </c>
      <c r="G42" s="259">
        <f t="shared" si="6"/>
        <v>1284287987</v>
      </c>
      <c r="H42" s="259">
        <f t="shared" si="6"/>
        <v>1282620557</v>
      </c>
      <c r="I42" s="259">
        <f t="shared" si="6"/>
        <v>1260313023</v>
      </c>
      <c r="J42" s="259">
        <f t="shared" si="6"/>
        <v>1260313023</v>
      </c>
      <c r="K42" s="259">
        <f t="shared" si="6"/>
        <v>1252674301</v>
      </c>
      <c r="L42" s="259">
        <f t="shared" si="6"/>
        <v>1328941538</v>
      </c>
      <c r="M42" s="259">
        <f t="shared" si="6"/>
        <v>1290932545</v>
      </c>
      <c r="N42" s="259">
        <f t="shared" si="6"/>
        <v>1290932545</v>
      </c>
      <c r="O42" s="259">
        <f t="shared" si="6"/>
        <v>1261892876</v>
      </c>
      <c r="P42" s="259">
        <f t="shared" si="6"/>
        <v>1234689156</v>
      </c>
      <c r="Q42" s="259">
        <f t="shared" si="6"/>
        <v>1261585380</v>
      </c>
      <c r="R42" s="259">
        <f t="shared" si="6"/>
        <v>1261585380</v>
      </c>
      <c r="S42" s="259">
        <f t="shared" si="6"/>
        <v>1253370183</v>
      </c>
      <c r="T42" s="259">
        <f t="shared" si="6"/>
        <v>1258233780</v>
      </c>
      <c r="U42" s="259">
        <f t="shared" si="6"/>
        <v>1253527178</v>
      </c>
      <c r="V42" s="259">
        <f t="shared" si="6"/>
        <v>1253527178</v>
      </c>
      <c r="W42" s="259">
        <f t="shared" si="6"/>
        <v>1253527178</v>
      </c>
      <c r="X42" s="259">
        <f t="shared" si="6"/>
        <v>1116205000</v>
      </c>
      <c r="Y42" s="259">
        <f t="shared" si="6"/>
        <v>137322178</v>
      </c>
      <c r="Z42" s="260">
        <f>+IF(X42&lt;&gt;0,+(Y42/X42)*100,0)</f>
        <v>12.302594774257416</v>
      </c>
      <c r="AA42" s="261">
        <f>+AA25-AA40</f>
        <v>1116205000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1205437528</v>
      </c>
      <c r="D45" s="155"/>
      <c r="E45" s="59">
        <v>1382792807</v>
      </c>
      <c r="F45" s="60">
        <v>1116205000</v>
      </c>
      <c r="G45" s="60">
        <v>1284287987</v>
      </c>
      <c r="H45" s="60">
        <v>1282620557</v>
      </c>
      <c r="I45" s="60">
        <v>1260313023</v>
      </c>
      <c r="J45" s="60">
        <v>1260313023</v>
      </c>
      <c r="K45" s="60">
        <v>1252674301</v>
      </c>
      <c r="L45" s="60">
        <v>1328941538</v>
      </c>
      <c r="M45" s="60">
        <v>1290932545</v>
      </c>
      <c r="N45" s="60">
        <v>1290932545</v>
      </c>
      <c r="O45" s="60">
        <v>1261892876</v>
      </c>
      <c r="P45" s="60">
        <v>1234689156</v>
      </c>
      <c r="Q45" s="60">
        <v>1261585380</v>
      </c>
      <c r="R45" s="60">
        <v>1261585380</v>
      </c>
      <c r="S45" s="60">
        <v>1253370183</v>
      </c>
      <c r="T45" s="60">
        <v>1258233780</v>
      </c>
      <c r="U45" s="60">
        <v>1253527178</v>
      </c>
      <c r="V45" s="60">
        <v>1253527178</v>
      </c>
      <c r="W45" s="60">
        <v>1253527178</v>
      </c>
      <c r="X45" s="60">
        <v>1116205000</v>
      </c>
      <c r="Y45" s="60">
        <v>137322178</v>
      </c>
      <c r="Z45" s="139">
        <v>12.3</v>
      </c>
      <c r="AA45" s="62">
        <v>1116205000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1205437528</v>
      </c>
      <c r="D48" s="217">
        <f>SUM(D45:D47)</f>
        <v>0</v>
      </c>
      <c r="E48" s="264">
        <f t="shared" si="7"/>
        <v>1382792807</v>
      </c>
      <c r="F48" s="219">
        <f t="shared" si="7"/>
        <v>1116205000</v>
      </c>
      <c r="G48" s="219">
        <f t="shared" si="7"/>
        <v>1284287987</v>
      </c>
      <c r="H48" s="219">
        <f t="shared" si="7"/>
        <v>1282620557</v>
      </c>
      <c r="I48" s="219">
        <f t="shared" si="7"/>
        <v>1260313023</v>
      </c>
      <c r="J48" s="219">
        <f t="shared" si="7"/>
        <v>1260313023</v>
      </c>
      <c r="K48" s="219">
        <f t="shared" si="7"/>
        <v>1252674301</v>
      </c>
      <c r="L48" s="219">
        <f t="shared" si="7"/>
        <v>1328941538</v>
      </c>
      <c r="M48" s="219">
        <f t="shared" si="7"/>
        <v>1290932545</v>
      </c>
      <c r="N48" s="219">
        <f t="shared" si="7"/>
        <v>1290932545</v>
      </c>
      <c r="O48" s="219">
        <f t="shared" si="7"/>
        <v>1261892876</v>
      </c>
      <c r="P48" s="219">
        <f t="shared" si="7"/>
        <v>1234689156</v>
      </c>
      <c r="Q48" s="219">
        <f t="shared" si="7"/>
        <v>1261585380</v>
      </c>
      <c r="R48" s="219">
        <f t="shared" si="7"/>
        <v>1261585380</v>
      </c>
      <c r="S48" s="219">
        <f t="shared" si="7"/>
        <v>1253370183</v>
      </c>
      <c r="T48" s="219">
        <f t="shared" si="7"/>
        <v>1258233780</v>
      </c>
      <c r="U48" s="219">
        <f t="shared" si="7"/>
        <v>1253527178</v>
      </c>
      <c r="V48" s="219">
        <f t="shared" si="7"/>
        <v>1253527178</v>
      </c>
      <c r="W48" s="219">
        <f t="shared" si="7"/>
        <v>1253527178</v>
      </c>
      <c r="X48" s="219">
        <f t="shared" si="7"/>
        <v>1116205000</v>
      </c>
      <c r="Y48" s="219">
        <f t="shared" si="7"/>
        <v>137322178</v>
      </c>
      <c r="Z48" s="265">
        <f>+IF(X48&lt;&gt;0,+(Y48/X48)*100,0)</f>
        <v>12.302594774257416</v>
      </c>
      <c r="AA48" s="232">
        <f>SUM(AA45:AA47)</f>
        <v>1116205000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7834779</v>
      </c>
      <c r="D7" s="155"/>
      <c r="E7" s="59">
        <v>78219771</v>
      </c>
      <c r="F7" s="60">
        <v>6561895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>
        <v>869002</v>
      </c>
      <c r="T7" s="60"/>
      <c r="U7" s="60"/>
      <c r="V7" s="60">
        <v>869002</v>
      </c>
      <c r="W7" s="60">
        <v>869002</v>
      </c>
      <c r="X7" s="60">
        <v>6561895</v>
      </c>
      <c r="Y7" s="60">
        <v>-5692893</v>
      </c>
      <c r="Z7" s="140">
        <v>-86.76</v>
      </c>
      <c r="AA7" s="62">
        <v>6561895</v>
      </c>
    </row>
    <row r="8" spans="1:27" ht="13.5">
      <c r="A8" s="249" t="s">
        <v>178</v>
      </c>
      <c r="B8" s="182"/>
      <c r="C8" s="155">
        <v>15512968</v>
      </c>
      <c r="D8" s="155"/>
      <c r="E8" s="59">
        <v>4214232</v>
      </c>
      <c r="F8" s="60">
        <v>257076166</v>
      </c>
      <c r="G8" s="60">
        <v>83589</v>
      </c>
      <c r="H8" s="60">
        <v>117308</v>
      </c>
      <c r="I8" s="60">
        <v>103426</v>
      </c>
      <c r="J8" s="60">
        <v>304323</v>
      </c>
      <c r="K8" s="60">
        <v>298926</v>
      </c>
      <c r="L8" s="60">
        <v>124251</v>
      </c>
      <c r="M8" s="60">
        <v>123716</v>
      </c>
      <c r="N8" s="60">
        <v>546893</v>
      </c>
      <c r="O8" s="60">
        <v>172111</v>
      </c>
      <c r="P8" s="60">
        <v>162565</v>
      </c>
      <c r="Q8" s="60">
        <v>138584</v>
      </c>
      <c r="R8" s="60">
        <v>473260</v>
      </c>
      <c r="S8" s="60">
        <v>163701</v>
      </c>
      <c r="T8" s="60">
        <v>7205424</v>
      </c>
      <c r="U8" s="60">
        <v>178079</v>
      </c>
      <c r="V8" s="60">
        <v>7547204</v>
      </c>
      <c r="W8" s="60">
        <v>8871680</v>
      </c>
      <c r="X8" s="60">
        <v>257076166</v>
      </c>
      <c r="Y8" s="60">
        <v>-248204486</v>
      </c>
      <c r="Z8" s="140">
        <v>-96.55</v>
      </c>
      <c r="AA8" s="62">
        <v>257076166</v>
      </c>
    </row>
    <row r="9" spans="1:27" ht="13.5">
      <c r="A9" s="249" t="s">
        <v>179</v>
      </c>
      <c r="B9" s="182"/>
      <c r="C9" s="155">
        <v>335324012</v>
      </c>
      <c r="D9" s="155"/>
      <c r="E9" s="59">
        <v>254204226</v>
      </c>
      <c r="F9" s="60">
        <v>218630838</v>
      </c>
      <c r="G9" s="60">
        <v>108059312</v>
      </c>
      <c r="H9" s="60">
        <v>20469133</v>
      </c>
      <c r="I9" s="60">
        <v>39187061</v>
      </c>
      <c r="J9" s="60">
        <v>167715506</v>
      </c>
      <c r="K9" s="60">
        <v>50429407</v>
      </c>
      <c r="L9" s="60">
        <v>113182738</v>
      </c>
      <c r="M9" s="60">
        <v>5352286</v>
      </c>
      <c r="N9" s="60">
        <v>168964431</v>
      </c>
      <c r="O9" s="60">
        <v>21326515</v>
      </c>
      <c r="P9" s="60">
        <v>23936094</v>
      </c>
      <c r="Q9" s="60">
        <v>67199594</v>
      </c>
      <c r="R9" s="60">
        <v>112462203</v>
      </c>
      <c r="S9" s="60">
        <v>2267217</v>
      </c>
      <c r="T9" s="60">
        <v>7270335</v>
      </c>
      <c r="U9" s="60">
        <v>11291711</v>
      </c>
      <c r="V9" s="60">
        <v>20829263</v>
      </c>
      <c r="W9" s="60">
        <v>469971403</v>
      </c>
      <c r="X9" s="60">
        <v>218630838</v>
      </c>
      <c r="Y9" s="60">
        <v>251340565</v>
      </c>
      <c r="Z9" s="140">
        <v>114.96</v>
      </c>
      <c r="AA9" s="62">
        <v>218630838</v>
      </c>
    </row>
    <row r="10" spans="1:27" ht="13.5">
      <c r="A10" s="249" t="s">
        <v>180</v>
      </c>
      <c r="B10" s="182"/>
      <c r="C10" s="155">
        <v>106143911</v>
      </c>
      <c r="D10" s="155"/>
      <c r="E10" s="59">
        <v>209478000</v>
      </c>
      <c r="F10" s="60">
        <v>174629000</v>
      </c>
      <c r="G10" s="60">
        <v>17056813</v>
      </c>
      <c r="H10" s="60">
        <v>13518401</v>
      </c>
      <c r="I10" s="60">
        <v>20204650</v>
      </c>
      <c r="J10" s="60">
        <v>50779864</v>
      </c>
      <c r="K10" s="60">
        <v>16415562</v>
      </c>
      <c r="L10" s="60">
        <v>46013363</v>
      </c>
      <c r="M10" s="60">
        <v>22734792</v>
      </c>
      <c r="N10" s="60">
        <v>85163717</v>
      </c>
      <c r="O10" s="60">
        <v>-209901</v>
      </c>
      <c r="P10" s="60">
        <v>9705225</v>
      </c>
      <c r="Q10" s="60">
        <v>100555000</v>
      </c>
      <c r="R10" s="60">
        <v>110050324</v>
      </c>
      <c r="S10" s="60">
        <v>28782672</v>
      </c>
      <c r="T10" s="60"/>
      <c r="U10" s="60">
        <v>44560200</v>
      </c>
      <c r="V10" s="60">
        <v>73342872</v>
      </c>
      <c r="W10" s="60">
        <v>319336777</v>
      </c>
      <c r="X10" s="60">
        <v>174629000</v>
      </c>
      <c r="Y10" s="60">
        <v>144707777</v>
      </c>
      <c r="Z10" s="140">
        <v>82.87</v>
      </c>
      <c r="AA10" s="62">
        <v>174629000</v>
      </c>
    </row>
    <row r="11" spans="1:27" ht="13.5">
      <c r="A11" s="249" t="s">
        <v>181</v>
      </c>
      <c r="B11" s="182"/>
      <c r="C11" s="155">
        <v>7618898</v>
      </c>
      <c r="D11" s="155"/>
      <c r="E11" s="59">
        <v>2393904</v>
      </c>
      <c r="F11" s="60">
        <v>2674983</v>
      </c>
      <c r="G11" s="60">
        <v>39103</v>
      </c>
      <c r="H11" s="60">
        <v>47173</v>
      </c>
      <c r="I11" s="60">
        <v>9028</v>
      </c>
      <c r="J11" s="60">
        <v>95304</v>
      </c>
      <c r="K11" s="60">
        <v>17229</v>
      </c>
      <c r="L11" s="60">
        <v>448455</v>
      </c>
      <c r="M11" s="60">
        <v>100952</v>
      </c>
      <c r="N11" s="60">
        <v>566636</v>
      </c>
      <c r="O11" s="60">
        <v>6681</v>
      </c>
      <c r="P11" s="60">
        <v>15894</v>
      </c>
      <c r="Q11" s="60">
        <v>53882</v>
      </c>
      <c r="R11" s="60">
        <v>76457</v>
      </c>
      <c r="S11" s="60">
        <v>26926</v>
      </c>
      <c r="T11" s="60"/>
      <c r="U11" s="60">
        <v>17397</v>
      </c>
      <c r="V11" s="60">
        <v>44323</v>
      </c>
      <c r="W11" s="60">
        <v>782720</v>
      </c>
      <c r="X11" s="60">
        <v>2674983</v>
      </c>
      <c r="Y11" s="60">
        <v>-1892263</v>
      </c>
      <c r="Z11" s="140">
        <v>-70.74</v>
      </c>
      <c r="AA11" s="62">
        <v>2674983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-354119250</v>
      </c>
      <c r="D14" s="155"/>
      <c r="E14" s="59">
        <v>-349416864</v>
      </c>
      <c r="F14" s="60">
        <v>-736014909</v>
      </c>
      <c r="G14" s="60">
        <v>-82769476</v>
      </c>
      <c r="H14" s="60">
        <v>-74869135</v>
      </c>
      <c r="I14" s="60">
        <v>-30943210</v>
      </c>
      <c r="J14" s="60">
        <v>-188581821</v>
      </c>
      <c r="K14" s="60">
        <v>-51567560</v>
      </c>
      <c r="L14" s="60">
        <v>-96789215</v>
      </c>
      <c r="M14" s="60">
        <v>-61724235</v>
      </c>
      <c r="N14" s="60">
        <v>-210081010</v>
      </c>
      <c r="O14" s="60">
        <v>-21208147</v>
      </c>
      <c r="P14" s="60">
        <v>-16936337</v>
      </c>
      <c r="Q14" s="60">
        <v>-139693209</v>
      </c>
      <c r="R14" s="60">
        <v>-177837693</v>
      </c>
      <c r="S14" s="60">
        <v>-22976169</v>
      </c>
      <c r="T14" s="60">
        <v>2664238</v>
      </c>
      <c r="U14" s="60">
        <v>-24330488</v>
      </c>
      <c r="V14" s="60">
        <v>-44642419</v>
      </c>
      <c r="W14" s="60">
        <v>-621142943</v>
      </c>
      <c r="X14" s="60">
        <v>-736014909</v>
      </c>
      <c r="Y14" s="60">
        <v>114871966</v>
      </c>
      <c r="Z14" s="140">
        <v>-15.61</v>
      </c>
      <c r="AA14" s="62">
        <v>-736014909</v>
      </c>
    </row>
    <row r="15" spans="1:27" ht="13.5">
      <c r="A15" s="249" t="s">
        <v>40</v>
      </c>
      <c r="B15" s="182"/>
      <c r="C15" s="155">
        <v>-721338</v>
      </c>
      <c r="D15" s="155"/>
      <c r="E15" s="59">
        <v>-4120663</v>
      </c>
      <c r="F15" s="60"/>
      <c r="G15" s="60"/>
      <c r="H15" s="60"/>
      <c r="I15" s="60">
        <v>-350377</v>
      </c>
      <c r="J15" s="60">
        <v>-350377</v>
      </c>
      <c r="K15" s="60"/>
      <c r="L15" s="60"/>
      <c r="M15" s="60"/>
      <c r="N15" s="60"/>
      <c r="O15" s="60"/>
      <c r="P15" s="60"/>
      <c r="Q15" s="60">
        <v>-350377</v>
      </c>
      <c r="R15" s="60">
        <v>-350377</v>
      </c>
      <c r="S15" s="60"/>
      <c r="T15" s="60"/>
      <c r="U15" s="60"/>
      <c r="V15" s="60"/>
      <c r="W15" s="60">
        <v>-700754</v>
      </c>
      <c r="X15" s="60"/>
      <c r="Y15" s="60">
        <v>-700754</v>
      </c>
      <c r="Z15" s="140"/>
      <c r="AA15" s="62"/>
    </row>
    <row r="16" spans="1:27" ht="13.5">
      <c r="A16" s="249" t="s">
        <v>42</v>
      </c>
      <c r="B16" s="182"/>
      <c r="C16" s="155">
        <v>-3129000</v>
      </c>
      <c r="D16" s="155"/>
      <c r="E16" s="59">
        <v>-89730464</v>
      </c>
      <c r="F16" s="60"/>
      <c r="G16" s="60">
        <v>-243062</v>
      </c>
      <c r="H16" s="60">
        <v>-164754</v>
      </c>
      <c r="I16" s="60">
        <v>-14703320</v>
      </c>
      <c r="J16" s="60">
        <v>-15111136</v>
      </c>
      <c r="K16" s="60">
        <v>-2983548</v>
      </c>
      <c r="L16" s="60">
        <v>-4258914</v>
      </c>
      <c r="M16" s="60">
        <v>-11178543</v>
      </c>
      <c r="N16" s="60">
        <v>-18421005</v>
      </c>
      <c r="O16" s="60">
        <v>-432718</v>
      </c>
      <c r="P16" s="60">
        <v>-6482661</v>
      </c>
      <c r="Q16" s="60">
        <v>-10361452</v>
      </c>
      <c r="R16" s="60">
        <v>-17276831</v>
      </c>
      <c r="S16" s="60">
        <v>-2028029</v>
      </c>
      <c r="T16" s="60">
        <v>-39417000</v>
      </c>
      <c r="U16" s="60"/>
      <c r="V16" s="60">
        <v>-41445029</v>
      </c>
      <c r="W16" s="60">
        <v>-92254001</v>
      </c>
      <c r="X16" s="60"/>
      <c r="Y16" s="60">
        <v>-92254001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114464980</v>
      </c>
      <c r="D17" s="168">
        <f t="shared" si="0"/>
        <v>0</v>
      </c>
      <c r="E17" s="72">
        <f t="shared" si="0"/>
        <v>105242142</v>
      </c>
      <c r="F17" s="73">
        <f t="shared" si="0"/>
        <v>-76442027</v>
      </c>
      <c r="G17" s="73">
        <f t="shared" si="0"/>
        <v>42226279</v>
      </c>
      <c r="H17" s="73">
        <f t="shared" si="0"/>
        <v>-40881874</v>
      </c>
      <c r="I17" s="73">
        <f t="shared" si="0"/>
        <v>13507258</v>
      </c>
      <c r="J17" s="73">
        <f t="shared" si="0"/>
        <v>14851663</v>
      </c>
      <c r="K17" s="73">
        <f t="shared" si="0"/>
        <v>12610016</v>
      </c>
      <c r="L17" s="73">
        <f t="shared" si="0"/>
        <v>58720678</v>
      </c>
      <c r="M17" s="73">
        <f t="shared" si="0"/>
        <v>-44591032</v>
      </c>
      <c r="N17" s="73">
        <f t="shared" si="0"/>
        <v>26739662</v>
      </c>
      <c r="O17" s="73">
        <f t="shared" si="0"/>
        <v>-345459</v>
      </c>
      <c r="P17" s="73">
        <f t="shared" si="0"/>
        <v>10400780</v>
      </c>
      <c r="Q17" s="73">
        <f t="shared" si="0"/>
        <v>17542022</v>
      </c>
      <c r="R17" s="73">
        <f t="shared" si="0"/>
        <v>27597343</v>
      </c>
      <c r="S17" s="73">
        <f t="shared" si="0"/>
        <v>7105320</v>
      </c>
      <c r="T17" s="73">
        <f t="shared" si="0"/>
        <v>-22277003</v>
      </c>
      <c r="U17" s="73">
        <f t="shared" si="0"/>
        <v>31716899</v>
      </c>
      <c r="V17" s="73">
        <f t="shared" si="0"/>
        <v>16545216</v>
      </c>
      <c r="W17" s="73">
        <f t="shared" si="0"/>
        <v>85733884</v>
      </c>
      <c r="X17" s="73">
        <f t="shared" si="0"/>
        <v>-76442027</v>
      </c>
      <c r="Y17" s="73">
        <f t="shared" si="0"/>
        <v>162175911</v>
      </c>
      <c r="Z17" s="170">
        <f>+IF(X17&lt;&gt;0,+(Y17/X17)*100,0)</f>
        <v>-212.1554298919886</v>
      </c>
      <c r="AA17" s="74">
        <f>SUM(AA6:AA16)</f>
        <v>-76442027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>
        <v>1</v>
      </c>
      <c r="G22" s="60">
        <v>30675</v>
      </c>
      <c r="H22" s="60">
        <v>26322</v>
      </c>
      <c r="I22" s="60">
        <v>28554</v>
      </c>
      <c r="J22" s="60">
        <v>85551</v>
      </c>
      <c r="K22" s="60">
        <v>28991</v>
      </c>
      <c r="L22" s="60">
        <v>25483</v>
      </c>
      <c r="M22" s="159">
        <v>26566</v>
      </c>
      <c r="N22" s="60">
        <v>81040</v>
      </c>
      <c r="O22" s="60">
        <v>32172</v>
      </c>
      <c r="P22" s="60">
        <v>22718</v>
      </c>
      <c r="Q22" s="60">
        <v>16639</v>
      </c>
      <c r="R22" s="60">
        <v>71529</v>
      </c>
      <c r="S22" s="60">
        <v>14869</v>
      </c>
      <c r="T22" s="159">
        <v>22372</v>
      </c>
      <c r="U22" s="60">
        <v>21155</v>
      </c>
      <c r="V22" s="60">
        <v>58396</v>
      </c>
      <c r="W22" s="60">
        <v>296516</v>
      </c>
      <c r="X22" s="60">
        <v>1</v>
      </c>
      <c r="Y22" s="60">
        <v>296515</v>
      </c>
      <c r="Z22" s="140">
        <v>29651500</v>
      </c>
      <c r="AA22" s="62">
        <v>1</v>
      </c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-94017</v>
      </c>
      <c r="D24" s="155"/>
      <c r="E24" s="59">
        <v>231014</v>
      </c>
      <c r="F24" s="60">
        <v>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</v>
      </c>
      <c r="Y24" s="60">
        <v>-1</v>
      </c>
      <c r="Z24" s="140">
        <v>-100</v>
      </c>
      <c r="AA24" s="62">
        <v>1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-100212689</v>
      </c>
      <c r="D26" s="155"/>
      <c r="E26" s="59">
        <v>-120336337</v>
      </c>
      <c r="F26" s="60">
        <v>-85934867</v>
      </c>
      <c r="G26" s="60">
        <v>-2738065</v>
      </c>
      <c r="H26" s="60">
        <v>-4047801</v>
      </c>
      <c r="I26" s="60">
        <v>-9286777</v>
      </c>
      <c r="J26" s="60">
        <v>-16072643</v>
      </c>
      <c r="K26" s="60">
        <v>-12076304</v>
      </c>
      <c r="L26" s="60">
        <v>-4912151</v>
      </c>
      <c r="M26" s="60">
        <v>-8840589</v>
      </c>
      <c r="N26" s="60">
        <v>-25829044</v>
      </c>
      <c r="O26" s="60">
        <v>-897660</v>
      </c>
      <c r="P26" s="60">
        <v>-9044005</v>
      </c>
      <c r="Q26" s="60">
        <v>-9286337</v>
      </c>
      <c r="R26" s="60">
        <v>-19228002</v>
      </c>
      <c r="S26" s="60">
        <v>-13005386</v>
      </c>
      <c r="T26" s="60">
        <v>-13287057</v>
      </c>
      <c r="U26" s="60">
        <v>-3990646</v>
      </c>
      <c r="V26" s="60">
        <v>-30283089</v>
      </c>
      <c r="W26" s="60">
        <v>-91412778</v>
      </c>
      <c r="X26" s="60">
        <v>-85934867</v>
      </c>
      <c r="Y26" s="60">
        <v>-5477911</v>
      </c>
      <c r="Z26" s="140">
        <v>6.37</v>
      </c>
      <c r="AA26" s="62">
        <v>-85934867</v>
      </c>
    </row>
    <row r="27" spans="1:27" ht="13.5">
      <c r="A27" s="250" t="s">
        <v>192</v>
      </c>
      <c r="B27" s="251"/>
      <c r="C27" s="168">
        <f aca="true" t="shared" si="1" ref="C27:Y27">SUM(C21:C26)</f>
        <v>-100306706</v>
      </c>
      <c r="D27" s="168">
        <f>SUM(D21:D26)</f>
        <v>0</v>
      </c>
      <c r="E27" s="72">
        <f t="shared" si="1"/>
        <v>-120105323</v>
      </c>
      <c r="F27" s="73">
        <f t="shared" si="1"/>
        <v>-85934865</v>
      </c>
      <c r="G27" s="73">
        <f t="shared" si="1"/>
        <v>-2707390</v>
      </c>
      <c r="H27" s="73">
        <f t="shared" si="1"/>
        <v>-4021479</v>
      </c>
      <c r="I27" s="73">
        <f t="shared" si="1"/>
        <v>-9258223</v>
      </c>
      <c r="J27" s="73">
        <f t="shared" si="1"/>
        <v>-15987092</v>
      </c>
      <c r="K27" s="73">
        <f t="shared" si="1"/>
        <v>-12047313</v>
      </c>
      <c r="L27" s="73">
        <f t="shared" si="1"/>
        <v>-4886668</v>
      </c>
      <c r="M27" s="73">
        <f t="shared" si="1"/>
        <v>-8814023</v>
      </c>
      <c r="N27" s="73">
        <f t="shared" si="1"/>
        <v>-25748004</v>
      </c>
      <c r="O27" s="73">
        <f t="shared" si="1"/>
        <v>-865488</v>
      </c>
      <c r="P27" s="73">
        <f t="shared" si="1"/>
        <v>-9021287</v>
      </c>
      <c r="Q27" s="73">
        <f t="shared" si="1"/>
        <v>-9269698</v>
      </c>
      <c r="R27" s="73">
        <f t="shared" si="1"/>
        <v>-19156473</v>
      </c>
      <c r="S27" s="73">
        <f t="shared" si="1"/>
        <v>-12990517</v>
      </c>
      <c r="T27" s="73">
        <f t="shared" si="1"/>
        <v>-13264685</v>
      </c>
      <c r="U27" s="73">
        <f t="shared" si="1"/>
        <v>-3969491</v>
      </c>
      <c r="V27" s="73">
        <f t="shared" si="1"/>
        <v>-30224693</v>
      </c>
      <c r="W27" s="73">
        <f t="shared" si="1"/>
        <v>-91116262</v>
      </c>
      <c r="X27" s="73">
        <f t="shared" si="1"/>
        <v>-85934865</v>
      </c>
      <c r="Y27" s="73">
        <f t="shared" si="1"/>
        <v>-5181397</v>
      </c>
      <c r="Z27" s="170">
        <f>+IF(X27&lt;&gt;0,+(Y27/X27)*100,0)</f>
        <v>6.02944683743903</v>
      </c>
      <c r="AA27" s="74">
        <f>SUM(AA21:AA26)</f>
        <v>-85934865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>
        <v>5000000</v>
      </c>
      <c r="V32" s="60">
        <v>5000000</v>
      </c>
      <c r="W32" s="60">
        <v>5000000</v>
      </c>
      <c r="X32" s="60"/>
      <c r="Y32" s="60">
        <v>5000000</v>
      </c>
      <c r="Z32" s="140"/>
      <c r="AA32" s="62"/>
    </row>
    <row r="33" spans="1:27" ht="13.5">
      <c r="A33" s="249" t="s">
        <v>196</v>
      </c>
      <c r="B33" s="182"/>
      <c r="C33" s="155">
        <v>663803</v>
      </c>
      <c r="D33" s="155"/>
      <c r="E33" s="59"/>
      <c r="F33" s="60">
        <v>-166910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-166910</v>
      </c>
      <c r="Y33" s="60">
        <v>166910</v>
      </c>
      <c r="Z33" s="140">
        <v>-100</v>
      </c>
      <c r="AA33" s="62">
        <v>-166910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-445001</v>
      </c>
      <c r="D35" s="155"/>
      <c r="E35" s="59">
        <v>-1000800</v>
      </c>
      <c r="F35" s="60">
        <v>-359565</v>
      </c>
      <c r="G35" s="60"/>
      <c r="H35" s="60"/>
      <c r="I35" s="60">
        <v>-215731</v>
      </c>
      <c r="J35" s="60">
        <v>-215731</v>
      </c>
      <c r="K35" s="60"/>
      <c r="L35" s="60"/>
      <c r="M35" s="60"/>
      <c r="N35" s="60"/>
      <c r="O35" s="60"/>
      <c r="P35" s="60"/>
      <c r="Q35" s="60">
        <v>-215731</v>
      </c>
      <c r="R35" s="60">
        <v>-215731</v>
      </c>
      <c r="S35" s="60"/>
      <c r="T35" s="60"/>
      <c r="U35" s="60"/>
      <c r="V35" s="60"/>
      <c r="W35" s="60">
        <v>-431462</v>
      </c>
      <c r="X35" s="60">
        <v>-359565</v>
      </c>
      <c r="Y35" s="60">
        <v>-71897</v>
      </c>
      <c r="Z35" s="140">
        <v>20</v>
      </c>
      <c r="AA35" s="62">
        <v>-359565</v>
      </c>
    </row>
    <row r="36" spans="1:27" ht="13.5">
      <c r="A36" s="250" t="s">
        <v>198</v>
      </c>
      <c r="B36" s="251"/>
      <c r="C36" s="168">
        <f aca="true" t="shared" si="2" ref="C36:Y36">SUM(C31:C35)</f>
        <v>218802</v>
      </c>
      <c r="D36" s="168">
        <f>SUM(D31:D35)</f>
        <v>0</v>
      </c>
      <c r="E36" s="72">
        <f t="shared" si="2"/>
        <v>-1000800</v>
      </c>
      <c r="F36" s="73">
        <f t="shared" si="2"/>
        <v>-526475</v>
      </c>
      <c r="G36" s="73">
        <f t="shared" si="2"/>
        <v>0</v>
      </c>
      <c r="H36" s="73">
        <f t="shared" si="2"/>
        <v>0</v>
      </c>
      <c r="I36" s="73">
        <f t="shared" si="2"/>
        <v>-215731</v>
      </c>
      <c r="J36" s="73">
        <f t="shared" si="2"/>
        <v>-215731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-215731</v>
      </c>
      <c r="R36" s="73">
        <f t="shared" si="2"/>
        <v>-215731</v>
      </c>
      <c r="S36" s="73">
        <f t="shared" si="2"/>
        <v>0</v>
      </c>
      <c r="T36" s="73">
        <f t="shared" si="2"/>
        <v>0</v>
      </c>
      <c r="U36" s="73">
        <f t="shared" si="2"/>
        <v>5000000</v>
      </c>
      <c r="V36" s="73">
        <f t="shared" si="2"/>
        <v>5000000</v>
      </c>
      <c r="W36" s="73">
        <f t="shared" si="2"/>
        <v>4568538</v>
      </c>
      <c r="X36" s="73">
        <f t="shared" si="2"/>
        <v>-526475</v>
      </c>
      <c r="Y36" s="73">
        <f t="shared" si="2"/>
        <v>5095013</v>
      </c>
      <c r="Z36" s="170">
        <f>+IF(X36&lt;&gt;0,+(Y36/X36)*100,0)</f>
        <v>-967.7597226838881</v>
      </c>
      <c r="AA36" s="74">
        <f>SUM(AA31:AA35)</f>
        <v>-526475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14377076</v>
      </c>
      <c r="D38" s="153">
        <f>+D17+D27+D36</f>
        <v>0</v>
      </c>
      <c r="E38" s="99">
        <f t="shared" si="3"/>
        <v>-15863981</v>
      </c>
      <c r="F38" s="100">
        <f t="shared" si="3"/>
        <v>-162903367</v>
      </c>
      <c r="G38" s="100">
        <f t="shared" si="3"/>
        <v>39518889</v>
      </c>
      <c r="H38" s="100">
        <f t="shared" si="3"/>
        <v>-44903353</v>
      </c>
      <c r="I38" s="100">
        <f t="shared" si="3"/>
        <v>4033304</v>
      </c>
      <c r="J38" s="100">
        <f t="shared" si="3"/>
        <v>-1351160</v>
      </c>
      <c r="K38" s="100">
        <f t="shared" si="3"/>
        <v>562703</v>
      </c>
      <c r="L38" s="100">
        <f t="shared" si="3"/>
        <v>53834010</v>
      </c>
      <c r="M38" s="100">
        <f t="shared" si="3"/>
        <v>-53405055</v>
      </c>
      <c r="N38" s="100">
        <f t="shared" si="3"/>
        <v>991658</v>
      </c>
      <c r="O38" s="100">
        <f t="shared" si="3"/>
        <v>-1210947</v>
      </c>
      <c r="P38" s="100">
        <f t="shared" si="3"/>
        <v>1379493</v>
      </c>
      <c r="Q38" s="100">
        <f t="shared" si="3"/>
        <v>8056593</v>
      </c>
      <c r="R38" s="100">
        <f t="shared" si="3"/>
        <v>8225139</v>
      </c>
      <c r="S38" s="100">
        <f t="shared" si="3"/>
        <v>-5885197</v>
      </c>
      <c r="T38" s="100">
        <f t="shared" si="3"/>
        <v>-35541688</v>
      </c>
      <c r="U38" s="100">
        <f t="shared" si="3"/>
        <v>32747408</v>
      </c>
      <c r="V38" s="100">
        <f t="shared" si="3"/>
        <v>-8679477</v>
      </c>
      <c r="W38" s="100">
        <f t="shared" si="3"/>
        <v>-813840</v>
      </c>
      <c r="X38" s="100">
        <f t="shared" si="3"/>
        <v>-162903367</v>
      </c>
      <c r="Y38" s="100">
        <f t="shared" si="3"/>
        <v>162089527</v>
      </c>
      <c r="Z38" s="137">
        <f>+IF(X38&lt;&gt;0,+(Y38/X38)*100,0)</f>
        <v>-99.50041548251117</v>
      </c>
      <c r="AA38" s="102">
        <f>+AA17+AA27+AA36</f>
        <v>-162903367</v>
      </c>
    </row>
    <row r="39" spans="1:27" ht="13.5">
      <c r="A39" s="249" t="s">
        <v>200</v>
      </c>
      <c r="B39" s="182"/>
      <c r="C39" s="153">
        <v>23845877</v>
      </c>
      <c r="D39" s="153"/>
      <c r="E39" s="99">
        <v>-33115906</v>
      </c>
      <c r="F39" s="100">
        <v>38223000</v>
      </c>
      <c r="G39" s="100">
        <v>3000495</v>
      </c>
      <c r="H39" s="100">
        <v>42519384</v>
      </c>
      <c r="I39" s="100">
        <v>-2383969</v>
      </c>
      <c r="J39" s="100">
        <v>3000495</v>
      </c>
      <c r="K39" s="100">
        <v>1649335</v>
      </c>
      <c r="L39" s="100">
        <v>2212038</v>
      </c>
      <c r="M39" s="100">
        <v>56046048</v>
      </c>
      <c r="N39" s="100">
        <v>1649335</v>
      </c>
      <c r="O39" s="100">
        <v>2640993</v>
      </c>
      <c r="P39" s="100">
        <v>1430046</v>
      </c>
      <c r="Q39" s="100">
        <v>2809539</v>
      </c>
      <c r="R39" s="100">
        <v>2640993</v>
      </c>
      <c r="S39" s="100">
        <v>10866132</v>
      </c>
      <c r="T39" s="100">
        <v>4980935</v>
      </c>
      <c r="U39" s="100">
        <v>-30560753</v>
      </c>
      <c r="V39" s="100">
        <v>10866132</v>
      </c>
      <c r="W39" s="100">
        <v>3000495</v>
      </c>
      <c r="X39" s="100">
        <v>38223000</v>
      </c>
      <c r="Y39" s="100">
        <v>-35222505</v>
      </c>
      <c r="Z39" s="137">
        <v>-92.15</v>
      </c>
      <c r="AA39" s="102">
        <v>38223000</v>
      </c>
    </row>
    <row r="40" spans="1:27" ht="13.5">
      <c r="A40" s="269" t="s">
        <v>201</v>
      </c>
      <c r="B40" s="256"/>
      <c r="C40" s="257">
        <v>38222953</v>
      </c>
      <c r="D40" s="257"/>
      <c r="E40" s="258">
        <v>-48979887</v>
      </c>
      <c r="F40" s="259">
        <v>-124680367</v>
      </c>
      <c r="G40" s="259">
        <v>42519384</v>
      </c>
      <c r="H40" s="259">
        <v>-2383969</v>
      </c>
      <c r="I40" s="259">
        <v>1649335</v>
      </c>
      <c r="J40" s="259">
        <v>1649335</v>
      </c>
      <c r="K40" s="259">
        <v>2212038</v>
      </c>
      <c r="L40" s="259">
        <v>56046048</v>
      </c>
      <c r="M40" s="259">
        <v>2640993</v>
      </c>
      <c r="N40" s="259">
        <v>2640993</v>
      </c>
      <c r="O40" s="259">
        <v>1430046</v>
      </c>
      <c r="P40" s="259">
        <v>2809539</v>
      </c>
      <c r="Q40" s="259">
        <v>10866132</v>
      </c>
      <c r="R40" s="259">
        <v>1430046</v>
      </c>
      <c r="S40" s="259">
        <v>4980935</v>
      </c>
      <c r="T40" s="259">
        <v>-30560753</v>
      </c>
      <c r="U40" s="259">
        <v>2186655</v>
      </c>
      <c r="V40" s="259">
        <v>2186655</v>
      </c>
      <c r="W40" s="259">
        <v>2186655</v>
      </c>
      <c r="X40" s="259">
        <v>-124680367</v>
      </c>
      <c r="Y40" s="259">
        <v>126867022</v>
      </c>
      <c r="Z40" s="260">
        <v>-101.75</v>
      </c>
      <c r="AA40" s="261">
        <v>-124680367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99964758</v>
      </c>
      <c r="D5" s="200">
        <f t="shared" si="0"/>
        <v>0</v>
      </c>
      <c r="E5" s="106">
        <f t="shared" si="0"/>
        <v>120336336</v>
      </c>
      <c r="F5" s="106">
        <f t="shared" si="0"/>
        <v>189134540</v>
      </c>
      <c r="G5" s="106">
        <f t="shared" si="0"/>
        <v>2738065</v>
      </c>
      <c r="H5" s="106">
        <f t="shared" si="0"/>
        <v>4047801</v>
      </c>
      <c r="I5" s="106">
        <f t="shared" si="0"/>
        <v>4651234</v>
      </c>
      <c r="J5" s="106">
        <f t="shared" si="0"/>
        <v>11437100</v>
      </c>
      <c r="K5" s="106">
        <f t="shared" si="0"/>
        <v>12079630</v>
      </c>
      <c r="L5" s="106">
        <f t="shared" si="0"/>
        <v>4912151</v>
      </c>
      <c r="M5" s="106">
        <f t="shared" si="0"/>
        <v>8613747</v>
      </c>
      <c r="N5" s="106">
        <f t="shared" si="0"/>
        <v>25605528</v>
      </c>
      <c r="O5" s="106">
        <f t="shared" si="0"/>
        <v>684407</v>
      </c>
      <c r="P5" s="106">
        <f t="shared" si="0"/>
        <v>8935637</v>
      </c>
      <c r="Q5" s="106">
        <f t="shared" si="0"/>
        <v>9286337</v>
      </c>
      <c r="R5" s="106">
        <f t="shared" si="0"/>
        <v>18906381</v>
      </c>
      <c r="S5" s="106">
        <f t="shared" si="0"/>
        <v>12832916</v>
      </c>
      <c r="T5" s="106">
        <f t="shared" si="0"/>
        <v>13287055</v>
      </c>
      <c r="U5" s="106">
        <f t="shared" si="0"/>
        <v>3990646</v>
      </c>
      <c r="V5" s="106">
        <f t="shared" si="0"/>
        <v>30110617</v>
      </c>
      <c r="W5" s="106">
        <f t="shared" si="0"/>
        <v>86059626</v>
      </c>
      <c r="X5" s="106">
        <f t="shared" si="0"/>
        <v>189134540</v>
      </c>
      <c r="Y5" s="106">
        <f t="shared" si="0"/>
        <v>-103074914</v>
      </c>
      <c r="Z5" s="201">
        <f>+IF(X5&lt;&gt;0,+(Y5/X5)*100,0)</f>
        <v>-54.49819689201137</v>
      </c>
      <c r="AA5" s="199">
        <f>SUM(AA11:AA18)</f>
        <v>189134540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>
        <v>2000000</v>
      </c>
      <c r="G7" s="60"/>
      <c r="H7" s="60"/>
      <c r="I7" s="60"/>
      <c r="J7" s="60"/>
      <c r="K7" s="60">
        <v>1582001</v>
      </c>
      <c r="L7" s="60"/>
      <c r="M7" s="60"/>
      <c r="N7" s="60">
        <v>1582001</v>
      </c>
      <c r="O7" s="60"/>
      <c r="P7" s="60"/>
      <c r="Q7" s="60"/>
      <c r="R7" s="60"/>
      <c r="S7" s="60"/>
      <c r="T7" s="60"/>
      <c r="U7" s="60"/>
      <c r="V7" s="60"/>
      <c r="W7" s="60">
        <v>1582001</v>
      </c>
      <c r="X7" s="60">
        <v>2000000</v>
      </c>
      <c r="Y7" s="60">
        <v>-417999</v>
      </c>
      <c r="Z7" s="140">
        <v>-20.9</v>
      </c>
      <c r="AA7" s="155">
        <v>2000000</v>
      </c>
    </row>
    <row r="8" spans="1:27" ht="13.5">
      <c r="A8" s="291" t="s">
        <v>207</v>
      </c>
      <c r="B8" s="142"/>
      <c r="C8" s="62">
        <v>75025121</v>
      </c>
      <c r="D8" s="156"/>
      <c r="E8" s="60">
        <v>74819299</v>
      </c>
      <c r="F8" s="60">
        <v>105681522</v>
      </c>
      <c r="G8" s="60">
        <v>2517465</v>
      </c>
      <c r="H8" s="60">
        <v>2637501</v>
      </c>
      <c r="I8" s="60">
        <v>4631139</v>
      </c>
      <c r="J8" s="60">
        <v>9786105</v>
      </c>
      <c r="K8" s="60">
        <v>8640109</v>
      </c>
      <c r="L8" s="60">
        <v>5586085</v>
      </c>
      <c r="M8" s="60">
        <v>7514655</v>
      </c>
      <c r="N8" s="60">
        <v>21740849</v>
      </c>
      <c r="O8" s="60">
        <v>279232</v>
      </c>
      <c r="P8" s="60">
        <v>8327558</v>
      </c>
      <c r="Q8" s="60">
        <v>3984592</v>
      </c>
      <c r="R8" s="60">
        <v>12591382</v>
      </c>
      <c r="S8" s="60">
        <v>12755499</v>
      </c>
      <c r="T8" s="60">
        <v>12594832</v>
      </c>
      <c r="U8" s="60">
        <v>2920789</v>
      </c>
      <c r="V8" s="60">
        <v>28271120</v>
      </c>
      <c r="W8" s="60">
        <v>72389456</v>
      </c>
      <c r="X8" s="60">
        <v>105681522</v>
      </c>
      <c r="Y8" s="60">
        <v>-33292066</v>
      </c>
      <c r="Z8" s="140">
        <v>-31.5</v>
      </c>
      <c r="AA8" s="155">
        <v>105681522</v>
      </c>
    </row>
    <row r="9" spans="1:27" ht="13.5">
      <c r="A9" s="291" t="s">
        <v>208</v>
      </c>
      <c r="B9" s="142"/>
      <c r="C9" s="62">
        <v>24550006</v>
      </c>
      <c r="D9" s="156"/>
      <c r="E9" s="60">
        <v>42982037</v>
      </c>
      <c r="F9" s="60">
        <v>18704422</v>
      </c>
      <c r="G9" s="60">
        <v>220600</v>
      </c>
      <c r="H9" s="60">
        <v>1410300</v>
      </c>
      <c r="I9" s="60"/>
      <c r="J9" s="60">
        <v>1630900</v>
      </c>
      <c r="K9" s="60">
        <v>1853025</v>
      </c>
      <c r="L9" s="60">
        <v>-943254</v>
      </c>
      <c r="M9" s="60">
        <v>1007795</v>
      </c>
      <c r="N9" s="60">
        <v>1917566</v>
      </c>
      <c r="O9" s="60">
        <v>366935</v>
      </c>
      <c r="P9" s="60">
        <v>536641</v>
      </c>
      <c r="Q9" s="60">
        <v>764307</v>
      </c>
      <c r="R9" s="60">
        <v>1667883</v>
      </c>
      <c r="S9" s="60"/>
      <c r="T9" s="60">
        <v>680016</v>
      </c>
      <c r="U9" s="60">
        <v>558045</v>
      </c>
      <c r="V9" s="60">
        <v>1238061</v>
      </c>
      <c r="W9" s="60">
        <v>6454410</v>
      </c>
      <c r="X9" s="60">
        <v>18704422</v>
      </c>
      <c r="Y9" s="60">
        <v>-12250012</v>
      </c>
      <c r="Z9" s="140">
        <v>-65.49</v>
      </c>
      <c r="AA9" s="155">
        <v>18704422</v>
      </c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99575127</v>
      </c>
      <c r="D11" s="294">
        <f t="shared" si="1"/>
        <v>0</v>
      </c>
      <c r="E11" s="295">
        <f t="shared" si="1"/>
        <v>117801336</v>
      </c>
      <c r="F11" s="295">
        <f t="shared" si="1"/>
        <v>126385944</v>
      </c>
      <c r="G11" s="295">
        <f t="shared" si="1"/>
        <v>2738065</v>
      </c>
      <c r="H11" s="295">
        <f t="shared" si="1"/>
        <v>4047801</v>
      </c>
      <c r="I11" s="295">
        <f t="shared" si="1"/>
        <v>4631139</v>
      </c>
      <c r="J11" s="295">
        <f t="shared" si="1"/>
        <v>11417005</v>
      </c>
      <c r="K11" s="295">
        <f t="shared" si="1"/>
        <v>12075135</v>
      </c>
      <c r="L11" s="295">
        <f t="shared" si="1"/>
        <v>4642831</v>
      </c>
      <c r="M11" s="295">
        <f t="shared" si="1"/>
        <v>8522450</v>
      </c>
      <c r="N11" s="295">
        <f t="shared" si="1"/>
        <v>25240416</v>
      </c>
      <c r="O11" s="295">
        <f t="shared" si="1"/>
        <v>646167</v>
      </c>
      <c r="P11" s="295">
        <f t="shared" si="1"/>
        <v>8864199</v>
      </c>
      <c r="Q11" s="295">
        <f t="shared" si="1"/>
        <v>4748899</v>
      </c>
      <c r="R11" s="295">
        <f t="shared" si="1"/>
        <v>14259265</v>
      </c>
      <c r="S11" s="295">
        <f t="shared" si="1"/>
        <v>12755499</v>
      </c>
      <c r="T11" s="295">
        <f t="shared" si="1"/>
        <v>13274848</v>
      </c>
      <c r="U11" s="295">
        <f t="shared" si="1"/>
        <v>3478834</v>
      </c>
      <c r="V11" s="295">
        <f t="shared" si="1"/>
        <v>29509181</v>
      </c>
      <c r="W11" s="295">
        <f t="shared" si="1"/>
        <v>80425867</v>
      </c>
      <c r="X11" s="295">
        <f t="shared" si="1"/>
        <v>126385944</v>
      </c>
      <c r="Y11" s="295">
        <f t="shared" si="1"/>
        <v>-45960077</v>
      </c>
      <c r="Z11" s="296">
        <f>+IF(X11&lt;&gt;0,+(Y11/X11)*100,0)</f>
        <v>-36.36486427636289</v>
      </c>
      <c r="AA11" s="297">
        <f>SUM(AA6:AA10)</f>
        <v>126385944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389631</v>
      </c>
      <c r="D15" s="156"/>
      <c r="E15" s="60">
        <v>2535000</v>
      </c>
      <c r="F15" s="60">
        <v>62748596</v>
      </c>
      <c r="G15" s="60"/>
      <c r="H15" s="60"/>
      <c r="I15" s="60">
        <v>20095</v>
      </c>
      <c r="J15" s="60">
        <v>20095</v>
      </c>
      <c r="K15" s="60">
        <v>4495</v>
      </c>
      <c r="L15" s="60">
        <v>269320</v>
      </c>
      <c r="M15" s="60">
        <v>91297</v>
      </c>
      <c r="N15" s="60">
        <v>365112</v>
      </c>
      <c r="O15" s="60">
        <v>38240</v>
      </c>
      <c r="P15" s="60">
        <v>71438</v>
      </c>
      <c r="Q15" s="60">
        <v>4537438</v>
      </c>
      <c r="R15" s="60">
        <v>4647116</v>
      </c>
      <c r="S15" s="60">
        <v>77417</v>
      </c>
      <c r="T15" s="60">
        <v>12207</v>
      </c>
      <c r="U15" s="60">
        <v>511812</v>
      </c>
      <c r="V15" s="60">
        <v>601436</v>
      </c>
      <c r="W15" s="60">
        <v>5633759</v>
      </c>
      <c r="X15" s="60">
        <v>62748596</v>
      </c>
      <c r="Y15" s="60">
        <v>-57114837</v>
      </c>
      <c r="Z15" s="140">
        <v>-91.02</v>
      </c>
      <c r="AA15" s="155">
        <v>62748596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1120855</v>
      </c>
      <c r="G20" s="100">
        <f t="shared" si="2"/>
        <v>0</v>
      </c>
      <c r="H20" s="100">
        <f t="shared" si="2"/>
        <v>0</v>
      </c>
      <c r="I20" s="100">
        <f t="shared" si="2"/>
        <v>12249</v>
      </c>
      <c r="J20" s="100">
        <f t="shared" si="2"/>
        <v>12249</v>
      </c>
      <c r="K20" s="100">
        <f t="shared" si="2"/>
        <v>0</v>
      </c>
      <c r="L20" s="100">
        <f t="shared" si="2"/>
        <v>248360</v>
      </c>
      <c r="M20" s="100">
        <f t="shared" si="2"/>
        <v>226842</v>
      </c>
      <c r="N20" s="100">
        <f t="shared" si="2"/>
        <v>475202</v>
      </c>
      <c r="O20" s="100">
        <f t="shared" si="2"/>
        <v>213253</v>
      </c>
      <c r="P20" s="100">
        <f t="shared" si="2"/>
        <v>108366</v>
      </c>
      <c r="Q20" s="100">
        <f t="shared" si="2"/>
        <v>0</v>
      </c>
      <c r="R20" s="100">
        <f t="shared" si="2"/>
        <v>321619</v>
      </c>
      <c r="S20" s="100">
        <f t="shared" si="2"/>
        <v>172467</v>
      </c>
      <c r="T20" s="100">
        <f t="shared" si="2"/>
        <v>0</v>
      </c>
      <c r="U20" s="100">
        <f t="shared" si="2"/>
        <v>0</v>
      </c>
      <c r="V20" s="100">
        <f t="shared" si="2"/>
        <v>172467</v>
      </c>
      <c r="W20" s="100">
        <f t="shared" si="2"/>
        <v>981537</v>
      </c>
      <c r="X20" s="100">
        <f t="shared" si="2"/>
        <v>1120855</v>
      </c>
      <c r="Y20" s="100">
        <f t="shared" si="2"/>
        <v>-139318</v>
      </c>
      <c r="Z20" s="137">
        <f>+IF(X20&lt;&gt;0,+(Y20/X20)*100,0)</f>
        <v>-12.429618460907076</v>
      </c>
      <c r="AA20" s="153">
        <f>SUM(AA26:AA33)</f>
        <v>1120855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>
        <v>300000</v>
      </c>
      <c r="G24" s="60"/>
      <c r="H24" s="60"/>
      <c r="I24" s="60"/>
      <c r="J24" s="60"/>
      <c r="K24" s="60"/>
      <c r="L24" s="60">
        <v>248360</v>
      </c>
      <c r="M24" s="60"/>
      <c r="N24" s="60">
        <v>248360</v>
      </c>
      <c r="O24" s="60"/>
      <c r="P24" s="60"/>
      <c r="Q24" s="60"/>
      <c r="R24" s="60"/>
      <c r="S24" s="60"/>
      <c r="T24" s="60"/>
      <c r="U24" s="60"/>
      <c r="V24" s="60"/>
      <c r="W24" s="60">
        <v>248360</v>
      </c>
      <c r="X24" s="60">
        <v>300000</v>
      </c>
      <c r="Y24" s="60">
        <v>-51640</v>
      </c>
      <c r="Z24" s="140">
        <v>-17.21</v>
      </c>
      <c r="AA24" s="155">
        <v>300000</v>
      </c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300000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248360</v>
      </c>
      <c r="M26" s="295">
        <f t="shared" si="3"/>
        <v>0</v>
      </c>
      <c r="N26" s="295">
        <f t="shared" si="3"/>
        <v>248360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248360</v>
      </c>
      <c r="X26" s="295">
        <f t="shared" si="3"/>
        <v>300000</v>
      </c>
      <c r="Y26" s="295">
        <f t="shared" si="3"/>
        <v>-51640</v>
      </c>
      <c r="Z26" s="296">
        <f>+IF(X26&lt;&gt;0,+(Y26/X26)*100,0)</f>
        <v>-17.213333333333335</v>
      </c>
      <c r="AA26" s="297">
        <f>SUM(AA21:AA25)</f>
        <v>300000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>
        <v>820855</v>
      </c>
      <c r="G30" s="60"/>
      <c r="H30" s="60"/>
      <c r="I30" s="60">
        <v>12249</v>
      </c>
      <c r="J30" s="60">
        <v>12249</v>
      </c>
      <c r="K30" s="60"/>
      <c r="L30" s="60"/>
      <c r="M30" s="60">
        <v>226842</v>
      </c>
      <c r="N30" s="60">
        <v>226842</v>
      </c>
      <c r="O30" s="60">
        <v>213253</v>
      </c>
      <c r="P30" s="60">
        <v>108366</v>
      </c>
      <c r="Q30" s="60"/>
      <c r="R30" s="60">
        <v>321619</v>
      </c>
      <c r="S30" s="60">
        <v>172467</v>
      </c>
      <c r="T30" s="60"/>
      <c r="U30" s="60"/>
      <c r="V30" s="60">
        <v>172467</v>
      </c>
      <c r="W30" s="60">
        <v>733177</v>
      </c>
      <c r="X30" s="60">
        <v>820855</v>
      </c>
      <c r="Y30" s="60">
        <v>-87678</v>
      </c>
      <c r="Z30" s="140">
        <v>-10.68</v>
      </c>
      <c r="AA30" s="155">
        <v>820855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2000000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1582001</v>
      </c>
      <c r="L37" s="60">
        <f t="shared" si="4"/>
        <v>0</v>
      </c>
      <c r="M37" s="60">
        <f t="shared" si="4"/>
        <v>0</v>
      </c>
      <c r="N37" s="60">
        <f t="shared" si="4"/>
        <v>1582001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1582001</v>
      </c>
      <c r="X37" s="60">
        <f t="shared" si="4"/>
        <v>2000000</v>
      </c>
      <c r="Y37" s="60">
        <f t="shared" si="4"/>
        <v>-417999</v>
      </c>
      <c r="Z37" s="140">
        <f t="shared" si="5"/>
        <v>-20.89995</v>
      </c>
      <c r="AA37" s="155">
        <f>AA7+AA22</f>
        <v>2000000</v>
      </c>
    </row>
    <row r="38" spans="1:27" ht="13.5">
      <c r="A38" s="291" t="s">
        <v>207</v>
      </c>
      <c r="B38" s="142"/>
      <c r="C38" s="62">
        <f t="shared" si="4"/>
        <v>75025121</v>
      </c>
      <c r="D38" s="156">
        <f t="shared" si="4"/>
        <v>0</v>
      </c>
      <c r="E38" s="60">
        <f t="shared" si="4"/>
        <v>74819299</v>
      </c>
      <c r="F38" s="60">
        <f t="shared" si="4"/>
        <v>105681522</v>
      </c>
      <c r="G38" s="60">
        <f t="shared" si="4"/>
        <v>2517465</v>
      </c>
      <c r="H38" s="60">
        <f t="shared" si="4"/>
        <v>2637501</v>
      </c>
      <c r="I38" s="60">
        <f t="shared" si="4"/>
        <v>4631139</v>
      </c>
      <c r="J38" s="60">
        <f t="shared" si="4"/>
        <v>9786105</v>
      </c>
      <c r="K38" s="60">
        <f t="shared" si="4"/>
        <v>8640109</v>
      </c>
      <c r="L38" s="60">
        <f t="shared" si="4"/>
        <v>5586085</v>
      </c>
      <c r="M38" s="60">
        <f t="shared" si="4"/>
        <v>7514655</v>
      </c>
      <c r="N38" s="60">
        <f t="shared" si="4"/>
        <v>21740849</v>
      </c>
      <c r="O38" s="60">
        <f t="shared" si="4"/>
        <v>279232</v>
      </c>
      <c r="P38" s="60">
        <f t="shared" si="4"/>
        <v>8327558</v>
      </c>
      <c r="Q38" s="60">
        <f t="shared" si="4"/>
        <v>3984592</v>
      </c>
      <c r="R38" s="60">
        <f t="shared" si="4"/>
        <v>12591382</v>
      </c>
      <c r="S38" s="60">
        <f t="shared" si="4"/>
        <v>12755499</v>
      </c>
      <c r="T38" s="60">
        <f t="shared" si="4"/>
        <v>12594832</v>
      </c>
      <c r="U38" s="60">
        <f t="shared" si="4"/>
        <v>2920789</v>
      </c>
      <c r="V38" s="60">
        <f t="shared" si="4"/>
        <v>28271120</v>
      </c>
      <c r="W38" s="60">
        <f t="shared" si="4"/>
        <v>72389456</v>
      </c>
      <c r="X38" s="60">
        <f t="shared" si="4"/>
        <v>105681522</v>
      </c>
      <c r="Y38" s="60">
        <f t="shared" si="4"/>
        <v>-33292066</v>
      </c>
      <c r="Z38" s="140">
        <f t="shared" si="5"/>
        <v>-31.50225826611392</v>
      </c>
      <c r="AA38" s="155">
        <f>AA8+AA23</f>
        <v>105681522</v>
      </c>
    </row>
    <row r="39" spans="1:27" ht="13.5">
      <c r="A39" s="291" t="s">
        <v>208</v>
      </c>
      <c r="B39" s="142"/>
      <c r="C39" s="62">
        <f t="shared" si="4"/>
        <v>24550006</v>
      </c>
      <c r="D39" s="156">
        <f t="shared" si="4"/>
        <v>0</v>
      </c>
      <c r="E39" s="60">
        <f t="shared" si="4"/>
        <v>42982037</v>
      </c>
      <c r="F39" s="60">
        <f t="shared" si="4"/>
        <v>19004422</v>
      </c>
      <c r="G39" s="60">
        <f t="shared" si="4"/>
        <v>220600</v>
      </c>
      <c r="H39" s="60">
        <f t="shared" si="4"/>
        <v>1410300</v>
      </c>
      <c r="I39" s="60">
        <f t="shared" si="4"/>
        <v>0</v>
      </c>
      <c r="J39" s="60">
        <f t="shared" si="4"/>
        <v>1630900</v>
      </c>
      <c r="K39" s="60">
        <f t="shared" si="4"/>
        <v>1853025</v>
      </c>
      <c r="L39" s="60">
        <f t="shared" si="4"/>
        <v>-694894</v>
      </c>
      <c r="M39" s="60">
        <f t="shared" si="4"/>
        <v>1007795</v>
      </c>
      <c r="N39" s="60">
        <f t="shared" si="4"/>
        <v>2165926</v>
      </c>
      <c r="O39" s="60">
        <f t="shared" si="4"/>
        <v>366935</v>
      </c>
      <c r="P39" s="60">
        <f t="shared" si="4"/>
        <v>536641</v>
      </c>
      <c r="Q39" s="60">
        <f t="shared" si="4"/>
        <v>764307</v>
      </c>
      <c r="R39" s="60">
        <f t="shared" si="4"/>
        <v>1667883</v>
      </c>
      <c r="S39" s="60">
        <f t="shared" si="4"/>
        <v>0</v>
      </c>
      <c r="T39" s="60">
        <f t="shared" si="4"/>
        <v>680016</v>
      </c>
      <c r="U39" s="60">
        <f t="shared" si="4"/>
        <v>558045</v>
      </c>
      <c r="V39" s="60">
        <f t="shared" si="4"/>
        <v>1238061</v>
      </c>
      <c r="W39" s="60">
        <f t="shared" si="4"/>
        <v>6702770</v>
      </c>
      <c r="X39" s="60">
        <f t="shared" si="4"/>
        <v>19004422</v>
      </c>
      <c r="Y39" s="60">
        <f t="shared" si="4"/>
        <v>-12301652</v>
      </c>
      <c r="Z39" s="140">
        <f t="shared" si="5"/>
        <v>-64.73047167653928</v>
      </c>
      <c r="AA39" s="155">
        <f>AA9+AA24</f>
        <v>19004422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99575127</v>
      </c>
      <c r="D41" s="294">
        <f t="shared" si="6"/>
        <v>0</v>
      </c>
      <c r="E41" s="295">
        <f t="shared" si="6"/>
        <v>117801336</v>
      </c>
      <c r="F41" s="295">
        <f t="shared" si="6"/>
        <v>126685944</v>
      </c>
      <c r="G41" s="295">
        <f t="shared" si="6"/>
        <v>2738065</v>
      </c>
      <c r="H41" s="295">
        <f t="shared" si="6"/>
        <v>4047801</v>
      </c>
      <c r="I41" s="295">
        <f t="shared" si="6"/>
        <v>4631139</v>
      </c>
      <c r="J41" s="295">
        <f t="shared" si="6"/>
        <v>11417005</v>
      </c>
      <c r="K41" s="295">
        <f t="shared" si="6"/>
        <v>12075135</v>
      </c>
      <c r="L41" s="295">
        <f t="shared" si="6"/>
        <v>4891191</v>
      </c>
      <c r="M41" s="295">
        <f t="shared" si="6"/>
        <v>8522450</v>
      </c>
      <c r="N41" s="295">
        <f t="shared" si="6"/>
        <v>25488776</v>
      </c>
      <c r="O41" s="295">
        <f t="shared" si="6"/>
        <v>646167</v>
      </c>
      <c r="P41" s="295">
        <f t="shared" si="6"/>
        <v>8864199</v>
      </c>
      <c r="Q41" s="295">
        <f t="shared" si="6"/>
        <v>4748899</v>
      </c>
      <c r="R41" s="295">
        <f t="shared" si="6"/>
        <v>14259265</v>
      </c>
      <c r="S41" s="295">
        <f t="shared" si="6"/>
        <v>12755499</v>
      </c>
      <c r="T41" s="295">
        <f t="shared" si="6"/>
        <v>13274848</v>
      </c>
      <c r="U41" s="295">
        <f t="shared" si="6"/>
        <v>3478834</v>
      </c>
      <c r="V41" s="295">
        <f t="shared" si="6"/>
        <v>29509181</v>
      </c>
      <c r="W41" s="295">
        <f t="shared" si="6"/>
        <v>80674227</v>
      </c>
      <c r="X41" s="295">
        <f t="shared" si="6"/>
        <v>126685944</v>
      </c>
      <c r="Y41" s="295">
        <f t="shared" si="6"/>
        <v>-46011717</v>
      </c>
      <c r="Z41" s="296">
        <f t="shared" si="5"/>
        <v>-36.31951228938232</v>
      </c>
      <c r="AA41" s="297">
        <f>SUM(AA36:AA40)</f>
        <v>126685944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389631</v>
      </c>
      <c r="D45" s="129">
        <f t="shared" si="7"/>
        <v>0</v>
      </c>
      <c r="E45" s="54">
        <f t="shared" si="7"/>
        <v>2535000</v>
      </c>
      <c r="F45" s="54">
        <f t="shared" si="7"/>
        <v>63569451</v>
      </c>
      <c r="G45" s="54">
        <f t="shared" si="7"/>
        <v>0</v>
      </c>
      <c r="H45" s="54">
        <f t="shared" si="7"/>
        <v>0</v>
      </c>
      <c r="I45" s="54">
        <f t="shared" si="7"/>
        <v>32344</v>
      </c>
      <c r="J45" s="54">
        <f t="shared" si="7"/>
        <v>32344</v>
      </c>
      <c r="K45" s="54">
        <f t="shared" si="7"/>
        <v>4495</v>
      </c>
      <c r="L45" s="54">
        <f t="shared" si="7"/>
        <v>269320</v>
      </c>
      <c r="M45" s="54">
        <f t="shared" si="7"/>
        <v>318139</v>
      </c>
      <c r="N45" s="54">
        <f t="shared" si="7"/>
        <v>591954</v>
      </c>
      <c r="O45" s="54">
        <f t="shared" si="7"/>
        <v>251493</v>
      </c>
      <c r="P45" s="54">
        <f t="shared" si="7"/>
        <v>179804</v>
      </c>
      <c r="Q45" s="54">
        <f t="shared" si="7"/>
        <v>4537438</v>
      </c>
      <c r="R45" s="54">
        <f t="shared" si="7"/>
        <v>4968735</v>
      </c>
      <c r="S45" s="54">
        <f t="shared" si="7"/>
        <v>249884</v>
      </c>
      <c r="T45" s="54">
        <f t="shared" si="7"/>
        <v>12207</v>
      </c>
      <c r="U45" s="54">
        <f t="shared" si="7"/>
        <v>511812</v>
      </c>
      <c r="V45" s="54">
        <f t="shared" si="7"/>
        <v>773903</v>
      </c>
      <c r="W45" s="54">
        <f t="shared" si="7"/>
        <v>6366936</v>
      </c>
      <c r="X45" s="54">
        <f t="shared" si="7"/>
        <v>63569451</v>
      </c>
      <c r="Y45" s="54">
        <f t="shared" si="7"/>
        <v>-57202515</v>
      </c>
      <c r="Z45" s="184">
        <f t="shared" si="5"/>
        <v>-89.98428348862097</v>
      </c>
      <c r="AA45" s="130">
        <f t="shared" si="8"/>
        <v>63569451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99964758</v>
      </c>
      <c r="D49" s="218">
        <f t="shared" si="9"/>
        <v>0</v>
      </c>
      <c r="E49" s="220">
        <f t="shared" si="9"/>
        <v>120336336</v>
      </c>
      <c r="F49" s="220">
        <f t="shared" si="9"/>
        <v>190255395</v>
      </c>
      <c r="G49" s="220">
        <f t="shared" si="9"/>
        <v>2738065</v>
      </c>
      <c r="H49" s="220">
        <f t="shared" si="9"/>
        <v>4047801</v>
      </c>
      <c r="I49" s="220">
        <f t="shared" si="9"/>
        <v>4663483</v>
      </c>
      <c r="J49" s="220">
        <f t="shared" si="9"/>
        <v>11449349</v>
      </c>
      <c r="K49" s="220">
        <f t="shared" si="9"/>
        <v>12079630</v>
      </c>
      <c r="L49" s="220">
        <f t="shared" si="9"/>
        <v>5160511</v>
      </c>
      <c r="M49" s="220">
        <f t="shared" si="9"/>
        <v>8840589</v>
      </c>
      <c r="N49" s="220">
        <f t="shared" si="9"/>
        <v>26080730</v>
      </c>
      <c r="O49" s="220">
        <f t="shared" si="9"/>
        <v>897660</v>
      </c>
      <c r="P49" s="220">
        <f t="shared" si="9"/>
        <v>9044003</v>
      </c>
      <c r="Q49" s="220">
        <f t="shared" si="9"/>
        <v>9286337</v>
      </c>
      <c r="R49" s="220">
        <f t="shared" si="9"/>
        <v>19228000</v>
      </c>
      <c r="S49" s="220">
        <f t="shared" si="9"/>
        <v>13005383</v>
      </c>
      <c r="T49" s="220">
        <f t="shared" si="9"/>
        <v>13287055</v>
      </c>
      <c r="U49" s="220">
        <f t="shared" si="9"/>
        <v>3990646</v>
      </c>
      <c r="V49" s="220">
        <f t="shared" si="9"/>
        <v>30283084</v>
      </c>
      <c r="W49" s="220">
        <f t="shared" si="9"/>
        <v>87041163</v>
      </c>
      <c r="X49" s="220">
        <f t="shared" si="9"/>
        <v>190255395</v>
      </c>
      <c r="Y49" s="220">
        <f t="shared" si="9"/>
        <v>-103214232</v>
      </c>
      <c r="Z49" s="221">
        <f t="shared" si="5"/>
        <v>-54.25035752599815</v>
      </c>
      <c r="AA49" s="222">
        <f>SUM(AA41:AA48)</f>
        <v>190255395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247931</v>
      </c>
      <c r="D51" s="129">
        <f t="shared" si="10"/>
        <v>0</v>
      </c>
      <c r="E51" s="54">
        <f t="shared" si="10"/>
        <v>177411544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124515984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52895560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177411544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247931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177411544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123392</v>
      </c>
      <c r="H68" s="60">
        <v>976896</v>
      </c>
      <c r="I68" s="60">
        <v>622059</v>
      </c>
      <c r="J68" s="60">
        <v>1722347</v>
      </c>
      <c r="K68" s="60">
        <v>1167964</v>
      </c>
      <c r="L68" s="60">
        <v>2406511</v>
      </c>
      <c r="M68" s="60">
        <v>327854</v>
      </c>
      <c r="N68" s="60">
        <v>3902329</v>
      </c>
      <c r="O68" s="60">
        <v>386463</v>
      </c>
      <c r="P68" s="60">
        <v>1219386</v>
      </c>
      <c r="Q68" s="60">
        <v>507669</v>
      </c>
      <c r="R68" s="60">
        <v>2113518</v>
      </c>
      <c r="S68" s="60">
        <v>822459</v>
      </c>
      <c r="T68" s="60">
        <v>981368</v>
      </c>
      <c r="U68" s="60">
        <v>2547921</v>
      </c>
      <c r="V68" s="60">
        <v>4351748</v>
      </c>
      <c r="W68" s="60">
        <v>12089942</v>
      </c>
      <c r="X68" s="60"/>
      <c r="Y68" s="60">
        <v>12089942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177411544</v>
      </c>
      <c r="F69" s="220">
        <f t="shared" si="12"/>
        <v>0</v>
      </c>
      <c r="G69" s="220">
        <f t="shared" si="12"/>
        <v>123392</v>
      </c>
      <c r="H69" s="220">
        <f t="shared" si="12"/>
        <v>976896</v>
      </c>
      <c r="I69" s="220">
        <f t="shared" si="12"/>
        <v>622059</v>
      </c>
      <c r="J69" s="220">
        <f t="shared" si="12"/>
        <v>1722347</v>
      </c>
      <c r="K69" s="220">
        <f t="shared" si="12"/>
        <v>1167964</v>
      </c>
      <c r="L69" s="220">
        <f t="shared" si="12"/>
        <v>2406511</v>
      </c>
      <c r="M69" s="220">
        <f t="shared" si="12"/>
        <v>327854</v>
      </c>
      <c r="N69" s="220">
        <f t="shared" si="12"/>
        <v>3902329</v>
      </c>
      <c r="O69" s="220">
        <f t="shared" si="12"/>
        <v>386463</v>
      </c>
      <c r="P69" s="220">
        <f t="shared" si="12"/>
        <v>1219386</v>
      </c>
      <c r="Q69" s="220">
        <f t="shared" si="12"/>
        <v>507669</v>
      </c>
      <c r="R69" s="220">
        <f t="shared" si="12"/>
        <v>2113518</v>
      </c>
      <c r="S69" s="220">
        <f t="shared" si="12"/>
        <v>822459</v>
      </c>
      <c r="T69" s="220">
        <f t="shared" si="12"/>
        <v>981368</v>
      </c>
      <c r="U69" s="220">
        <f t="shared" si="12"/>
        <v>2547921</v>
      </c>
      <c r="V69" s="220">
        <f t="shared" si="12"/>
        <v>4351748</v>
      </c>
      <c r="W69" s="220">
        <f t="shared" si="12"/>
        <v>12089942</v>
      </c>
      <c r="X69" s="220">
        <f t="shared" si="12"/>
        <v>0</v>
      </c>
      <c r="Y69" s="220">
        <f t="shared" si="12"/>
        <v>12089942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99575127</v>
      </c>
      <c r="D5" s="344">
        <f t="shared" si="0"/>
        <v>0</v>
      </c>
      <c r="E5" s="343">
        <f t="shared" si="0"/>
        <v>117801336</v>
      </c>
      <c r="F5" s="345">
        <f t="shared" si="0"/>
        <v>126385944</v>
      </c>
      <c r="G5" s="345">
        <f t="shared" si="0"/>
        <v>2738065</v>
      </c>
      <c r="H5" s="343">
        <f t="shared" si="0"/>
        <v>4047801</v>
      </c>
      <c r="I5" s="343">
        <f t="shared" si="0"/>
        <v>4631139</v>
      </c>
      <c r="J5" s="345">
        <f t="shared" si="0"/>
        <v>11417005</v>
      </c>
      <c r="K5" s="345">
        <f t="shared" si="0"/>
        <v>12075135</v>
      </c>
      <c r="L5" s="343">
        <f t="shared" si="0"/>
        <v>4642831</v>
      </c>
      <c r="M5" s="343">
        <f t="shared" si="0"/>
        <v>8522450</v>
      </c>
      <c r="N5" s="345">
        <f t="shared" si="0"/>
        <v>25240416</v>
      </c>
      <c r="O5" s="345">
        <f t="shared" si="0"/>
        <v>646167</v>
      </c>
      <c r="P5" s="343">
        <f t="shared" si="0"/>
        <v>8864199</v>
      </c>
      <c r="Q5" s="343">
        <f t="shared" si="0"/>
        <v>4748899</v>
      </c>
      <c r="R5" s="345">
        <f t="shared" si="0"/>
        <v>14259265</v>
      </c>
      <c r="S5" s="345">
        <f t="shared" si="0"/>
        <v>12755499</v>
      </c>
      <c r="T5" s="343">
        <f t="shared" si="0"/>
        <v>13274848</v>
      </c>
      <c r="U5" s="343">
        <f t="shared" si="0"/>
        <v>3478834</v>
      </c>
      <c r="V5" s="345">
        <f t="shared" si="0"/>
        <v>29509181</v>
      </c>
      <c r="W5" s="345">
        <f t="shared" si="0"/>
        <v>80425867</v>
      </c>
      <c r="X5" s="343">
        <f t="shared" si="0"/>
        <v>126385944</v>
      </c>
      <c r="Y5" s="345">
        <f t="shared" si="0"/>
        <v>-45960077</v>
      </c>
      <c r="Z5" s="346">
        <f>+IF(X5&lt;&gt;0,+(Y5/X5)*100,0)</f>
        <v>-36.36486427636289</v>
      </c>
      <c r="AA5" s="347">
        <f>+AA6+AA8+AA11+AA13+AA15</f>
        <v>126385944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1582001</v>
      </c>
      <c r="L8" s="60">
        <f t="shared" si="2"/>
        <v>0</v>
      </c>
      <c r="M8" s="60">
        <f t="shared" si="2"/>
        <v>0</v>
      </c>
      <c r="N8" s="59">
        <f t="shared" si="2"/>
        <v>1582001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1582001</v>
      </c>
      <c r="X8" s="60">
        <f t="shared" si="2"/>
        <v>2000000</v>
      </c>
      <c r="Y8" s="59">
        <f t="shared" si="2"/>
        <v>-417999</v>
      </c>
      <c r="Z8" s="61">
        <f>+IF(X8&lt;&gt;0,+(Y8/X8)*100,0)</f>
        <v>-20.89995</v>
      </c>
      <c r="AA8" s="62">
        <f>SUM(AA9:AA10)</f>
        <v>2000000</v>
      </c>
    </row>
    <row r="9" spans="1:27" ht="13.5">
      <c r="A9" s="291" t="s">
        <v>230</v>
      </c>
      <c r="B9" s="142"/>
      <c r="C9" s="60"/>
      <c r="D9" s="327"/>
      <c r="E9" s="60"/>
      <c r="F9" s="59">
        <v>2000000</v>
      </c>
      <c r="G9" s="59"/>
      <c r="H9" s="60"/>
      <c r="I9" s="60"/>
      <c r="J9" s="59"/>
      <c r="K9" s="59">
        <v>1582001</v>
      </c>
      <c r="L9" s="60"/>
      <c r="M9" s="60"/>
      <c r="N9" s="59">
        <v>1582001</v>
      </c>
      <c r="O9" s="59"/>
      <c r="P9" s="60"/>
      <c r="Q9" s="60"/>
      <c r="R9" s="59"/>
      <c r="S9" s="59"/>
      <c r="T9" s="60"/>
      <c r="U9" s="60"/>
      <c r="V9" s="59"/>
      <c r="W9" s="59">
        <v>1582001</v>
      </c>
      <c r="X9" s="60">
        <v>2000000</v>
      </c>
      <c r="Y9" s="59">
        <v>-417999</v>
      </c>
      <c r="Z9" s="61">
        <v>-20.9</v>
      </c>
      <c r="AA9" s="62">
        <v>2000000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75025121</v>
      </c>
      <c r="D11" s="350">
        <f aca="true" t="shared" si="3" ref="D11:AA11">+D12</f>
        <v>0</v>
      </c>
      <c r="E11" s="349">
        <f t="shared" si="3"/>
        <v>74819299</v>
      </c>
      <c r="F11" s="351">
        <f t="shared" si="3"/>
        <v>105681522</v>
      </c>
      <c r="G11" s="351">
        <f t="shared" si="3"/>
        <v>2517465</v>
      </c>
      <c r="H11" s="349">
        <f t="shared" si="3"/>
        <v>2637501</v>
      </c>
      <c r="I11" s="349">
        <f t="shared" si="3"/>
        <v>4631139</v>
      </c>
      <c r="J11" s="351">
        <f t="shared" si="3"/>
        <v>9786105</v>
      </c>
      <c r="K11" s="351">
        <f t="shared" si="3"/>
        <v>8640109</v>
      </c>
      <c r="L11" s="349">
        <f t="shared" si="3"/>
        <v>5586085</v>
      </c>
      <c r="M11" s="349">
        <f t="shared" si="3"/>
        <v>7514655</v>
      </c>
      <c r="N11" s="351">
        <f t="shared" si="3"/>
        <v>21740849</v>
      </c>
      <c r="O11" s="351">
        <f t="shared" si="3"/>
        <v>279232</v>
      </c>
      <c r="P11" s="349">
        <f t="shared" si="3"/>
        <v>8327558</v>
      </c>
      <c r="Q11" s="349">
        <f t="shared" si="3"/>
        <v>3984592</v>
      </c>
      <c r="R11" s="351">
        <f t="shared" si="3"/>
        <v>12591382</v>
      </c>
      <c r="S11" s="351">
        <f t="shared" si="3"/>
        <v>12755499</v>
      </c>
      <c r="T11" s="349">
        <f t="shared" si="3"/>
        <v>12594832</v>
      </c>
      <c r="U11" s="349">
        <f t="shared" si="3"/>
        <v>2920789</v>
      </c>
      <c r="V11" s="351">
        <f t="shared" si="3"/>
        <v>28271120</v>
      </c>
      <c r="W11" s="351">
        <f t="shared" si="3"/>
        <v>72389456</v>
      </c>
      <c r="X11" s="349">
        <f t="shared" si="3"/>
        <v>105681522</v>
      </c>
      <c r="Y11" s="351">
        <f t="shared" si="3"/>
        <v>-33292066</v>
      </c>
      <c r="Z11" s="352">
        <f>+IF(X11&lt;&gt;0,+(Y11/X11)*100,0)</f>
        <v>-31.50225826611392</v>
      </c>
      <c r="AA11" s="353">
        <f t="shared" si="3"/>
        <v>105681522</v>
      </c>
    </row>
    <row r="12" spans="1:27" ht="13.5">
      <c r="A12" s="291" t="s">
        <v>232</v>
      </c>
      <c r="B12" s="136"/>
      <c r="C12" s="60">
        <v>75025121</v>
      </c>
      <c r="D12" s="327"/>
      <c r="E12" s="60">
        <v>74819299</v>
      </c>
      <c r="F12" s="59">
        <v>105681522</v>
      </c>
      <c r="G12" s="59">
        <v>2517465</v>
      </c>
      <c r="H12" s="60">
        <v>2637501</v>
      </c>
      <c r="I12" s="60">
        <v>4631139</v>
      </c>
      <c r="J12" s="59">
        <v>9786105</v>
      </c>
      <c r="K12" s="59">
        <v>8640109</v>
      </c>
      <c r="L12" s="60">
        <v>5586085</v>
      </c>
      <c r="M12" s="60">
        <v>7514655</v>
      </c>
      <c r="N12" s="59">
        <v>21740849</v>
      </c>
      <c r="O12" s="59">
        <v>279232</v>
      </c>
      <c r="P12" s="60">
        <v>8327558</v>
      </c>
      <c r="Q12" s="60">
        <v>3984592</v>
      </c>
      <c r="R12" s="59">
        <v>12591382</v>
      </c>
      <c r="S12" s="59">
        <v>12755499</v>
      </c>
      <c r="T12" s="60">
        <v>12594832</v>
      </c>
      <c r="U12" s="60">
        <v>2920789</v>
      </c>
      <c r="V12" s="59">
        <v>28271120</v>
      </c>
      <c r="W12" s="59">
        <v>72389456</v>
      </c>
      <c r="X12" s="60">
        <v>105681522</v>
      </c>
      <c r="Y12" s="59">
        <v>-33292066</v>
      </c>
      <c r="Z12" s="61">
        <v>-31.5</v>
      </c>
      <c r="AA12" s="62">
        <v>105681522</v>
      </c>
    </row>
    <row r="13" spans="1:27" ht="13.5">
      <c r="A13" s="348" t="s">
        <v>208</v>
      </c>
      <c r="B13" s="136"/>
      <c r="C13" s="275">
        <f>+C14</f>
        <v>24550006</v>
      </c>
      <c r="D13" s="328">
        <f aca="true" t="shared" si="4" ref="D13:AA13">+D14</f>
        <v>0</v>
      </c>
      <c r="E13" s="275">
        <f t="shared" si="4"/>
        <v>42982037</v>
      </c>
      <c r="F13" s="329">
        <f t="shared" si="4"/>
        <v>18704422</v>
      </c>
      <c r="G13" s="329">
        <f t="shared" si="4"/>
        <v>220600</v>
      </c>
      <c r="H13" s="275">
        <f t="shared" si="4"/>
        <v>1410300</v>
      </c>
      <c r="I13" s="275">
        <f t="shared" si="4"/>
        <v>0</v>
      </c>
      <c r="J13" s="329">
        <f t="shared" si="4"/>
        <v>1630900</v>
      </c>
      <c r="K13" s="329">
        <f t="shared" si="4"/>
        <v>1853025</v>
      </c>
      <c r="L13" s="275">
        <f t="shared" si="4"/>
        <v>-943254</v>
      </c>
      <c r="M13" s="275">
        <f t="shared" si="4"/>
        <v>1007795</v>
      </c>
      <c r="N13" s="329">
        <f t="shared" si="4"/>
        <v>1917566</v>
      </c>
      <c r="O13" s="329">
        <f t="shared" si="4"/>
        <v>366935</v>
      </c>
      <c r="P13" s="275">
        <f t="shared" si="4"/>
        <v>536641</v>
      </c>
      <c r="Q13" s="275">
        <f t="shared" si="4"/>
        <v>764307</v>
      </c>
      <c r="R13" s="329">
        <f t="shared" si="4"/>
        <v>1667883</v>
      </c>
      <c r="S13" s="329">
        <f t="shared" si="4"/>
        <v>0</v>
      </c>
      <c r="T13" s="275">
        <f t="shared" si="4"/>
        <v>680016</v>
      </c>
      <c r="U13" s="275">
        <f t="shared" si="4"/>
        <v>558045</v>
      </c>
      <c r="V13" s="329">
        <f t="shared" si="4"/>
        <v>1238061</v>
      </c>
      <c r="W13" s="329">
        <f t="shared" si="4"/>
        <v>6454410</v>
      </c>
      <c r="X13" s="275">
        <f t="shared" si="4"/>
        <v>18704422</v>
      </c>
      <c r="Y13" s="329">
        <f t="shared" si="4"/>
        <v>-12250012</v>
      </c>
      <c r="Z13" s="322">
        <f>+IF(X13&lt;&gt;0,+(Y13/X13)*100,0)</f>
        <v>-65.49259848820776</v>
      </c>
      <c r="AA13" s="273">
        <f t="shared" si="4"/>
        <v>18704422</v>
      </c>
    </row>
    <row r="14" spans="1:27" ht="13.5">
      <c r="A14" s="291" t="s">
        <v>233</v>
      </c>
      <c r="B14" s="136"/>
      <c r="C14" s="60">
        <v>24550006</v>
      </c>
      <c r="D14" s="327"/>
      <c r="E14" s="60">
        <v>42982037</v>
      </c>
      <c r="F14" s="59">
        <v>18704422</v>
      </c>
      <c r="G14" s="59">
        <v>220600</v>
      </c>
      <c r="H14" s="60">
        <v>1410300</v>
      </c>
      <c r="I14" s="60"/>
      <c r="J14" s="59">
        <v>1630900</v>
      </c>
      <c r="K14" s="59">
        <v>1853025</v>
      </c>
      <c r="L14" s="60">
        <v>-943254</v>
      </c>
      <c r="M14" s="60">
        <v>1007795</v>
      </c>
      <c r="N14" s="59">
        <v>1917566</v>
      </c>
      <c r="O14" s="59">
        <v>366935</v>
      </c>
      <c r="P14" s="60">
        <v>536641</v>
      </c>
      <c r="Q14" s="60">
        <v>764307</v>
      </c>
      <c r="R14" s="59">
        <v>1667883</v>
      </c>
      <c r="S14" s="59"/>
      <c r="T14" s="60">
        <v>680016</v>
      </c>
      <c r="U14" s="60">
        <v>558045</v>
      </c>
      <c r="V14" s="59">
        <v>1238061</v>
      </c>
      <c r="W14" s="59">
        <v>6454410</v>
      </c>
      <c r="X14" s="60">
        <v>18704422</v>
      </c>
      <c r="Y14" s="59">
        <v>-12250012</v>
      </c>
      <c r="Z14" s="61">
        <v>-65.49</v>
      </c>
      <c r="AA14" s="62">
        <v>18704422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389631</v>
      </c>
      <c r="D40" s="331">
        <f t="shared" si="9"/>
        <v>0</v>
      </c>
      <c r="E40" s="330">
        <f t="shared" si="9"/>
        <v>2535000</v>
      </c>
      <c r="F40" s="332">
        <f t="shared" si="9"/>
        <v>62748596</v>
      </c>
      <c r="G40" s="332">
        <f t="shared" si="9"/>
        <v>0</v>
      </c>
      <c r="H40" s="330">
        <f t="shared" si="9"/>
        <v>0</v>
      </c>
      <c r="I40" s="330">
        <f t="shared" si="9"/>
        <v>20095</v>
      </c>
      <c r="J40" s="332">
        <f t="shared" si="9"/>
        <v>20095</v>
      </c>
      <c r="K40" s="332">
        <f t="shared" si="9"/>
        <v>4495</v>
      </c>
      <c r="L40" s="330">
        <f t="shared" si="9"/>
        <v>269320</v>
      </c>
      <c r="M40" s="330">
        <f t="shared" si="9"/>
        <v>91297</v>
      </c>
      <c r="N40" s="332">
        <f t="shared" si="9"/>
        <v>365112</v>
      </c>
      <c r="O40" s="332">
        <f t="shared" si="9"/>
        <v>38240</v>
      </c>
      <c r="P40" s="330">
        <f t="shared" si="9"/>
        <v>71438</v>
      </c>
      <c r="Q40" s="330">
        <f t="shared" si="9"/>
        <v>4537438</v>
      </c>
      <c r="R40" s="332">
        <f t="shared" si="9"/>
        <v>4647116</v>
      </c>
      <c r="S40" s="332">
        <f t="shared" si="9"/>
        <v>77417</v>
      </c>
      <c r="T40" s="330">
        <f t="shared" si="9"/>
        <v>12207</v>
      </c>
      <c r="U40" s="330">
        <f t="shared" si="9"/>
        <v>511812</v>
      </c>
      <c r="V40" s="332">
        <f t="shared" si="9"/>
        <v>601436</v>
      </c>
      <c r="W40" s="332">
        <f t="shared" si="9"/>
        <v>5633759</v>
      </c>
      <c r="X40" s="330">
        <f t="shared" si="9"/>
        <v>62748596</v>
      </c>
      <c r="Y40" s="332">
        <f t="shared" si="9"/>
        <v>-57114837</v>
      </c>
      <c r="Z40" s="323">
        <f>+IF(X40&lt;&gt;0,+(Y40/X40)*100,0)</f>
        <v>-91.02169712291251</v>
      </c>
      <c r="AA40" s="337">
        <f>SUM(AA41:AA49)</f>
        <v>62748596</v>
      </c>
    </row>
    <row r="41" spans="1:27" ht="13.5">
      <c r="A41" s="348" t="s">
        <v>248</v>
      </c>
      <c r="B41" s="142"/>
      <c r="C41" s="349"/>
      <c r="D41" s="350"/>
      <c r="E41" s="349">
        <v>1585000</v>
      </c>
      <c r="F41" s="351">
        <v>10500000</v>
      </c>
      <c r="G41" s="351"/>
      <c r="H41" s="349"/>
      <c r="I41" s="349"/>
      <c r="J41" s="351"/>
      <c r="K41" s="351"/>
      <c r="L41" s="349">
        <v>133429</v>
      </c>
      <c r="M41" s="349"/>
      <c r="N41" s="351">
        <v>133429</v>
      </c>
      <c r="O41" s="351"/>
      <c r="P41" s="349">
        <v>123597</v>
      </c>
      <c r="Q41" s="349"/>
      <c r="R41" s="351">
        <v>123597</v>
      </c>
      <c r="S41" s="351"/>
      <c r="T41" s="349"/>
      <c r="U41" s="349"/>
      <c r="V41" s="351"/>
      <c r="W41" s="351">
        <v>257026</v>
      </c>
      <c r="X41" s="349">
        <v>10500000</v>
      </c>
      <c r="Y41" s="351">
        <v>-10242974</v>
      </c>
      <c r="Z41" s="352">
        <v>-97.55</v>
      </c>
      <c r="AA41" s="353">
        <v>10500000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700000</v>
      </c>
      <c r="F43" s="357">
        <v>51138596</v>
      </c>
      <c r="G43" s="357"/>
      <c r="H43" s="305"/>
      <c r="I43" s="305"/>
      <c r="J43" s="357"/>
      <c r="K43" s="357">
        <v>1166</v>
      </c>
      <c r="L43" s="305"/>
      <c r="M43" s="305"/>
      <c r="N43" s="357">
        <v>1166</v>
      </c>
      <c r="O43" s="357"/>
      <c r="P43" s="305"/>
      <c r="Q43" s="305">
        <v>4503946</v>
      </c>
      <c r="R43" s="357">
        <v>4503946</v>
      </c>
      <c r="S43" s="357"/>
      <c r="T43" s="305"/>
      <c r="U43" s="305">
        <v>462403</v>
      </c>
      <c r="V43" s="357">
        <v>462403</v>
      </c>
      <c r="W43" s="357">
        <v>4967515</v>
      </c>
      <c r="X43" s="305">
        <v>51138596</v>
      </c>
      <c r="Y43" s="357">
        <v>-46171081</v>
      </c>
      <c r="Z43" s="358">
        <v>-90.29</v>
      </c>
      <c r="AA43" s="303">
        <v>51138596</v>
      </c>
    </row>
    <row r="44" spans="1:27" ht="13.5">
      <c r="A44" s="348" t="s">
        <v>251</v>
      </c>
      <c r="B44" s="136"/>
      <c r="C44" s="60">
        <v>388679</v>
      </c>
      <c r="D44" s="355"/>
      <c r="E44" s="54">
        <v>250000</v>
      </c>
      <c r="F44" s="53">
        <v>410000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410000</v>
      </c>
      <c r="Y44" s="53">
        <v>-410000</v>
      </c>
      <c r="Z44" s="94">
        <v>-100</v>
      </c>
      <c r="AA44" s="95">
        <v>410000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>
        <v>700000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-52159</v>
      </c>
      <c r="Q48" s="54">
        <v>33492</v>
      </c>
      <c r="R48" s="53">
        <v>-18667</v>
      </c>
      <c r="S48" s="53">
        <v>77417</v>
      </c>
      <c r="T48" s="54">
        <v>12207</v>
      </c>
      <c r="U48" s="54">
        <v>49409</v>
      </c>
      <c r="V48" s="53">
        <v>139033</v>
      </c>
      <c r="W48" s="53">
        <v>120366</v>
      </c>
      <c r="X48" s="54">
        <v>700000</v>
      </c>
      <c r="Y48" s="53">
        <v>-579634</v>
      </c>
      <c r="Z48" s="94">
        <v>-82.8</v>
      </c>
      <c r="AA48" s="95">
        <v>700000</v>
      </c>
    </row>
    <row r="49" spans="1:27" ht="13.5">
      <c r="A49" s="348" t="s">
        <v>93</v>
      </c>
      <c r="B49" s="136"/>
      <c r="C49" s="54">
        <v>952</v>
      </c>
      <c r="D49" s="355"/>
      <c r="E49" s="54"/>
      <c r="F49" s="53"/>
      <c r="G49" s="53"/>
      <c r="H49" s="54"/>
      <c r="I49" s="54">
        <v>20095</v>
      </c>
      <c r="J49" s="53">
        <v>20095</v>
      </c>
      <c r="K49" s="53">
        <v>3329</v>
      </c>
      <c r="L49" s="54">
        <v>135891</v>
      </c>
      <c r="M49" s="54">
        <v>91297</v>
      </c>
      <c r="N49" s="53">
        <v>230517</v>
      </c>
      <c r="O49" s="53">
        <v>38240</v>
      </c>
      <c r="P49" s="54"/>
      <c r="Q49" s="54"/>
      <c r="R49" s="53">
        <v>38240</v>
      </c>
      <c r="S49" s="53"/>
      <c r="T49" s="54"/>
      <c r="U49" s="54"/>
      <c r="V49" s="53"/>
      <c r="W49" s="53">
        <v>288852</v>
      </c>
      <c r="X49" s="54"/>
      <c r="Y49" s="53">
        <v>288852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99964758</v>
      </c>
      <c r="D60" s="333">
        <f t="shared" si="14"/>
        <v>0</v>
      </c>
      <c r="E60" s="219">
        <f t="shared" si="14"/>
        <v>120336336</v>
      </c>
      <c r="F60" s="264">
        <f t="shared" si="14"/>
        <v>189134540</v>
      </c>
      <c r="G60" s="264">
        <f t="shared" si="14"/>
        <v>2738065</v>
      </c>
      <c r="H60" s="219">
        <f t="shared" si="14"/>
        <v>4047801</v>
      </c>
      <c r="I60" s="219">
        <f t="shared" si="14"/>
        <v>4651234</v>
      </c>
      <c r="J60" s="264">
        <f t="shared" si="14"/>
        <v>11437100</v>
      </c>
      <c r="K60" s="264">
        <f t="shared" si="14"/>
        <v>12079630</v>
      </c>
      <c r="L60" s="219">
        <f t="shared" si="14"/>
        <v>4912151</v>
      </c>
      <c r="M60" s="219">
        <f t="shared" si="14"/>
        <v>8613747</v>
      </c>
      <c r="N60" s="264">
        <f t="shared" si="14"/>
        <v>25605528</v>
      </c>
      <c r="O60" s="264">
        <f t="shared" si="14"/>
        <v>684407</v>
      </c>
      <c r="P60" s="219">
        <f t="shared" si="14"/>
        <v>8935637</v>
      </c>
      <c r="Q60" s="219">
        <f t="shared" si="14"/>
        <v>9286337</v>
      </c>
      <c r="R60" s="264">
        <f t="shared" si="14"/>
        <v>18906381</v>
      </c>
      <c r="S60" s="264">
        <f t="shared" si="14"/>
        <v>12832916</v>
      </c>
      <c r="T60" s="219">
        <f t="shared" si="14"/>
        <v>13287055</v>
      </c>
      <c r="U60" s="219">
        <f t="shared" si="14"/>
        <v>3990646</v>
      </c>
      <c r="V60" s="264">
        <f t="shared" si="14"/>
        <v>30110617</v>
      </c>
      <c r="W60" s="264">
        <f t="shared" si="14"/>
        <v>86059626</v>
      </c>
      <c r="X60" s="219">
        <f t="shared" si="14"/>
        <v>189134540</v>
      </c>
      <c r="Y60" s="264">
        <f t="shared" si="14"/>
        <v>-103074914</v>
      </c>
      <c r="Z60" s="324">
        <f>+IF(X60&lt;&gt;0,+(Y60/X60)*100,0)</f>
        <v>-54.49819689201137</v>
      </c>
      <c r="AA60" s="232">
        <f>+AA57+AA54+AA51+AA40+AA37+AA34+AA22+AA5</f>
        <v>189134540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300000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248360</v>
      </c>
      <c r="M5" s="343">
        <f t="shared" si="0"/>
        <v>0</v>
      </c>
      <c r="N5" s="345">
        <f t="shared" si="0"/>
        <v>248360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248360</v>
      </c>
      <c r="X5" s="343">
        <f t="shared" si="0"/>
        <v>300000</v>
      </c>
      <c r="Y5" s="345">
        <f t="shared" si="0"/>
        <v>-51640</v>
      </c>
      <c r="Z5" s="346">
        <f>+IF(X5&lt;&gt;0,+(Y5/X5)*100,0)</f>
        <v>-17.213333333333335</v>
      </c>
      <c r="AA5" s="347">
        <f>+AA6+AA8+AA11+AA13+AA15</f>
        <v>300000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300000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248360</v>
      </c>
      <c r="M13" s="275">
        <f t="shared" si="4"/>
        <v>0</v>
      </c>
      <c r="N13" s="329">
        <f t="shared" si="4"/>
        <v>248360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248360</v>
      </c>
      <c r="X13" s="275">
        <f t="shared" si="4"/>
        <v>300000</v>
      </c>
      <c r="Y13" s="329">
        <f t="shared" si="4"/>
        <v>-51640</v>
      </c>
      <c r="Z13" s="322">
        <f>+IF(X13&lt;&gt;0,+(Y13/X13)*100,0)</f>
        <v>-17.213333333333335</v>
      </c>
      <c r="AA13" s="273">
        <f t="shared" si="4"/>
        <v>300000</v>
      </c>
    </row>
    <row r="14" spans="1:27" ht="13.5">
      <c r="A14" s="291" t="s">
        <v>233</v>
      </c>
      <c r="B14" s="136"/>
      <c r="C14" s="60"/>
      <c r="D14" s="327"/>
      <c r="E14" s="60"/>
      <c r="F14" s="59">
        <v>300000</v>
      </c>
      <c r="G14" s="59"/>
      <c r="H14" s="60"/>
      <c r="I14" s="60"/>
      <c r="J14" s="59"/>
      <c r="K14" s="59"/>
      <c r="L14" s="60">
        <v>248360</v>
      </c>
      <c r="M14" s="60"/>
      <c r="N14" s="59">
        <v>248360</v>
      </c>
      <c r="O14" s="59"/>
      <c r="P14" s="60"/>
      <c r="Q14" s="60"/>
      <c r="R14" s="59"/>
      <c r="S14" s="59"/>
      <c r="T14" s="60"/>
      <c r="U14" s="60"/>
      <c r="V14" s="59"/>
      <c r="W14" s="59">
        <v>248360</v>
      </c>
      <c r="X14" s="60">
        <v>300000</v>
      </c>
      <c r="Y14" s="59">
        <v>-51640</v>
      </c>
      <c r="Z14" s="61">
        <v>-17.21</v>
      </c>
      <c r="AA14" s="62">
        <v>300000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820855</v>
      </c>
      <c r="G40" s="332">
        <f t="shared" si="9"/>
        <v>0</v>
      </c>
      <c r="H40" s="330">
        <f t="shared" si="9"/>
        <v>0</v>
      </c>
      <c r="I40" s="330">
        <f t="shared" si="9"/>
        <v>12249</v>
      </c>
      <c r="J40" s="332">
        <f t="shared" si="9"/>
        <v>12249</v>
      </c>
      <c r="K40" s="332">
        <f t="shared" si="9"/>
        <v>0</v>
      </c>
      <c r="L40" s="330">
        <f t="shared" si="9"/>
        <v>0</v>
      </c>
      <c r="M40" s="330">
        <f t="shared" si="9"/>
        <v>226842</v>
      </c>
      <c r="N40" s="332">
        <f t="shared" si="9"/>
        <v>226842</v>
      </c>
      <c r="O40" s="332">
        <f t="shared" si="9"/>
        <v>213253</v>
      </c>
      <c r="P40" s="330">
        <f t="shared" si="9"/>
        <v>108366</v>
      </c>
      <c r="Q40" s="330">
        <f t="shared" si="9"/>
        <v>0</v>
      </c>
      <c r="R40" s="332">
        <f t="shared" si="9"/>
        <v>321619</v>
      </c>
      <c r="S40" s="332">
        <f t="shared" si="9"/>
        <v>172467</v>
      </c>
      <c r="T40" s="330">
        <f t="shared" si="9"/>
        <v>0</v>
      </c>
      <c r="U40" s="330">
        <f t="shared" si="9"/>
        <v>0</v>
      </c>
      <c r="V40" s="332">
        <f t="shared" si="9"/>
        <v>172467</v>
      </c>
      <c r="W40" s="332">
        <f t="shared" si="9"/>
        <v>733177</v>
      </c>
      <c r="X40" s="330">
        <f t="shared" si="9"/>
        <v>820855</v>
      </c>
      <c r="Y40" s="332">
        <f t="shared" si="9"/>
        <v>-87678</v>
      </c>
      <c r="Z40" s="323">
        <f>+IF(X40&lt;&gt;0,+(Y40/X40)*100,0)</f>
        <v>-10.68130181335315</v>
      </c>
      <c r="AA40" s="337">
        <f>SUM(AA41:AA49)</f>
        <v>820855</v>
      </c>
    </row>
    <row r="41" spans="1:27" ht="13.5">
      <c r="A41" s="348" t="s">
        <v>248</v>
      </c>
      <c r="B41" s="142"/>
      <c r="C41" s="349"/>
      <c r="D41" s="350"/>
      <c r="E41" s="349"/>
      <c r="F41" s="351">
        <v>820855</v>
      </c>
      <c r="G41" s="351"/>
      <c r="H41" s="349"/>
      <c r="I41" s="349">
        <v>12249</v>
      </c>
      <c r="J41" s="351">
        <v>12249</v>
      </c>
      <c r="K41" s="351"/>
      <c r="L41" s="349"/>
      <c r="M41" s="349">
        <v>226842</v>
      </c>
      <c r="N41" s="351">
        <v>226842</v>
      </c>
      <c r="O41" s="351">
        <v>213253</v>
      </c>
      <c r="P41" s="349">
        <v>108366</v>
      </c>
      <c r="Q41" s="349"/>
      <c r="R41" s="351">
        <v>321619</v>
      </c>
      <c r="S41" s="351">
        <v>172467</v>
      </c>
      <c r="T41" s="349"/>
      <c r="U41" s="349"/>
      <c r="V41" s="351">
        <v>172467</v>
      </c>
      <c r="W41" s="351">
        <v>733177</v>
      </c>
      <c r="X41" s="349">
        <v>820855</v>
      </c>
      <c r="Y41" s="351">
        <v>-87678</v>
      </c>
      <c r="Z41" s="352">
        <v>-10.68</v>
      </c>
      <c r="AA41" s="353">
        <v>820855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1120855</v>
      </c>
      <c r="G60" s="264">
        <f t="shared" si="14"/>
        <v>0</v>
      </c>
      <c r="H60" s="219">
        <f t="shared" si="14"/>
        <v>0</v>
      </c>
      <c r="I60" s="219">
        <f t="shared" si="14"/>
        <v>12249</v>
      </c>
      <c r="J60" s="264">
        <f t="shared" si="14"/>
        <v>12249</v>
      </c>
      <c r="K60" s="264">
        <f t="shared" si="14"/>
        <v>0</v>
      </c>
      <c r="L60" s="219">
        <f t="shared" si="14"/>
        <v>248360</v>
      </c>
      <c r="M60" s="219">
        <f t="shared" si="14"/>
        <v>226842</v>
      </c>
      <c r="N60" s="264">
        <f t="shared" si="14"/>
        <v>475202</v>
      </c>
      <c r="O60" s="264">
        <f t="shared" si="14"/>
        <v>213253</v>
      </c>
      <c r="P60" s="219">
        <f t="shared" si="14"/>
        <v>108366</v>
      </c>
      <c r="Q60" s="219">
        <f t="shared" si="14"/>
        <v>0</v>
      </c>
      <c r="R60" s="264">
        <f t="shared" si="14"/>
        <v>321619</v>
      </c>
      <c r="S60" s="264">
        <f t="shared" si="14"/>
        <v>172467</v>
      </c>
      <c r="T60" s="219">
        <f t="shared" si="14"/>
        <v>0</v>
      </c>
      <c r="U60" s="219">
        <f t="shared" si="14"/>
        <v>0</v>
      </c>
      <c r="V60" s="264">
        <f t="shared" si="14"/>
        <v>172467</v>
      </c>
      <c r="W60" s="264">
        <f t="shared" si="14"/>
        <v>981537</v>
      </c>
      <c r="X60" s="219">
        <f t="shared" si="14"/>
        <v>1120855</v>
      </c>
      <c r="Y60" s="264">
        <f t="shared" si="14"/>
        <v>-139318</v>
      </c>
      <c r="Z60" s="324">
        <f>+IF(X60&lt;&gt;0,+(Y60/X60)*100,0)</f>
        <v>-12.429618460907076</v>
      </c>
      <c r="AA60" s="232">
        <f>+AA57+AA54+AA51+AA40+AA37+AA34+AA22+AA5</f>
        <v>1120855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2015-08-05T12:27:02Z</dcterms:created>
  <dcterms:modified xsi:type="dcterms:W3CDTF">2015-08-05T12:28:27Z</dcterms:modified>
  <cp:category/>
  <cp:version/>
  <cp:contentType/>
  <cp:contentStatus/>
</cp:coreProperties>
</file>