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<sst xmlns="http://schemas.openxmlformats.org/spreadsheetml/2006/main" count="857" uniqueCount="303">
  <si>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O .R. Tambo(DC15)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</si>
  <si>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</si>
  <si>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</si>
  <si>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</si>
  <si>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</si>
  <si>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</si>
  <si>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</si>
  <si>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</si>
  <si>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</si>
  <si>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</si>
  <si>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</si>
  <si>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</si>
  <si>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</si>
  <si>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</si>
  <si>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</si>
  <si>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</si>
  <si>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</si>
  <si>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</si>
  <si>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</si>
  <si>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</si>
  <si>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</si>
  <si>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</si>
  <si>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</si>
  <si>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</si>
  <si>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</si>
  <si>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</si>
  <si>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</si>
  <si>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</si>
  <si>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</si>
  <si>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</si>
  <si>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</si>
  <si>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</si>
  <si>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</si>
  <si>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</si>
  <si>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</si>
  <si>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</si>
  <si>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</si>
  <si>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</si>
  <si>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</si>
  <si>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</si>
  <si>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</si>
  <si>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</si>
  <si>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</si>
  <si>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</si>
  <si>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</si>
  <si>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</si>
  <si>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</si>
  <si>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</si>
  <si>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</si>
  <si>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</si>
  <si>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</si>
  <si>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</si>
  <si>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</si>
  <si>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</si>
  <si>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</si>
  <si>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</si>
  <si>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</si>
  <si>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</si>
  <si>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</si>
  <si>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</si>
  <si>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</si>
  <si>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</si>
  <si>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</si>
  <si>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</si>
  <si>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</si>
  <si>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</si>
  <si>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</si>
  <si>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</si>
  <si>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</si>
  <si>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</si>
  <si>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O .R. Tambo(DC15)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</si>
  <si>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</si>
  <si>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</si>
  <si>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</si>
  <si>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</si>
  <si>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</si>
  <si>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</si>
  <si>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</si>
  <si>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</si>
  <si>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</si>
  <si>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</si>
  <si>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</si>
  <si>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</si>
  <si>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</si>
  <si>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</si>
  <si>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</si>
  <si>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</si>
  <si>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</si>
  <si>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</si>
  <si>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</si>
  <si>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</si>
  <si>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</si>
  <si>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</si>
  <si>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</si>
  <si>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</si>
  <si>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</si>
  <si>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</si>
  <si>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</si>
  <si>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</si>
  <si>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</si>
  <si>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O .R. Tambo(DC15)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</si>
  <si>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</si>
  <si>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</si>
  <si>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</si>
  <si>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</si>
  <si>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</si>
  <si>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</si>
  <si>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</si>
  <si>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</si>
  <si>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</si>
  <si>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</si>
  <si>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</si>
  <si>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</si>
  <si>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</si>
  <si>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</si>
  <si>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</si>
  <si>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</si>
  <si>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</si>
  <si>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</si>
  <si>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</si>
  <si>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</si>
  <si>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</si>
  <si>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</si>
  <si>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</si>
  <si>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</si>
  <si>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</si>
  <si>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</si>
  <si>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</si>
  <si>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</si>
  <si>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O .R. Tambo(DC15)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</si>
  <si>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</si>
  <si>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</si>
  <si>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</si>
  <si>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</si>
  <si>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</si>
  <si>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</si>
  <si>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</si>
  <si>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</si>
  <si>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</si>
  <si>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</si>
  <si>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O .R. Tambo(DC15)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</si>
  <si>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</si>
  <si>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</si>
  <si>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</si>
  <si>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</si>
  <si>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</si>
  <si>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</si>
  <si>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</si>
  <si>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</si>
  <si>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</si>
  <si>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</si>
  <si>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</si>
  <si>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</si>
  <si>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</si>
  <si>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</si>
  <si>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</si>
  <si>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</si>
  <si>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</si>
  <si>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</si>
  <si>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</si>
  <si>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</si>
  <si>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</si>
  <si>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</si>
  <si>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</si>
  <si>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</si>
  <si>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</si>
  <si>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</si>
  <si>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</si>
  <si>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</si>
  <si>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</si>
  <si>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</si>
  <si>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</si>
  <si>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</si>
  <si>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</si>
  <si>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O .R. Tambo(DC15)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</si>
  <si>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</si>
  <si>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</si>
  <si>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</si>
  <si>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</si>
  <si>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</si>
  <si>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</si>
  <si>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</si>
  <si>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</si>
  <si>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</si>
  <si>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</si>
  <si>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</si>
  <si>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</si>
  <si>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</si>
  <si>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</si>
  <si>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</si>
  <si>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</si>
  <si>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</si>
  <si>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</si>
  <si>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</si>
  <si>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</si>
  <si>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</si>
  <si>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</si>
  <si>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</si>
  <si>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</si>
  <si>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</si>
  <si>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</si>
  <si>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</si>
  <si>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O .R. Tambo(DC15)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</si>
  <si>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</si>
  <si>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</si>
  <si>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</si>
  <si>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</si>
  <si>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</si>
  <si>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</si>
  <si>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</si>
  <si>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</si>
  <si>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</si>
  <si>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</si>
  <si>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</si>
  <si>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</si>
  <si>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</si>
  <si>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</si>
  <si>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</si>
  <si>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</si>
  <si>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</si>
  <si>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</si>
  <si>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</si>
  <si>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</si>
  <si>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</si>
  <si>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</si>
  <si>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</si>
  <si>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</si>
  <si>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O .R. Tambo(DC15)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</si>
  <si>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</si>
  <si>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</si>
  <si>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</si>
  <si>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</si>
  <si>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</si>
  <si>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</si>
  <si>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</si>
  <si>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</si>
  <si>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</si>
  <si>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</si>
  <si>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</si>
  <si>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</si>
  <si>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</si>
  <si>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</si>
  <si>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</si>
  <si>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</si>
  <si>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</si>
  <si>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</si>
  <si>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</si>
  <si>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</si>
  <si>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</si>
  <si>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</si>
  <si>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</si>
  <si>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</si>
  <si>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</si>
  <si>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</si>
  <si>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</si>
  <si>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</si>
  <si>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</si>
  <si>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</si>
  <si>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</si>
  <si>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</si>
  <si>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</si>
  <si>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</si>
  <si>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</si>
  <si>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O .R. Tambo(DC15)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</si>
  <si>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</si>
  <si>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</si>
  <si>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O .R. Tambo(DC15)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</si>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</sst>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150061034</v>
      </c>
      <c r="C6" s="19">
        <v>0</v>
      </c>
      <c r="D6" s="59">
        <v>362877789</v>
      </c>
      <c r="E6" s="60">
        <v>362877789</v>
      </c>
      <c r="F6" s="60">
        <v>17460589</v>
      </c>
      <c r="G6" s="60">
        <v>21039678</v>
      </c>
      <c r="H6" s="60">
        <v>17163753</v>
      </c>
      <c r="I6" s="60">
        <v>55664020</v>
      </c>
      <c r="J6" s="60">
        <v>18292517</v>
      </c>
      <c r="K6" s="60">
        <v>17170935</v>
      </c>
      <c r="L6" s="60">
        <v>3035840</v>
      </c>
      <c r="M6" s="60">
        <v>38499292</v>
      </c>
      <c r="N6" s="60">
        <v>18153627</v>
      </c>
      <c r="O6" s="60">
        <v>18692505</v>
      </c>
      <c r="P6" s="60">
        <v>19066105</v>
      </c>
      <c r="Q6" s="60">
        <v>55912237</v>
      </c>
      <c r="R6" s="60">
        <v>18290262</v>
      </c>
      <c r="S6" s="60">
        <v>17688158</v>
      </c>
      <c r="T6" s="60">
        <v>16697479</v>
      </c>
      <c r="U6" s="60">
        <v>52675899</v>
      </c>
      <c r="V6" s="60">
        <v>202751448</v>
      </c>
      <c r="W6" s="60">
        <v>362877790</v>
      </c>
      <c r="X6" s="60">
        <v>-160126342</v>
      </c>
      <c r="Y6" s="61">
        <v>-44.13</v>
      </c>
      <c r="Z6" s="62">
        <v>362877789</v>
      </c>
    </row>
    <row r="7" spans="1:26" ht="13.5">
      <c r="A7" s="58" t="s">
        <v>33</v>
      </c>
      <c r="B7" s="19">
        <v>19054621</v>
      </c>
      <c r="C7" s="19">
        <v>0</v>
      </c>
      <c r="D7" s="59">
        <v>18879168</v>
      </c>
      <c r="E7" s="60">
        <v>18879168</v>
      </c>
      <c r="F7" s="60">
        <v>517957</v>
      </c>
      <c r="G7" s="60">
        <v>453234</v>
      </c>
      <c r="H7" s="60">
        <v>1099898</v>
      </c>
      <c r="I7" s="60">
        <v>2071089</v>
      </c>
      <c r="J7" s="60">
        <v>643433</v>
      </c>
      <c r="K7" s="60">
        <v>1123160</v>
      </c>
      <c r="L7" s="60">
        <v>1116729</v>
      </c>
      <c r="M7" s="60">
        <v>2883322</v>
      </c>
      <c r="N7" s="60">
        <v>1269167</v>
      </c>
      <c r="O7" s="60">
        <v>1100955</v>
      </c>
      <c r="P7" s="60">
        <v>1686410</v>
      </c>
      <c r="Q7" s="60">
        <v>4056532</v>
      </c>
      <c r="R7" s="60">
        <v>1874413</v>
      </c>
      <c r="S7" s="60">
        <v>1848758</v>
      </c>
      <c r="T7" s="60">
        <v>999338</v>
      </c>
      <c r="U7" s="60">
        <v>4722509</v>
      </c>
      <c r="V7" s="60">
        <v>13733452</v>
      </c>
      <c r="W7" s="60">
        <v>18879168</v>
      </c>
      <c r="X7" s="60">
        <v>-5145716</v>
      </c>
      <c r="Y7" s="61">
        <v>-27.26</v>
      </c>
      <c r="Z7" s="62">
        <v>18879168</v>
      </c>
    </row>
    <row r="8" spans="1:26" ht="13.5">
      <c r="A8" s="58" t="s">
        <v>34</v>
      </c>
      <c r="B8" s="19">
        <v>1557107257</v>
      </c>
      <c r="C8" s="19">
        <v>0</v>
      </c>
      <c r="D8" s="59">
        <v>562406945</v>
      </c>
      <c r="E8" s="60">
        <v>562406945</v>
      </c>
      <c r="F8" s="60">
        <v>222297594</v>
      </c>
      <c r="G8" s="60">
        <v>6132000</v>
      </c>
      <c r="H8" s="60">
        <v>0</v>
      </c>
      <c r="I8" s="60">
        <v>228429594</v>
      </c>
      <c r="J8" s="60">
        <v>0</v>
      </c>
      <c r="K8" s="60">
        <v>3898000</v>
      </c>
      <c r="L8" s="60">
        <v>179057000</v>
      </c>
      <c r="M8" s="60">
        <v>182955000</v>
      </c>
      <c r="N8" s="60">
        <v>0</v>
      </c>
      <c r="O8" s="60">
        <v>3898000</v>
      </c>
      <c r="P8" s="60">
        <v>149590000</v>
      </c>
      <c r="Q8" s="60">
        <v>153488000</v>
      </c>
      <c r="R8" s="60">
        <v>0</v>
      </c>
      <c r="S8" s="60">
        <v>0</v>
      </c>
      <c r="T8" s="60">
        <v>0</v>
      </c>
      <c r="U8" s="60">
        <v>0</v>
      </c>
      <c r="V8" s="60">
        <v>564872594</v>
      </c>
      <c r="W8" s="60">
        <v>562406947</v>
      </c>
      <c r="X8" s="60">
        <v>2465647</v>
      </c>
      <c r="Y8" s="61">
        <v>0.44</v>
      </c>
      <c r="Z8" s="62">
        <v>562406945</v>
      </c>
    </row>
    <row r="9" spans="1:26" ht="13.5">
      <c r="A9" s="58" t="s">
        <v>35</v>
      </c>
      <c r="B9" s="19">
        <v>130061442</v>
      </c>
      <c r="C9" s="19">
        <v>0</v>
      </c>
      <c r="D9" s="59">
        <v>117975000</v>
      </c>
      <c r="E9" s="60">
        <v>117975000</v>
      </c>
      <c r="F9" s="60">
        <v>22852418</v>
      </c>
      <c r="G9" s="60">
        <v>2602459</v>
      </c>
      <c r="H9" s="60">
        <v>2458747</v>
      </c>
      <c r="I9" s="60">
        <v>27913624</v>
      </c>
      <c r="J9" s="60">
        <v>35131947</v>
      </c>
      <c r="K9" s="60">
        <v>2875514</v>
      </c>
      <c r="L9" s="60">
        <v>16813622</v>
      </c>
      <c r="M9" s="60">
        <v>54821083</v>
      </c>
      <c r="N9" s="60">
        <v>3011020</v>
      </c>
      <c r="O9" s="60">
        <v>16119859</v>
      </c>
      <c r="P9" s="60">
        <v>11894926</v>
      </c>
      <c r="Q9" s="60">
        <v>31025805</v>
      </c>
      <c r="R9" s="60">
        <v>3049811</v>
      </c>
      <c r="S9" s="60">
        <v>6352451</v>
      </c>
      <c r="T9" s="60">
        <v>11046070</v>
      </c>
      <c r="U9" s="60">
        <v>20448332</v>
      </c>
      <c r="V9" s="60">
        <v>134208844</v>
      </c>
      <c r="W9" s="60">
        <v>114975003</v>
      </c>
      <c r="X9" s="60">
        <v>19233841</v>
      </c>
      <c r="Y9" s="61">
        <v>16.73</v>
      </c>
      <c r="Z9" s="62">
        <v>117975000</v>
      </c>
    </row>
    <row r="10" spans="1:26" ht="25.5">
      <c r="A10" s="63" t="s">
        <v>278</v>
      </c>
      <c r="B10" s="64">
        <f>SUM(B5:B9)</f>
        <v>1856284354</v>
      </c>
      <c r="C10" s="64">
        <f>SUM(C5:C9)</f>
        <v>0</v>
      </c>
      <c r="D10" s="65">
        <f aca="true" t="shared" si="0" ref="D10:Z10">SUM(D5:D9)</f>
        <v>1062138902</v>
      </c>
      <c r="E10" s="66">
        <f t="shared" si="0"/>
        <v>1062138902</v>
      </c>
      <c r="F10" s="66">
        <f t="shared" si="0"/>
        <v>263128558</v>
      </c>
      <c r="G10" s="66">
        <f t="shared" si="0"/>
        <v>30227371</v>
      </c>
      <c r="H10" s="66">
        <f t="shared" si="0"/>
        <v>20722398</v>
      </c>
      <c r="I10" s="66">
        <f t="shared" si="0"/>
        <v>314078327</v>
      </c>
      <c r="J10" s="66">
        <f t="shared" si="0"/>
        <v>54067897</v>
      </c>
      <c r="K10" s="66">
        <f t="shared" si="0"/>
        <v>25067609</v>
      </c>
      <c r="L10" s="66">
        <f t="shared" si="0"/>
        <v>200023191</v>
      </c>
      <c r="M10" s="66">
        <f t="shared" si="0"/>
        <v>279158697</v>
      </c>
      <c r="N10" s="66">
        <f t="shared" si="0"/>
        <v>22433814</v>
      </c>
      <c r="O10" s="66">
        <f t="shared" si="0"/>
        <v>39811319</v>
      </c>
      <c r="P10" s="66">
        <f t="shared" si="0"/>
        <v>182237441</v>
      </c>
      <c r="Q10" s="66">
        <f t="shared" si="0"/>
        <v>244482574</v>
      </c>
      <c r="R10" s="66">
        <f t="shared" si="0"/>
        <v>23214486</v>
      </c>
      <c r="S10" s="66">
        <f t="shared" si="0"/>
        <v>25889367</v>
      </c>
      <c r="T10" s="66">
        <f t="shared" si="0"/>
        <v>28742887</v>
      </c>
      <c r="U10" s="66">
        <f t="shared" si="0"/>
        <v>77846740</v>
      </c>
      <c r="V10" s="66">
        <f t="shared" si="0"/>
        <v>915566338</v>
      </c>
      <c r="W10" s="66">
        <f t="shared" si="0"/>
        <v>1059138908</v>
      </c>
      <c r="X10" s="66">
        <f t="shared" si="0"/>
        <v>-143572570</v>
      </c>
      <c r="Y10" s="67">
        <f>+IF(W10&lt;&gt;0,(X10/W10)*100,0)</f>
        <v>-13.555593975025607</v>
      </c>
      <c r="Z10" s="68">
        <f t="shared" si="0"/>
        <v>1062138902</v>
      </c>
    </row>
    <row r="11" spans="1:26" ht="13.5">
      <c r="A11" s="58" t="s">
        <v>37</v>
      </c>
      <c r="B11" s="19">
        <v>281891705</v>
      </c>
      <c r="C11" s="19">
        <v>0</v>
      </c>
      <c r="D11" s="59">
        <v>304510224</v>
      </c>
      <c r="E11" s="60">
        <v>304510224</v>
      </c>
      <c r="F11" s="60">
        <v>38184395</v>
      </c>
      <c r="G11" s="60">
        <v>25927508</v>
      </c>
      <c r="H11" s="60">
        <v>23177856</v>
      </c>
      <c r="I11" s="60">
        <v>87289759</v>
      </c>
      <c r="J11" s="60">
        <v>24090879</v>
      </c>
      <c r="K11" s="60">
        <v>23457542</v>
      </c>
      <c r="L11" s="60">
        <v>25637470</v>
      </c>
      <c r="M11" s="60">
        <v>73185891</v>
      </c>
      <c r="N11" s="60">
        <v>25468530</v>
      </c>
      <c r="O11" s="60">
        <v>26589595</v>
      </c>
      <c r="P11" s="60">
        <v>27076615</v>
      </c>
      <c r="Q11" s="60">
        <v>79134740</v>
      </c>
      <c r="R11" s="60">
        <v>23703068</v>
      </c>
      <c r="S11" s="60">
        <v>20170643</v>
      </c>
      <c r="T11" s="60">
        <v>29437609</v>
      </c>
      <c r="U11" s="60">
        <v>73311320</v>
      </c>
      <c r="V11" s="60">
        <v>312921710</v>
      </c>
      <c r="W11" s="60">
        <v>304510224</v>
      </c>
      <c r="X11" s="60">
        <v>8411486</v>
      </c>
      <c r="Y11" s="61">
        <v>2.76</v>
      </c>
      <c r="Z11" s="62">
        <v>304510224</v>
      </c>
    </row>
    <row r="12" spans="1:26" ht="13.5">
      <c r="A12" s="58" t="s">
        <v>38</v>
      </c>
      <c r="B12" s="19">
        <v>11310100</v>
      </c>
      <c r="C12" s="19">
        <v>0</v>
      </c>
      <c r="D12" s="59">
        <v>18272467</v>
      </c>
      <c r="E12" s="60">
        <v>18272467</v>
      </c>
      <c r="F12" s="60">
        <v>1129882</v>
      </c>
      <c r="G12" s="60">
        <v>1013207</v>
      </c>
      <c r="H12" s="60">
        <v>998562</v>
      </c>
      <c r="I12" s="60">
        <v>3141651</v>
      </c>
      <c r="J12" s="60">
        <v>1001477</v>
      </c>
      <c r="K12" s="60">
        <v>1451713</v>
      </c>
      <c r="L12" s="60">
        <v>1185916</v>
      </c>
      <c r="M12" s="60">
        <v>3639106</v>
      </c>
      <c r="N12" s="60">
        <v>921853</v>
      </c>
      <c r="O12" s="60">
        <v>1011312</v>
      </c>
      <c r="P12" s="60">
        <v>998423</v>
      </c>
      <c r="Q12" s="60">
        <v>2931588</v>
      </c>
      <c r="R12" s="60">
        <v>4124503</v>
      </c>
      <c r="S12" s="60">
        <v>1314851</v>
      </c>
      <c r="T12" s="60">
        <v>1305959</v>
      </c>
      <c r="U12" s="60">
        <v>6745313</v>
      </c>
      <c r="V12" s="60">
        <v>16457658</v>
      </c>
      <c r="W12" s="60">
        <v>18272472</v>
      </c>
      <c r="X12" s="60">
        <v>-1814814</v>
      </c>
      <c r="Y12" s="61">
        <v>-9.93</v>
      </c>
      <c r="Z12" s="62">
        <v>18272467</v>
      </c>
    </row>
    <row r="13" spans="1:26" ht="13.5">
      <c r="A13" s="58" t="s">
        <v>279</v>
      </c>
      <c r="B13" s="19">
        <v>216624379</v>
      </c>
      <c r="C13" s="19">
        <v>0</v>
      </c>
      <c r="D13" s="59">
        <v>160490586</v>
      </c>
      <c r="E13" s="60">
        <v>160490586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160490586</v>
      </c>
      <c r="X13" s="60">
        <v>-160490586</v>
      </c>
      <c r="Y13" s="61">
        <v>-100</v>
      </c>
      <c r="Z13" s="62">
        <v>160490586</v>
      </c>
    </row>
    <row r="14" spans="1:26" ht="13.5">
      <c r="A14" s="58" t="s">
        <v>40</v>
      </c>
      <c r="B14" s="19">
        <v>2343214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2111</v>
      </c>
      <c r="O14" s="60">
        <v>0</v>
      </c>
      <c r="P14" s="60">
        <v>0</v>
      </c>
      <c r="Q14" s="60">
        <v>2111</v>
      </c>
      <c r="R14" s="60">
        <v>0</v>
      </c>
      <c r="S14" s="60">
        <v>0</v>
      </c>
      <c r="T14" s="60">
        <v>0</v>
      </c>
      <c r="U14" s="60">
        <v>0</v>
      </c>
      <c r="V14" s="60">
        <v>2111</v>
      </c>
      <c r="W14" s="60"/>
      <c r="X14" s="60">
        <v>2111</v>
      </c>
      <c r="Y14" s="61">
        <v>0</v>
      </c>
      <c r="Z14" s="62">
        <v>0</v>
      </c>
    </row>
    <row r="15" spans="1:26" ht="13.5">
      <c r="A15" s="58" t="s">
        <v>41</v>
      </c>
      <c r="B15" s="19">
        <v>63107270</v>
      </c>
      <c r="C15" s="19">
        <v>0</v>
      </c>
      <c r="D15" s="59">
        <v>68133758</v>
      </c>
      <c r="E15" s="60">
        <v>68133758</v>
      </c>
      <c r="F15" s="60">
        <v>379534</v>
      </c>
      <c r="G15" s="60">
        <v>297204</v>
      </c>
      <c r="H15" s="60">
        <v>5169121</v>
      </c>
      <c r="I15" s="60">
        <v>5845859</v>
      </c>
      <c r="J15" s="60">
        <v>7792142</v>
      </c>
      <c r="K15" s="60">
        <v>1223455</v>
      </c>
      <c r="L15" s="60">
        <v>3897899</v>
      </c>
      <c r="M15" s="60">
        <v>12913496</v>
      </c>
      <c r="N15" s="60">
        <v>4034116</v>
      </c>
      <c r="O15" s="60">
        <v>4126876</v>
      </c>
      <c r="P15" s="60">
        <v>11509507</v>
      </c>
      <c r="Q15" s="60">
        <v>19670499</v>
      </c>
      <c r="R15" s="60">
        <v>1358245</v>
      </c>
      <c r="S15" s="60">
        <v>4170886</v>
      </c>
      <c r="T15" s="60">
        <v>4640395</v>
      </c>
      <c r="U15" s="60">
        <v>10169526</v>
      </c>
      <c r="V15" s="60">
        <v>48599380</v>
      </c>
      <c r="W15" s="60">
        <v>68133761</v>
      </c>
      <c r="X15" s="60">
        <v>-19534381</v>
      </c>
      <c r="Y15" s="61">
        <v>-28.67</v>
      </c>
      <c r="Z15" s="62">
        <v>68133758</v>
      </c>
    </row>
    <row r="16" spans="1:26" ht="13.5">
      <c r="A16" s="69" t="s">
        <v>42</v>
      </c>
      <c r="B16" s="19">
        <v>50510745</v>
      </c>
      <c r="C16" s="19">
        <v>0</v>
      </c>
      <c r="D16" s="59">
        <v>192108553</v>
      </c>
      <c r="E16" s="60">
        <v>192108553</v>
      </c>
      <c r="F16" s="60">
        <v>3758333</v>
      </c>
      <c r="G16" s="60">
        <v>0</v>
      </c>
      <c r="H16" s="60">
        <v>0</v>
      </c>
      <c r="I16" s="60">
        <v>3758333</v>
      </c>
      <c r="J16" s="60">
        <v>0</v>
      </c>
      <c r="K16" s="60">
        <v>0</v>
      </c>
      <c r="L16" s="60">
        <v>2761972</v>
      </c>
      <c r="M16" s="60">
        <v>2761972</v>
      </c>
      <c r="N16" s="60">
        <v>0</v>
      </c>
      <c r="O16" s="60">
        <v>2112433</v>
      </c>
      <c r="P16" s="60">
        <v>1181428</v>
      </c>
      <c r="Q16" s="60">
        <v>3293861</v>
      </c>
      <c r="R16" s="60">
        <v>2500000</v>
      </c>
      <c r="S16" s="60">
        <v>2500000</v>
      </c>
      <c r="T16" s="60">
        <v>0</v>
      </c>
      <c r="U16" s="60">
        <v>5000000</v>
      </c>
      <c r="V16" s="60">
        <v>14814166</v>
      </c>
      <c r="W16" s="60">
        <v>192108556</v>
      </c>
      <c r="X16" s="60">
        <v>-177294390</v>
      </c>
      <c r="Y16" s="61">
        <v>-92.29</v>
      </c>
      <c r="Z16" s="62">
        <v>192108553</v>
      </c>
    </row>
    <row r="17" spans="1:26" ht="13.5">
      <c r="A17" s="58" t="s">
        <v>43</v>
      </c>
      <c r="B17" s="19">
        <v>788689309</v>
      </c>
      <c r="C17" s="19">
        <v>0</v>
      </c>
      <c r="D17" s="59">
        <v>262870363</v>
      </c>
      <c r="E17" s="60">
        <v>262870363</v>
      </c>
      <c r="F17" s="60">
        <v>12959584</v>
      </c>
      <c r="G17" s="60">
        <v>20311558</v>
      </c>
      <c r="H17" s="60">
        <v>20656826</v>
      </c>
      <c r="I17" s="60">
        <v>53927968</v>
      </c>
      <c r="J17" s="60">
        <v>26637470</v>
      </c>
      <c r="K17" s="60">
        <v>22101573</v>
      </c>
      <c r="L17" s="60">
        <v>20721123</v>
      </c>
      <c r="M17" s="60">
        <v>69460166</v>
      </c>
      <c r="N17" s="60">
        <v>16844439</v>
      </c>
      <c r="O17" s="60">
        <v>18205121</v>
      </c>
      <c r="P17" s="60">
        <v>33441758</v>
      </c>
      <c r="Q17" s="60">
        <v>68491318</v>
      </c>
      <c r="R17" s="60">
        <v>16101879</v>
      </c>
      <c r="S17" s="60">
        <v>13333558</v>
      </c>
      <c r="T17" s="60">
        <v>47160142</v>
      </c>
      <c r="U17" s="60">
        <v>76595579</v>
      </c>
      <c r="V17" s="60">
        <v>268475031</v>
      </c>
      <c r="W17" s="60">
        <v>262870359</v>
      </c>
      <c r="X17" s="60">
        <v>5604672</v>
      </c>
      <c r="Y17" s="61">
        <v>2.13</v>
      </c>
      <c r="Z17" s="62">
        <v>262870363</v>
      </c>
    </row>
    <row r="18" spans="1:26" ht="13.5">
      <c r="A18" s="70" t="s">
        <v>44</v>
      </c>
      <c r="B18" s="71">
        <f>SUM(B11:B17)</f>
        <v>1414476722</v>
      </c>
      <c r="C18" s="71">
        <f>SUM(C11:C17)</f>
        <v>0</v>
      </c>
      <c r="D18" s="72">
        <f aca="true" t="shared" si="1" ref="D18:Z18">SUM(D11:D17)</f>
        <v>1006385951</v>
      </c>
      <c r="E18" s="73">
        <f t="shared" si="1"/>
        <v>1006385951</v>
      </c>
      <c r="F18" s="73">
        <f t="shared" si="1"/>
        <v>56411728</v>
      </c>
      <c r="G18" s="73">
        <f t="shared" si="1"/>
        <v>47549477</v>
      </c>
      <c r="H18" s="73">
        <f t="shared" si="1"/>
        <v>50002365</v>
      </c>
      <c r="I18" s="73">
        <f t="shared" si="1"/>
        <v>153963570</v>
      </c>
      <c r="J18" s="73">
        <f t="shared" si="1"/>
        <v>59521968</v>
      </c>
      <c r="K18" s="73">
        <f t="shared" si="1"/>
        <v>48234283</v>
      </c>
      <c r="L18" s="73">
        <f t="shared" si="1"/>
        <v>54204380</v>
      </c>
      <c r="M18" s="73">
        <f t="shared" si="1"/>
        <v>161960631</v>
      </c>
      <c r="N18" s="73">
        <f t="shared" si="1"/>
        <v>47271049</v>
      </c>
      <c r="O18" s="73">
        <f t="shared" si="1"/>
        <v>52045337</v>
      </c>
      <c r="P18" s="73">
        <f t="shared" si="1"/>
        <v>74207731</v>
      </c>
      <c r="Q18" s="73">
        <f t="shared" si="1"/>
        <v>173524117</v>
      </c>
      <c r="R18" s="73">
        <f t="shared" si="1"/>
        <v>47787695</v>
      </c>
      <c r="S18" s="73">
        <f t="shared" si="1"/>
        <v>41489938</v>
      </c>
      <c r="T18" s="73">
        <f t="shared" si="1"/>
        <v>82544105</v>
      </c>
      <c r="U18" s="73">
        <f t="shared" si="1"/>
        <v>171821738</v>
      </c>
      <c r="V18" s="73">
        <f t="shared" si="1"/>
        <v>661270056</v>
      </c>
      <c r="W18" s="73">
        <f t="shared" si="1"/>
        <v>1006385958</v>
      </c>
      <c r="X18" s="73">
        <f t="shared" si="1"/>
        <v>-345115902</v>
      </c>
      <c r="Y18" s="67">
        <f>+IF(W18&lt;&gt;0,(X18/W18)*100,0)</f>
        <v>-34.2925991024211</v>
      </c>
      <c r="Z18" s="74">
        <f t="shared" si="1"/>
        <v>1006385951</v>
      </c>
    </row>
    <row r="19" spans="1:26" ht="13.5">
      <c r="A19" s="70" t="s">
        <v>45</v>
      </c>
      <c r="B19" s="75">
        <f>+B10-B18</f>
        <v>441807632</v>
      </c>
      <c r="C19" s="75">
        <f>+C10-C18</f>
        <v>0</v>
      </c>
      <c r="D19" s="76">
        <f aca="true" t="shared" si="2" ref="D19:Z19">+D10-D18</f>
        <v>55752951</v>
      </c>
      <c r="E19" s="77">
        <f t="shared" si="2"/>
        <v>55752951</v>
      </c>
      <c r="F19" s="77">
        <f t="shared" si="2"/>
        <v>206716830</v>
      </c>
      <c r="G19" s="77">
        <f t="shared" si="2"/>
        <v>-17322106</v>
      </c>
      <c r="H19" s="77">
        <f t="shared" si="2"/>
        <v>-29279967</v>
      </c>
      <c r="I19" s="77">
        <f t="shared" si="2"/>
        <v>160114757</v>
      </c>
      <c r="J19" s="77">
        <f t="shared" si="2"/>
        <v>-5454071</v>
      </c>
      <c r="K19" s="77">
        <f t="shared" si="2"/>
        <v>-23166674</v>
      </c>
      <c r="L19" s="77">
        <f t="shared" si="2"/>
        <v>145818811</v>
      </c>
      <c r="M19" s="77">
        <f t="shared" si="2"/>
        <v>117198066</v>
      </c>
      <c r="N19" s="77">
        <f t="shared" si="2"/>
        <v>-24837235</v>
      </c>
      <c r="O19" s="77">
        <f t="shared" si="2"/>
        <v>-12234018</v>
      </c>
      <c r="P19" s="77">
        <f t="shared" si="2"/>
        <v>108029710</v>
      </c>
      <c r="Q19" s="77">
        <f t="shared" si="2"/>
        <v>70958457</v>
      </c>
      <c r="R19" s="77">
        <f t="shared" si="2"/>
        <v>-24573209</v>
      </c>
      <c r="S19" s="77">
        <f t="shared" si="2"/>
        <v>-15600571</v>
      </c>
      <c r="T19" s="77">
        <f t="shared" si="2"/>
        <v>-53801218</v>
      </c>
      <c r="U19" s="77">
        <f t="shared" si="2"/>
        <v>-93974998</v>
      </c>
      <c r="V19" s="77">
        <f t="shared" si="2"/>
        <v>254296282</v>
      </c>
      <c r="W19" s="77">
        <f>IF(E10=E18,0,W10-W18)</f>
        <v>52752950</v>
      </c>
      <c r="X19" s="77">
        <f t="shared" si="2"/>
        <v>201543332</v>
      </c>
      <c r="Y19" s="78">
        <f>+IF(W19&lt;&gt;0,(X19/W19)*100,0)</f>
        <v>382.05130139641483</v>
      </c>
      <c r="Z19" s="79">
        <f t="shared" si="2"/>
        <v>55752951</v>
      </c>
    </row>
    <row r="20" spans="1:26" ht="13.5">
      <c r="A20" s="58" t="s">
        <v>46</v>
      </c>
      <c r="B20" s="19">
        <v>0</v>
      </c>
      <c r="C20" s="19">
        <v>0</v>
      </c>
      <c r="D20" s="59">
        <v>711854053</v>
      </c>
      <c r="E20" s="60">
        <v>711854053</v>
      </c>
      <c r="F20" s="60">
        <v>120874000</v>
      </c>
      <c r="G20" s="60">
        <v>27546000</v>
      </c>
      <c r="H20" s="60">
        <v>0</v>
      </c>
      <c r="I20" s="60">
        <v>148420000</v>
      </c>
      <c r="J20" s="60">
        <v>44722000</v>
      </c>
      <c r="K20" s="60">
        <v>5000000</v>
      </c>
      <c r="L20" s="60">
        <v>181311000</v>
      </c>
      <c r="M20" s="60">
        <v>231033000</v>
      </c>
      <c r="N20" s="60">
        <v>0</v>
      </c>
      <c r="O20" s="60">
        <v>0</v>
      </c>
      <c r="P20" s="60">
        <v>331546000</v>
      </c>
      <c r="Q20" s="60">
        <v>331546000</v>
      </c>
      <c r="R20" s="60">
        <v>0</v>
      </c>
      <c r="S20" s="60">
        <v>0</v>
      </c>
      <c r="T20" s="60">
        <v>0</v>
      </c>
      <c r="U20" s="60">
        <v>0</v>
      </c>
      <c r="V20" s="60">
        <v>710999000</v>
      </c>
      <c r="W20" s="60">
        <v>711969053</v>
      </c>
      <c r="X20" s="60">
        <v>-970053</v>
      </c>
      <c r="Y20" s="61">
        <v>-0.14</v>
      </c>
      <c r="Z20" s="62">
        <v>711854053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123486002</v>
      </c>
      <c r="X21" s="82">
        <v>-123486002</v>
      </c>
      <c r="Y21" s="83">
        <v>-100</v>
      </c>
      <c r="Z21" s="84">
        <v>0</v>
      </c>
    </row>
    <row r="22" spans="1:26" ht="25.5">
      <c r="A22" s="85" t="s">
        <v>281</v>
      </c>
      <c r="B22" s="86">
        <f>SUM(B19:B21)</f>
        <v>441807632</v>
      </c>
      <c r="C22" s="86">
        <f>SUM(C19:C21)</f>
        <v>0</v>
      </c>
      <c r="D22" s="87">
        <f aca="true" t="shared" si="3" ref="D22:Z22">SUM(D19:D21)</f>
        <v>767607004</v>
      </c>
      <c r="E22" s="88">
        <f t="shared" si="3"/>
        <v>767607004</v>
      </c>
      <c r="F22" s="88">
        <f t="shared" si="3"/>
        <v>327590830</v>
      </c>
      <c r="G22" s="88">
        <f t="shared" si="3"/>
        <v>10223894</v>
      </c>
      <c r="H22" s="88">
        <f t="shared" si="3"/>
        <v>-29279967</v>
      </c>
      <c r="I22" s="88">
        <f t="shared" si="3"/>
        <v>308534757</v>
      </c>
      <c r="J22" s="88">
        <f t="shared" si="3"/>
        <v>39267929</v>
      </c>
      <c r="K22" s="88">
        <f t="shared" si="3"/>
        <v>-18166674</v>
      </c>
      <c r="L22" s="88">
        <f t="shared" si="3"/>
        <v>327129811</v>
      </c>
      <c r="M22" s="88">
        <f t="shared" si="3"/>
        <v>348231066</v>
      </c>
      <c r="N22" s="88">
        <f t="shared" si="3"/>
        <v>-24837235</v>
      </c>
      <c r="O22" s="88">
        <f t="shared" si="3"/>
        <v>-12234018</v>
      </c>
      <c r="P22" s="88">
        <f t="shared" si="3"/>
        <v>439575710</v>
      </c>
      <c r="Q22" s="88">
        <f t="shared" si="3"/>
        <v>402504457</v>
      </c>
      <c r="R22" s="88">
        <f t="shared" si="3"/>
        <v>-24573209</v>
      </c>
      <c r="S22" s="88">
        <f t="shared" si="3"/>
        <v>-15600571</v>
      </c>
      <c r="T22" s="88">
        <f t="shared" si="3"/>
        <v>-53801218</v>
      </c>
      <c r="U22" s="88">
        <f t="shared" si="3"/>
        <v>-93974998</v>
      </c>
      <c r="V22" s="88">
        <f t="shared" si="3"/>
        <v>965295282</v>
      </c>
      <c r="W22" s="88">
        <f t="shared" si="3"/>
        <v>888208005</v>
      </c>
      <c r="X22" s="88">
        <f t="shared" si="3"/>
        <v>77087277</v>
      </c>
      <c r="Y22" s="89">
        <f>+IF(W22&lt;&gt;0,(X22/W22)*100,0)</f>
        <v>8.678966702174678</v>
      </c>
      <c r="Z22" s="90">
        <f t="shared" si="3"/>
        <v>767607004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441807632</v>
      </c>
      <c r="C24" s="75">
        <f>SUM(C22:C23)</f>
        <v>0</v>
      </c>
      <c r="D24" s="76">
        <f aca="true" t="shared" si="4" ref="D24:Z24">SUM(D22:D23)</f>
        <v>767607004</v>
      </c>
      <c r="E24" s="77">
        <f t="shared" si="4"/>
        <v>767607004</v>
      </c>
      <c r="F24" s="77">
        <f t="shared" si="4"/>
        <v>327590830</v>
      </c>
      <c r="G24" s="77">
        <f t="shared" si="4"/>
        <v>10223894</v>
      </c>
      <c r="H24" s="77">
        <f t="shared" si="4"/>
        <v>-29279967</v>
      </c>
      <c r="I24" s="77">
        <f t="shared" si="4"/>
        <v>308534757</v>
      </c>
      <c r="J24" s="77">
        <f t="shared" si="4"/>
        <v>39267929</v>
      </c>
      <c r="K24" s="77">
        <f t="shared" si="4"/>
        <v>-18166674</v>
      </c>
      <c r="L24" s="77">
        <f t="shared" si="4"/>
        <v>327129811</v>
      </c>
      <c r="M24" s="77">
        <f t="shared" si="4"/>
        <v>348231066</v>
      </c>
      <c r="N24" s="77">
        <f t="shared" si="4"/>
        <v>-24837235</v>
      </c>
      <c r="O24" s="77">
        <f t="shared" si="4"/>
        <v>-12234018</v>
      </c>
      <c r="P24" s="77">
        <f t="shared" si="4"/>
        <v>439575710</v>
      </c>
      <c r="Q24" s="77">
        <f t="shared" si="4"/>
        <v>402504457</v>
      </c>
      <c r="R24" s="77">
        <f t="shared" si="4"/>
        <v>-24573209</v>
      </c>
      <c r="S24" s="77">
        <f t="shared" si="4"/>
        <v>-15600571</v>
      </c>
      <c r="T24" s="77">
        <f t="shared" si="4"/>
        <v>-53801218</v>
      </c>
      <c r="U24" s="77">
        <f t="shared" si="4"/>
        <v>-93974998</v>
      </c>
      <c r="V24" s="77">
        <f t="shared" si="4"/>
        <v>965295282</v>
      </c>
      <c r="W24" s="77">
        <f t="shared" si="4"/>
        <v>888208005</v>
      </c>
      <c r="X24" s="77">
        <f t="shared" si="4"/>
        <v>77087277</v>
      </c>
      <c r="Y24" s="78">
        <f>+IF(W24&lt;&gt;0,(X24/W24)*100,0)</f>
        <v>8.678966702174678</v>
      </c>
      <c r="Z24" s="79">
        <f t="shared" si="4"/>
        <v>767607004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835455054</v>
      </c>
      <c r="E27" s="100">
        <v>835455054</v>
      </c>
      <c r="F27" s="100">
        <v>10607112</v>
      </c>
      <c r="G27" s="100">
        <v>64691282</v>
      </c>
      <c r="H27" s="100">
        <v>44255281</v>
      </c>
      <c r="I27" s="100">
        <v>119553675</v>
      </c>
      <c r="J27" s="100">
        <v>62767551</v>
      </c>
      <c r="K27" s="100">
        <v>42552249</v>
      </c>
      <c r="L27" s="100">
        <v>145400254</v>
      </c>
      <c r="M27" s="100">
        <v>250720054</v>
      </c>
      <c r="N27" s="100">
        <v>7336449</v>
      </c>
      <c r="O27" s="100">
        <v>56278371</v>
      </c>
      <c r="P27" s="100">
        <v>21269028</v>
      </c>
      <c r="Q27" s="100">
        <v>84883848</v>
      </c>
      <c r="R27" s="100">
        <v>90386493</v>
      </c>
      <c r="S27" s="100">
        <v>57319700</v>
      </c>
      <c r="T27" s="100">
        <v>164834941</v>
      </c>
      <c r="U27" s="100">
        <v>312541134</v>
      </c>
      <c r="V27" s="100">
        <v>767698711</v>
      </c>
      <c r="W27" s="100">
        <v>835455054</v>
      </c>
      <c r="X27" s="100">
        <v>-67756343</v>
      </c>
      <c r="Y27" s="101">
        <v>-8.11</v>
      </c>
      <c r="Z27" s="102">
        <v>835455054</v>
      </c>
    </row>
    <row r="28" spans="1:26" ht="13.5">
      <c r="A28" s="103" t="s">
        <v>46</v>
      </c>
      <c r="B28" s="19">
        <v>0</v>
      </c>
      <c r="C28" s="19">
        <v>0</v>
      </c>
      <c r="D28" s="59">
        <v>714969053</v>
      </c>
      <c r="E28" s="60">
        <v>714969053</v>
      </c>
      <c r="F28" s="60">
        <v>10027534</v>
      </c>
      <c r="G28" s="60">
        <v>61812525</v>
      </c>
      <c r="H28" s="60">
        <v>35444049</v>
      </c>
      <c r="I28" s="60">
        <v>107284108</v>
      </c>
      <c r="J28" s="60">
        <v>46667679</v>
      </c>
      <c r="K28" s="60">
        <v>33689907</v>
      </c>
      <c r="L28" s="60">
        <v>129036368</v>
      </c>
      <c r="M28" s="60">
        <v>209393954</v>
      </c>
      <c r="N28" s="60">
        <v>1347659</v>
      </c>
      <c r="O28" s="60">
        <v>51388717</v>
      </c>
      <c r="P28" s="60">
        <v>16363554</v>
      </c>
      <c r="Q28" s="60">
        <v>69099930</v>
      </c>
      <c r="R28" s="60">
        <v>85779032</v>
      </c>
      <c r="S28" s="60">
        <v>56367055</v>
      </c>
      <c r="T28" s="60">
        <v>155892176</v>
      </c>
      <c r="U28" s="60">
        <v>298038263</v>
      </c>
      <c r="V28" s="60">
        <v>683816255</v>
      </c>
      <c r="W28" s="60">
        <v>714969053</v>
      </c>
      <c r="X28" s="60">
        <v>-31152798</v>
      </c>
      <c r="Y28" s="61">
        <v>-4.36</v>
      </c>
      <c r="Z28" s="62">
        <v>714969053</v>
      </c>
    </row>
    <row r="29" spans="1:26" ht="13.5">
      <c r="A29" s="58" t="s">
        <v>283</v>
      </c>
      <c r="B29" s="19">
        <v>0</v>
      </c>
      <c r="C29" s="19">
        <v>0</v>
      </c>
      <c r="D29" s="59">
        <v>120486001</v>
      </c>
      <c r="E29" s="60">
        <v>120486001</v>
      </c>
      <c r="F29" s="60">
        <v>579578</v>
      </c>
      <c r="G29" s="60">
        <v>2796567</v>
      </c>
      <c r="H29" s="60">
        <v>8811232</v>
      </c>
      <c r="I29" s="60">
        <v>12187377</v>
      </c>
      <c r="J29" s="60">
        <v>16099872</v>
      </c>
      <c r="K29" s="60">
        <v>8862342</v>
      </c>
      <c r="L29" s="60">
        <v>16363886</v>
      </c>
      <c r="M29" s="60">
        <v>41326100</v>
      </c>
      <c r="N29" s="60">
        <v>5988790</v>
      </c>
      <c r="O29" s="60">
        <v>4889654</v>
      </c>
      <c r="P29" s="60">
        <v>4905474</v>
      </c>
      <c r="Q29" s="60">
        <v>15783918</v>
      </c>
      <c r="R29" s="60">
        <v>4607461</v>
      </c>
      <c r="S29" s="60">
        <v>952645</v>
      </c>
      <c r="T29" s="60">
        <v>8942765</v>
      </c>
      <c r="U29" s="60">
        <v>14502871</v>
      </c>
      <c r="V29" s="60">
        <v>83800266</v>
      </c>
      <c r="W29" s="60">
        <v>120486001</v>
      </c>
      <c r="X29" s="60">
        <v>-36685735</v>
      </c>
      <c r="Y29" s="61">
        <v>-30.45</v>
      </c>
      <c r="Z29" s="62">
        <v>120486001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82190</v>
      </c>
      <c r="H30" s="60">
        <v>0</v>
      </c>
      <c r="I30" s="60">
        <v>82190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82190</v>
      </c>
      <c r="W30" s="60"/>
      <c r="X30" s="60">
        <v>82190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835455054</v>
      </c>
      <c r="E32" s="100">
        <f t="shared" si="5"/>
        <v>835455054</v>
      </c>
      <c r="F32" s="100">
        <f t="shared" si="5"/>
        <v>10607112</v>
      </c>
      <c r="G32" s="100">
        <f t="shared" si="5"/>
        <v>64691282</v>
      </c>
      <c r="H32" s="100">
        <f t="shared" si="5"/>
        <v>44255281</v>
      </c>
      <c r="I32" s="100">
        <f t="shared" si="5"/>
        <v>119553675</v>
      </c>
      <c r="J32" s="100">
        <f t="shared" si="5"/>
        <v>62767551</v>
      </c>
      <c r="K32" s="100">
        <f t="shared" si="5"/>
        <v>42552249</v>
      </c>
      <c r="L32" s="100">
        <f t="shared" si="5"/>
        <v>145400254</v>
      </c>
      <c r="M32" s="100">
        <f t="shared" si="5"/>
        <v>250720054</v>
      </c>
      <c r="N32" s="100">
        <f t="shared" si="5"/>
        <v>7336449</v>
      </c>
      <c r="O32" s="100">
        <f t="shared" si="5"/>
        <v>56278371</v>
      </c>
      <c r="P32" s="100">
        <f t="shared" si="5"/>
        <v>21269028</v>
      </c>
      <c r="Q32" s="100">
        <f t="shared" si="5"/>
        <v>84883848</v>
      </c>
      <c r="R32" s="100">
        <f t="shared" si="5"/>
        <v>90386493</v>
      </c>
      <c r="S32" s="100">
        <f t="shared" si="5"/>
        <v>57319700</v>
      </c>
      <c r="T32" s="100">
        <f t="shared" si="5"/>
        <v>164834941</v>
      </c>
      <c r="U32" s="100">
        <f t="shared" si="5"/>
        <v>312541134</v>
      </c>
      <c r="V32" s="100">
        <f t="shared" si="5"/>
        <v>767698711</v>
      </c>
      <c r="W32" s="100">
        <f t="shared" si="5"/>
        <v>835455054</v>
      </c>
      <c r="X32" s="100">
        <f t="shared" si="5"/>
        <v>-67756343</v>
      </c>
      <c r="Y32" s="101">
        <f>+IF(W32&lt;&gt;0,(X32/W32)*100,0)</f>
        <v>-8.110112288578005</v>
      </c>
      <c r="Z32" s="102">
        <f t="shared" si="5"/>
        <v>835455054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414569743</v>
      </c>
      <c r="C35" s="19">
        <v>0</v>
      </c>
      <c r="D35" s="59">
        <v>888155848</v>
      </c>
      <c r="E35" s="60">
        <v>888155848</v>
      </c>
      <c r="F35" s="60">
        <v>730967405</v>
      </c>
      <c r="G35" s="60">
        <v>676316442</v>
      </c>
      <c r="H35" s="60">
        <v>601760920</v>
      </c>
      <c r="I35" s="60">
        <v>601760920</v>
      </c>
      <c r="J35" s="60">
        <v>577768149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888155848</v>
      </c>
      <c r="X35" s="60">
        <v>-888155848</v>
      </c>
      <c r="Y35" s="61">
        <v>-100</v>
      </c>
      <c r="Z35" s="62">
        <v>888155848</v>
      </c>
    </row>
    <row r="36" spans="1:26" ht="13.5">
      <c r="A36" s="58" t="s">
        <v>57</v>
      </c>
      <c r="B36" s="19">
        <v>3568102583</v>
      </c>
      <c r="C36" s="19">
        <v>0</v>
      </c>
      <c r="D36" s="59">
        <v>6502684305</v>
      </c>
      <c r="E36" s="60">
        <v>6502684305</v>
      </c>
      <c r="F36" s="60">
        <v>3581310583</v>
      </c>
      <c r="G36" s="60">
        <v>3646001865</v>
      </c>
      <c r="H36" s="60">
        <v>3690257146</v>
      </c>
      <c r="I36" s="60">
        <v>3690257146</v>
      </c>
      <c r="J36" s="60">
        <v>3753024697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6502684305</v>
      </c>
      <c r="X36" s="60">
        <v>-6502684305</v>
      </c>
      <c r="Y36" s="61">
        <v>-100</v>
      </c>
      <c r="Z36" s="62">
        <v>6502684305</v>
      </c>
    </row>
    <row r="37" spans="1:26" ht="13.5">
      <c r="A37" s="58" t="s">
        <v>58</v>
      </c>
      <c r="B37" s="19">
        <v>410357551</v>
      </c>
      <c r="C37" s="19">
        <v>0</v>
      </c>
      <c r="D37" s="59">
        <v>497624953</v>
      </c>
      <c r="E37" s="60">
        <v>497624953</v>
      </c>
      <c r="F37" s="60">
        <v>397121383</v>
      </c>
      <c r="G37" s="60">
        <v>332246526</v>
      </c>
      <c r="H37" s="60">
        <v>286970971</v>
      </c>
      <c r="I37" s="60">
        <v>286970971</v>
      </c>
      <c r="J37" s="60">
        <v>223710271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497624953</v>
      </c>
      <c r="X37" s="60">
        <v>-497624953</v>
      </c>
      <c r="Y37" s="61">
        <v>-100</v>
      </c>
      <c r="Z37" s="62">
        <v>497624953</v>
      </c>
    </row>
    <row r="38" spans="1:26" ht="13.5">
      <c r="A38" s="58" t="s">
        <v>59</v>
      </c>
      <c r="B38" s="19">
        <v>11653494</v>
      </c>
      <c r="C38" s="19">
        <v>0</v>
      </c>
      <c r="D38" s="59">
        <v>70000</v>
      </c>
      <c r="E38" s="60">
        <v>70000</v>
      </c>
      <c r="F38" s="60">
        <v>11653494</v>
      </c>
      <c r="G38" s="60">
        <v>11653494</v>
      </c>
      <c r="H38" s="60">
        <v>11653494</v>
      </c>
      <c r="I38" s="60">
        <v>11653494</v>
      </c>
      <c r="J38" s="60">
        <v>11653494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70000</v>
      </c>
      <c r="X38" s="60">
        <v>-70000</v>
      </c>
      <c r="Y38" s="61">
        <v>-100</v>
      </c>
      <c r="Z38" s="62">
        <v>70000</v>
      </c>
    </row>
    <row r="39" spans="1:26" ht="13.5">
      <c r="A39" s="58" t="s">
        <v>60</v>
      </c>
      <c r="B39" s="19">
        <v>3560661281</v>
      </c>
      <c r="C39" s="19">
        <v>0</v>
      </c>
      <c r="D39" s="59">
        <v>6893145200</v>
      </c>
      <c r="E39" s="60">
        <v>6893145200</v>
      </c>
      <c r="F39" s="60">
        <v>3903503111</v>
      </c>
      <c r="G39" s="60">
        <v>3978418287</v>
      </c>
      <c r="H39" s="60">
        <v>3993393601</v>
      </c>
      <c r="I39" s="60">
        <v>3993393601</v>
      </c>
      <c r="J39" s="60">
        <v>4095429081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6893145200</v>
      </c>
      <c r="X39" s="60">
        <v>-6893145200</v>
      </c>
      <c r="Y39" s="61">
        <v>-100</v>
      </c>
      <c r="Z39" s="62">
        <v>6893145200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615256047</v>
      </c>
      <c r="C42" s="19">
        <v>0</v>
      </c>
      <c r="D42" s="59">
        <v>924990081</v>
      </c>
      <c r="E42" s="60">
        <v>924990081</v>
      </c>
      <c r="F42" s="60">
        <v>323496412</v>
      </c>
      <c r="G42" s="60">
        <v>-433455</v>
      </c>
      <c r="H42" s="60">
        <v>-37226613</v>
      </c>
      <c r="I42" s="60">
        <v>285836344</v>
      </c>
      <c r="J42" s="60">
        <v>39994944</v>
      </c>
      <c r="K42" s="60">
        <v>-21352048</v>
      </c>
      <c r="L42" s="60">
        <v>336693102</v>
      </c>
      <c r="M42" s="60">
        <v>355335998</v>
      </c>
      <c r="N42" s="60">
        <v>-33180357</v>
      </c>
      <c r="O42" s="60">
        <v>-20186904</v>
      </c>
      <c r="P42" s="60">
        <v>438653995</v>
      </c>
      <c r="Q42" s="60">
        <v>385286734</v>
      </c>
      <c r="R42" s="60">
        <v>-21081332</v>
      </c>
      <c r="S42" s="60">
        <v>-18000458</v>
      </c>
      <c r="T42" s="60">
        <v>-58182618</v>
      </c>
      <c r="U42" s="60">
        <v>-97264408</v>
      </c>
      <c r="V42" s="60">
        <v>929194668</v>
      </c>
      <c r="W42" s="60">
        <v>924990081</v>
      </c>
      <c r="X42" s="60">
        <v>4204587</v>
      </c>
      <c r="Y42" s="61">
        <v>0.45</v>
      </c>
      <c r="Z42" s="62">
        <v>924990081</v>
      </c>
    </row>
    <row r="43" spans="1:26" ht="13.5">
      <c r="A43" s="58" t="s">
        <v>63</v>
      </c>
      <c r="B43" s="19">
        <v>-603584295</v>
      </c>
      <c r="C43" s="19">
        <v>0</v>
      </c>
      <c r="D43" s="59">
        <v>-711889049</v>
      </c>
      <c r="E43" s="60">
        <v>-711889049</v>
      </c>
      <c r="F43" s="60">
        <v>0</v>
      </c>
      <c r="G43" s="60">
        <v>-64691282</v>
      </c>
      <c r="H43" s="60">
        <v>-44255281</v>
      </c>
      <c r="I43" s="60">
        <v>-108946563</v>
      </c>
      <c r="J43" s="60">
        <v>-62767551</v>
      </c>
      <c r="K43" s="60">
        <v>-42552249</v>
      </c>
      <c r="L43" s="60">
        <v>-145400254</v>
      </c>
      <c r="M43" s="60">
        <v>-250720054</v>
      </c>
      <c r="N43" s="60">
        <v>-7336449</v>
      </c>
      <c r="O43" s="60">
        <v>-56450871</v>
      </c>
      <c r="P43" s="60">
        <v>-21269028</v>
      </c>
      <c r="Q43" s="60">
        <v>-85056348</v>
      </c>
      <c r="R43" s="60">
        <v>-90386493</v>
      </c>
      <c r="S43" s="60">
        <v>-57319702</v>
      </c>
      <c r="T43" s="60">
        <v>-164834941</v>
      </c>
      <c r="U43" s="60">
        <v>-312541136</v>
      </c>
      <c r="V43" s="60">
        <v>-757264101</v>
      </c>
      <c r="W43" s="60">
        <v>-711889049</v>
      </c>
      <c r="X43" s="60">
        <v>-45375052</v>
      </c>
      <c r="Y43" s="61">
        <v>6.37</v>
      </c>
      <c r="Z43" s="62">
        <v>-711889049</v>
      </c>
    </row>
    <row r="44" spans="1:26" ht="13.5">
      <c r="A44" s="58" t="s">
        <v>64</v>
      </c>
      <c r="B44" s="19">
        <v>-500674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204255070</v>
      </c>
      <c r="C45" s="22">
        <v>0</v>
      </c>
      <c r="D45" s="99">
        <v>842809183</v>
      </c>
      <c r="E45" s="100">
        <v>842809183</v>
      </c>
      <c r="F45" s="100">
        <v>722867620</v>
      </c>
      <c r="G45" s="100">
        <v>657742883</v>
      </c>
      <c r="H45" s="100">
        <v>576260989</v>
      </c>
      <c r="I45" s="100">
        <v>576260989</v>
      </c>
      <c r="J45" s="100">
        <v>553488382</v>
      </c>
      <c r="K45" s="100">
        <v>489584085</v>
      </c>
      <c r="L45" s="100">
        <v>680876933</v>
      </c>
      <c r="M45" s="100">
        <v>680876933</v>
      </c>
      <c r="N45" s="100">
        <v>640360127</v>
      </c>
      <c r="O45" s="100">
        <v>563722352</v>
      </c>
      <c r="P45" s="100">
        <v>981107319</v>
      </c>
      <c r="Q45" s="100">
        <v>640360127</v>
      </c>
      <c r="R45" s="100">
        <v>869639494</v>
      </c>
      <c r="S45" s="100">
        <v>794319334</v>
      </c>
      <c r="T45" s="100">
        <v>571301775</v>
      </c>
      <c r="U45" s="100">
        <v>571301775</v>
      </c>
      <c r="V45" s="100">
        <v>571301775</v>
      </c>
      <c r="W45" s="100">
        <v>842809183</v>
      </c>
      <c r="X45" s="100">
        <v>-271507408</v>
      </c>
      <c r="Y45" s="101">
        <v>-32.21</v>
      </c>
      <c r="Z45" s="102">
        <v>842809183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38645984</v>
      </c>
      <c r="C49" s="52">
        <v>0</v>
      </c>
      <c r="D49" s="129">
        <v>13606705</v>
      </c>
      <c r="E49" s="54">
        <v>11914296</v>
      </c>
      <c r="F49" s="54">
        <v>0</v>
      </c>
      <c r="G49" s="54">
        <v>0</v>
      </c>
      <c r="H49" s="54">
        <v>0</v>
      </c>
      <c r="I49" s="54">
        <v>10993536</v>
      </c>
      <c r="J49" s="54">
        <v>0</v>
      </c>
      <c r="K49" s="54">
        <v>0</v>
      </c>
      <c r="L49" s="54">
        <v>0</v>
      </c>
      <c r="M49" s="54">
        <v>11955000</v>
      </c>
      <c r="N49" s="54">
        <v>0</v>
      </c>
      <c r="O49" s="54">
        <v>0</v>
      </c>
      <c r="P49" s="54">
        <v>0</v>
      </c>
      <c r="Q49" s="54">
        <v>9223444</v>
      </c>
      <c r="R49" s="54">
        <v>0</v>
      </c>
      <c r="S49" s="54">
        <v>0</v>
      </c>
      <c r="T49" s="54">
        <v>0</v>
      </c>
      <c r="U49" s="54">
        <v>141549276</v>
      </c>
      <c r="V49" s="54">
        <v>221339025</v>
      </c>
      <c r="W49" s="54">
        <v>459227266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4215894</v>
      </c>
      <c r="C51" s="52">
        <v>0</v>
      </c>
      <c r="D51" s="129">
        <v>146649</v>
      </c>
      <c r="E51" s="54">
        <v>60052</v>
      </c>
      <c r="F51" s="54">
        <v>0</v>
      </c>
      <c r="G51" s="54">
        <v>0</v>
      </c>
      <c r="H51" s="54">
        <v>0</v>
      </c>
      <c r="I51" s="54">
        <v>59742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67969239</v>
      </c>
      <c r="W51" s="54">
        <v>72451576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55.05731242880929</v>
      </c>
      <c r="C58" s="5">
        <f>IF(C67=0,0,+(C76/C67)*100)</f>
        <v>0</v>
      </c>
      <c r="D58" s="6">
        <f aca="true" t="shared" si="6" ref="D58:Z58">IF(D67=0,0,+(D76/D67)*100)</f>
        <v>41.30349877284257</v>
      </c>
      <c r="E58" s="7">
        <f t="shared" si="6"/>
        <v>41.30349877284257</v>
      </c>
      <c r="F58" s="7">
        <f t="shared" si="6"/>
        <v>76.55051613665495</v>
      </c>
      <c r="G58" s="7">
        <f t="shared" si="6"/>
        <v>54.86900179573736</v>
      </c>
      <c r="H58" s="7">
        <f t="shared" si="6"/>
        <v>59.50237737291375</v>
      </c>
      <c r="I58" s="7">
        <f t="shared" si="6"/>
        <v>62.603943592655384</v>
      </c>
      <c r="J58" s="7">
        <f t="shared" si="6"/>
        <v>103.49537180493189</v>
      </c>
      <c r="K58" s="7">
        <f t="shared" si="6"/>
        <v>84.00713705032446</v>
      </c>
      <c r="L58" s="7">
        <f t="shared" si="6"/>
        <v>216.6000232469072</v>
      </c>
      <c r="M58" s="7">
        <f t="shared" si="6"/>
        <v>109.32969368097227</v>
      </c>
      <c r="N58" s="7">
        <f t="shared" si="6"/>
        <v>60.33204771362506</v>
      </c>
      <c r="O58" s="7">
        <f t="shared" si="6"/>
        <v>63.23092245612637</v>
      </c>
      <c r="P58" s="7">
        <f t="shared" si="6"/>
        <v>90.45156790666472</v>
      </c>
      <c r="Q58" s="7">
        <f t="shared" si="6"/>
        <v>71.55697046919236</v>
      </c>
      <c r="R58" s="7">
        <f t="shared" si="6"/>
        <v>104.64897437563141</v>
      </c>
      <c r="S58" s="7">
        <f t="shared" si="6"/>
        <v>87.2378300864667</v>
      </c>
      <c r="T58" s="7">
        <f t="shared" si="6"/>
        <v>81.98557349268457</v>
      </c>
      <c r="U58" s="7">
        <f t="shared" si="6"/>
        <v>91.01883837824583</v>
      </c>
      <c r="V58" s="7">
        <f t="shared" si="6"/>
        <v>82.0031231407044</v>
      </c>
      <c r="W58" s="7">
        <f t="shared" si="6"/>
        <v>41.30349877284257</v>
      </c>
      <c r="X58" s="7">
        <f t="shared" si="6"/>
        <v>0</v>
      </c>
      <c r="Y58" s="7">
        <f t="shared" si="6"/>
        <v>0</v>
      </c>
      <c r="Z58" s="8">
        <f t="shared" si="6"/>
        <v>41.30349877284257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65.33286382659472</v>
      </c>
      <c r="C60" s="12">
        <f t="shared" si="7"/>
        <v>0</v>
      </c>
      <c r="D60" s="3">
        <f t="shared" si="7"/>
        <v>38.31754221804962</v>
      </c>
      <c r="E60" s="13">
        <f t="shared" si="7"/>
        <v>38.31754221804962</v>
      </c>
      <c r="F60" s="13">
        <f t="shared" si="7"/>
        <v>76.55051613665495</v>
      </c>
      <c r="G60" s="13">
        <f t="shared" si="7"/>
        <v>49.34642535879114</v>
      </c>
      <c r="H60" s="13">
        <f t="shared" si="7"/>
        <v>53.701000008564556</v>
      </c>
      <c r="I60" s="13">
        <f t="shared" si="7"/>
        <v>59.222469020383365</v>
      </c>
      <c r="J60" s="13">
        <f t="shared" si="7"/>
        <v>103.97438471698564</v>
      </c>
      <c r="K60" s="13">
        <f t="shared" si="7"/>
        <v>81.44903582711135</v>
      </c>
      <c r="L60" s="13">
        <f t="shared" si="7"/>
        <v>324.03417176135764</v>
      </c>
      <c r="M60" s="13">
        <f t="shared" si="7"/>
        <v>111.28062303067807</v>
      </c>
      <c r="N60" s="13">
        <f t="shared" si="7"/>
        <v>54.041569764543475</v>
      </c>
      <c r="O60" s="13">
        <f t="shared" si="7"/>
        <v>57.45414539142828</v>
      </c>
      <c r="P60" s="13">
        <f t="shared" si="7"/>
        <v>88.96920477465115</v>
      </c>
      <c r="Q60" s="13">
        <f t="shared" si="7"/>
        <v>67.09280116980474</v>
      </c>
      <c r="R60" s="13">
        <f t="shared" si="7"/>
        <v>105.42297863201742</v>
      </c>
      <c r="S60" s="13">
        <f t="shared" si="7"/>
        <v>86.43223901550404</v>
      </c>
      <c r="T60" s="13">
        <f t="shared" si="7"/>
        <v>73.76011073288369</v>
      </c>
      <c r="U60" s="13">
        <f t="shared" si="7"/>
        <v>89.0093759956522</v>
      </c>
      <c r="V60" s="13">
        <f t="shared" si="7"/>
        <v>79.01666576507014</v>
      </c>
      <c r="W60" s="13">
        <f t="shared" si="7"/>
        <v>38.317542112456096</v>
      </c>
      <c r="X60" s="13">
        <f t="shared" si="7"/>
        <v>0</v>
      </c>
      <c r="Y60" s="13">
        <f t="shared" si="7"/>
        <v>0</v>
      </c>
      <c r="Z60" s="14">
        <f t="shared" si="7"/>
        <v>38.31754221804962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21.382257705499853</v>
      </c>
      <c r="E62" s="13">
        <f t="shared" si="7"/>
        <v>21.382257705499853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25.741685274047267</v>
      </c>
      <c r="X62" s="13">
        <f t="shared" si="7"/>
        <v>0</v>
      </c>
      <c r="Y62" s="13">
        <f t="shared" si="7"/>
        <v>0</v>
      </c>
      <c r="Z62" s="14">
        <f t="shared" si="7"/>
        <v>21.382257705499853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99.9999945828819</v>
      </c>
      <c r="E66" s="16">
        <f t="shared" si="7"/>
        <v>99.9999945828819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99.9999945828819</v>
      </c>
    </row>
    <row r="67" spans="1:26" ht="13.5" hidden="1">
      <c r="A67" s="41" t="s">
        <v>286</v>
      </c>
      <c r="B67" s="24">
        <v>178067484</v>
      </c>
      <c r="C67" s="24"/>
      <c r="D67" s="25">
        <v>381337789</v>
      </c>
      <c r="E67" s="26">
        <v>381337789</v>
      </c>
      <c r="F67" s="26">
        <v>17460589</v>
      </c>
      <c r="G67" s="26">
        <v>23614255</v>
      </c>
      <c r="H67" s="26">
        <v>19622500</v>
      </c>
      <c r="I67" s="26">
        <v>60697344</v>
      </c>
      <c r="J67" s="26">
        <v>20799361</v>
      </c>
      <c r="K67" s="26">
        <v>19917472</v>
      </c>
      <c r="L67" s="26">
        <v>5833034</v>
      </c>
      <c r="M67" s="26">
        <v>46549867</v>
      </c>
      <c r="N67" s="26">
        <v>21032399</v>
      </c>
      <c r="O67" s="26">
        <v>21629278</v>
      </c>
      <c r="P67" s="26">
        <v>22026056</v>
      </c>
      <c r="Q67" s="26">
        <v>64687733</v>
      </c>
      <c r="R67" s="26">
        <v>21335394</v>
      </c>
      <c r="S67" s="26">
        <v>18804694</v>
      </c>
      <c r="T67" s="26">
        <v>24321618</v>
      </c>
      <c r="U67" s="26">
        <v>64461706</v>
      </c>
      <c r="V67" s="26">
        <v>236396650</v>
      </c>
      <c r="W67" s="26">
        <v>381337789</v>
      </c>
      <c r="X67" s="26"/>
      <c r="Y67" s="25"/>
      <c r="Z67" s="27">
        <v>381337789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150061034</v>
      </c>
      <c r="C69" s="19"/>
      <c r="D69" s="20">
        <v>362877789</v>
      </c>
      <c r="E69" s="21">
        <v>362877789</v>
      </c>
      <c r="F69" s="21">
        <v>17460589</v>
      </c>
      <c r="G69" s="21">
        <v>21039678</v>
      </c>
      <c r="H69" s="21">
        <v>17163753</v>
      </c>
      <c r="I69" s="21">
        <v>55664020</v>
      </c>
      <c r="J69" s="21">
        <v>18292517</v>
      </c>
      <c r="K69" s="21">
        <v>17170935</v>
      </c>
      <c r="L69" s="21">
        <v>3035840</v>
      </c>
      <c r="M69" s="21">
        <v>38499292</v>
      </c>
      <c r="N69" s="21">
        <v>18153627</v>
      </c>
      <c r="O69" s="21">
        <v>18692505</v>
      </c>
      <c r="P69" s="21">
        <v>19066105</v>
      </c>
      <c r="Q69" s="21">
        <v>55912237</v>
      </c>
      <c r="R69" s="21">
        <v>18290262</v>
      </c>
      <c r="S69" s="21">
        <v>17688158</v>
      </c>
      <c r="T69" s="21">
        <v>16697479</v>
      </c>
      <c r="U69" s="21">
        <v>52675899</v>
      </c>
      <c r="V69" s="21">
        <v>202751448</v>
      </c>
      <c r="W69" s="21">
        <v>362877790</v>
      </c>
      <c r="X69" s="21"/>
      <c r="Y69" s="20"/>
      <c r="Z69" s="23">
        <v>362877789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362877789</v>
      </c>
      <c r="E71" s="21">
        <v>362877789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301423404</v>
      </c>
      <c r="X71" s="21"/>
      <c r="Y71" s="20"/>
      <c r="Z71" s="23">
        <v>362877789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61454386</v>
      </c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150061034</v>
      </c>
      <c r="C74" s="19"/>
      <c r="D74" s="20"/>
      <c r="E74" s="21"/>
      <c r="F74" s="21">
        <v>17460589</v>
      </c>
      <c r="G74" s="21">
        <v>21039678</v>
      </c>
      <c r="H74" s="21">
        <v>17163753</v>
      </c>
      <c r="I74" s="21">
        <v>55664020</v>
      </c>
      <c r="J74" s="21">
        <v>18292517</v>
      </c>
      <c r="K74" s="21">
        <v>17170935</v>
      </c>
      <c r="L74" s="21">
        <v>3035840</v>
      </c>
      <c r="M74" s="21">
        <v>38499292</v>
      </c>
      <c r="N74" s="21">
        <v>18153627</v>
      </c>
      <c r="O74" s="21">
        <v>18692505</v>
      </c>
      <c r="P74" s="21">
        <v>19066105</v>
      </c>
      <c r="Q74" s="21">
        <v>55912237</v>
      </c>
      <c r="R74" s="21">
        <v>18290262</v>
      </c>
      <c r="S74" s="21">
        <v>17688158</v>
      </c>
      <c r="T74" s="21">
        <v>16697479</v>
      </c>
      <c r="U74" s="21">
        <v>52675899</v>
      </c>
      <c r="V74" s="21">
        <v>202751448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28006450</v>
      </c>
      <c r="C75" s="28"/>
      <c r="D75" s="29">
        <v>18460000</v>
      </c>
      <c r="E75" s="30">
        <v>18460000</v>
      </c>
      <c r="F75" s="30"/>
      <c r="G75" s="30">
        <v>2574577</v>
      </c>
      <c r="H75" s="30">
        <v>2458747</v>
      </c>
      <c r="I75" s="30">
        <v>5033324</v>
      </c>
      <c r="J75" s="30">
        <v>2506844</v>
      </c>
      <c r="K75" s="30">
        <v>2746537</v>
      </c>
      <c r="L75" s="30">
        <v>2797194</v>
      </c>
      <c r="M75" s="30">
        <v>8050575</v>
      </c>
      <c r="N75" s="30">
        <v>2878772</v>
      </c>
      <c r="O75" s="30">
        <v>2936773</v>
      </c>
      <c r="P75" s="30">
        <v>2959951</v>
      </c>
      <c r="Q75" s="30">
        <v>8775496</v>
      </c>
      <c r="R75" s="30">
        <v>3045132</v>
      </c>
      <c r="S75" s="30">
        <v>1116536</v>
      </c>
      <c r="T75" s="30">
        <v>7624139</v>
      </c>
      <c r="U75" s="30">
        <v>11785807</v>
      </c>
      <c r="V75" s="30">
        <v>33645202</v>
      </c>
      <c r="W75" s="30">
        <v>18459999</v>
      </c>
      <c r="X75" s="30"/>
      <c r="Y75" s="29"/>
      <c r="Z75" s="31">
        <v>18460000</v>
      </c>
    </row>
    <row r="76" spans="1:26" ht="13.5" hidden="1">
      <c r="A76" s="42" t="s">
        <v>287</v>
      </c>
      <c r="B76" s="32">
        <v>98039171</v>
      </c>
      <c r="C76" s="32"/>
      <c r="D76" s="33">
        <v>157505849</v>
      </c>
      <c r="E76" s="34">
        <v>157505849</v>
      </c>
      <c r="F76" s="34">
        <v>13366171</v>
      </c>
      <c r="G76" s="34">
        <v>12956906</v>
      </c>
      <c r="H76" s="34">
        <v>11675854</v>
      </c>
      <c r="I76" s="34">
        <v>37998931</v>
      </c>
      <c r="J76" s="34">
        <v>21526376</v>
      </c>
      <c r="K76" s="34">
        <v>16732098</v>
      </c>
      <c r="L76" s="34">
        <v>12634353</v>
      </c>
      <c r="M76" s="34">
        <v>50892827</v>
      </c>
      <c r="N76" s="34">
        <v>12689277</v>
      </c>
      <c r="O76" s="34">
        <v>13676392</v>
      </c>
      <c r="P76" s="34">
        <v>19922913</v>
      </c>
      <c r="Q76" s="34">
        <v>46288582</v>
      </c>
      <c r="R76" s="34">
        <v>22327271</v>
      </c>
      <c r="S76" s="34">
        <v>16404807</v>
      </c>
      <c r="T76" s="34">
        <v>19940218</v>
      </c>
      <c r="U76" s="34">
        <v>58672296</v>
      </c>
      <c r="V76" s="34">
        <v>193852636</v>
      </c>
      <c r="W76" s="34">
        <v>157505849</v>
      </c>
      <c r="X76" s="34"/>
      <c r="Y76" s="33"/>
      <c r="Z76" s="35">
        <v>157505849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98039171</v>
      </c>
      <c r="C78" s="19"/>
      <c r="D78" s="20">
        <v>139045850</v>
      </c>
      <c r="E78" s="21">
        <v>139045850</v>
      </c>
      <c r="F78" s="21">
        <v>13366171</v>
      </c>
      <c r="G78" s="21">
        <v>10382329</v>
      </c>
      <c r="H78" s="21">
        <v>9217107</v>
      </c>
      <c r="I78" s="21">
        <v>32965607</v>
      </c>
      <c r="J78" s="21">
        <v>19019532</v>
      </c>
      <c r="K78" s="21">
        <v>13985561</v>
      </c>
      <c r="L78" s="21">
        <v>9837159</v>
      </c>
      <c r="M78" s="21">
        <v>42842252</v>
      </c>
      <c r="N78" s="21">
        <v>9810505</v>
      </c>
      <c r="O78" s="21">
        <v>10739619</v>
      </c>
      <c r="P78" s="21">
        <v>16962962</v>
      </c>
      <c r="Q78" s="21">
        <v>37513086</v>
      </c>
      <c r="R78" s="21">
        <v>19282139</v>
      </c>
      <c r="S78" s="21">
        <v>15288271</v>
      </c>
      <c r="T78" s="21">
        <v>12316079</v>
      </c>
      <c r="U78" s="21">
        <v>46886489</v>
      </c>
      <c r="V78" s="21">
        <v>160207434</v>
      </c>
      <c r="W78" s="21">
        <v>139045850</v>
      </c>
      <c r="X78" s="21"/>
      <c r="Y78" s="20"/>
      <c r="Z78" s="23">
        <v>139045850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98039171</v>
      </c>
      <c r="C80" s="19"/>
      <c r="D80" s="20">
        <v>77591464</v>
      </c>
      <c r="E80" s="21">
        <v>77591464</v>
      </c>
      <c r="F80" s="21">
        <v>13366171</v>
      </c>
      <c r="G80" s="21">
        <v>10382329</v>
      </c>
      <c r="H80" s="21">
        <v>9217107</v>
      </c>
      <c r="I80" s="21">
        <v>32965607</v>
      </c>
      <c r="J80" s="21">
        <v>19019532</v>
      </c>
      <c r="K80" s="21">
        <v>13985561</v>
      </c>
      <c r="L80" s="21">
        <v>9837159</v>
      </c>
      <c r="M80" s="21">
        <v>42842252</v>
      </c>
      <c r="N80" s="21">
        <v>9810505</v>
      </c>
      <c r="O80" s="21">
        <v>10739619</v>
      </c>
      <c r="P80" s="21">
        <v>16962962</v>
      </c>
      <c r="Q80" s="21">
        <v>37513086</v>
      </c>
      <c r="R80" s="21">
        <v>19282139</v>
      </c>
      <c r="S80" s="21">
        <v>15288271</v>
      </c>
      <c r="T80" s="21">
        <v>12316079</v>
      </c>
      <c r="U80" s="21">
        <v>46886489</v>
      </c>
      <c r="V80" s="21">
        <v>160207434</v>
      </c>
      <c r="W80" s="21">
        <v>77591464</v>
      </c>
      <c r="X80" s="21"/>
      <c r="Y80" s="20"/>
      <c r="Z80" s="23">
        <v>77591464</v>
      </c>
    </row>
    <row r="81" spans="1:26" ht="13.5" hidden="1">
      <c r="A81" s="39" t="s">
        <v>105</v>
      </c>
      <c r="B81" s="19"/>
      <c r="C81" s="19"/>
      <c r="D81" s="20">
        <v>61454386</v>
      </c>
      <c r="E81" s="21">
        <v>61454386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61454386</v>
      </c>
      <c r="X81" s="21"/>
      <c r="Y81" s="20"/>
      <c r="Z81" s="23">
        <v>61454386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18459999</v>
      </c>
      <c r="E84" s="30">
        <v>18459999</v>
      </c>
      <c r="F84" s="30"/>
      <c r="G84" s="30">
        <v>2574577</v>
      </c>
      <c r="H84" s="30">
        <v>2458747</v>
      </c>
      <c r="I84" s="30">
        <v>5033324</v>
      </c>
      <c r="J84" s="30">
        <v>2506844</v>
      </c>
      <c r="K84" s="30">
        <v>2746537</v>
      </c>
      <c r="L84" s="30">
        <v>2797194</v>
      </c>
      <c r="M84" s="30">
        <v>8050575</v>
      </c>
      <c r="N84" s="30">
        <v>2878772</v>
      </c>
      <c r="O84" s="30">
        <v>2936773</v>
      </c>
      <c r="P84" s="30">
        <v>2959951</v>
      </c>
      <c r="Q84" s="30">
        <v>8775496</v>
      </c>
      <c r="R84" s="30">
        <v>3045132</v>
      </c>
      <c r="S84" s="30">
        <v>1116536</v>
      </c>
      <c r="T84" s="30">
        <v>7624139</v>
      </c>
      <c r="U84" s="30">
        <v>11785807</v>
      </c>
      <c r="V84" s="30">
        <v>33645202</v>
      </c>
      <c r="W84" s="30">
        <v>18459999</v>
      </c>
      <c r="X84" s="30"/>
      <c r="Y84" s="29"/>
      <c r="Z84" s="31">
        <v>18459999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798750983</v>
      </c>
      <c r="D5" s="153">
        <f>SUM(D6:D8)</f>
        <v>0</v>
      </c>
      <c r="E5" s="154">
        <f t="shared" si="0"/>
        <v>282384659</v>
      </c>
      <c r="F5" s="100">
        <f t="shared" si="0"/>
        <v>282384659</v>
      </c>
      <c r="G5" s="100">
        <f t="shared" si="0"/>
        <v>260964971</v>
      </c>
      <c r="H5" s="100">
        <f t="shared" si="0"/>
        <v>25029371</v>
      </c>
      <c r="I5" s="100">
        <f t="shared" si="0"/>
        <v>20722398</v>
      </c>
      <c r="J5" s="100">
        <f t="shared" si="0"/>
        <v>306716740</v>
      </c>
      <c r="K5" s="100">
        <f t="shared" si="0"/>
        <v>54067897</v>
      </c>
      <c r="L5" s="100">
        <f t="shared" si="0"/>
        <v>21169609</v>
      </c>
      <c r="M5" s="100">
        <f t="shared" si="0"/>
        <v>199602195</v>
      </c>
      <c r="N5" s="100">
        <f t="shared" si="0"/>
        <v>274839701</v>
      </c>
      <c r="O5" s="100">
        <f t="shared" si="0"/>
        <v>22304721</v>
      </c>
      <c r="P5" s="100">
        <f t="shared" si="0"/>
        <v>35787977</v>
      </c>
      <c r="Q5" s="100">
        <f t="shared" si="0"/>
        <v>181878591</v>
      </c>
      <c r="R5" s="100">
        <f t="shared" si="0"/>
        <v>239971289</v>
      </c>
      <c r="S5" s="100">
        <f t="shared" si="0"/>
        <v>23214486</v>
      </c>
      <c r="T5" s="100">
        <f t="shared" si="0"/>
        <v>25889367</v>
      </c>
      <c r="U5" s="100">
        <f t="shared" si="0"/>
        <v>28742887</v>
      </c>
      <c r="V5" s="100">
        <f t="shared" si="0"/>
        <v>77846740</v>
      </c>
      <c r="W5" s="100">
        <f t="shared" si="0"/>
        <v>899374470</v>
      </c>
      <c r="X5" s="100">
        <f t="shared" si="0"/>
        <v>282384662</v>
      </c>
      <c r="Y5" s="100">
        <f t="shared" si="0"/>
        <v>616989808</v>
      </c>
      <c r="Z5" s="137">
        <f>+IF(X5&lt;&gt;0,+(Y5/X5)*100,0)</f>
        <v>218.49267719788548</v>
      </c>
      <c r="AA5" s="153">
        <f>SUM(AA6:AA8)</f>
        <v>282384659</v>
      </c>
    </row>
    <row r="6" spans="1:27" ht="13.5">
      <c r="A6" s="138" t="s">
        <v>75</v>
      </c>
      <c r="B6" s="136"/>
      <c r="C6" s="155">
        <v>1016999</v>
      </c>
      <c r="D6" s="155"/>
      <c r="E6" s="156">
        <v>109910062</v>
      </c>
      <c r="F6" s="60">
        <v>109910062</v>
      </c>
      <c r="G6" s="60"/>
      <c r="H6" s="60">
        <v>934000</v>
      </c>
      <c r="I6" s="60"/>
      <c r="J6" s="60">
        <v>934000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934000</v>
      </c>
      <c r="X6" s="60">
        <v>109910063</v>
      </c>
      <c r="Y6" s="60">
        <v>-108976063</v>
      </c>
      <c r="Z6" s="140">
        <v>-99.15</v>
      </c>
      <c r="AA6" s="155">
        <v>109910062</v>
      </c>
    </row>
    <row r="7" spans="1:27" ht="13.5">
      <c r="A7" s="138" t="s">
        <v>76</v>
      </c>
      <c r="B7" s="136"/>
      <c r="C7" s="157">
        <v>794594283</v>
      </c>
      <c r="D7" s="157"/>
      <c r="E7" s="158">
        <v>85693431</v>
      </c>
      <c r="F7" s="159">
        <v>85693431</v>
      </c>
      <c r="G7" s="159">
        <v>260964971</v>
      </c>
      <c r="H7" s="159">
        <v>24095371</v>
      </c>
      <c r="I7" s="159">
        <v>20722398</v>
      </c>
      <c r="J7" s="159">
        <v>305782740</v>
      </c>
      <c r="K7" s="159">
        <v>54067897</v>
      </c>
      <c r="L7" s="159">
        <v>21169609</v>
      </c>
      <c r="M7" s="159">
        <v>199602195</v>
      </c>
      <c r="N7" s="159">
        <v>274839701</v>
      </c>
      <c r="O7" s="159">
        <v>22304721</v>
      </c>
      <c r="P7" s="159">
        <v>35787977</v>
      </c>
      <c r="Q7" s="159">
        <v>181878591</v>
      </c>
      <c r="R7" s="159">
        <v>239971289</v>
      </c>
      <c r="S7" s="159">
        <v>23214486</v>
      </c>
      <c r="T7" s="159">
        <v>25889367</v>
      </c>
      <c r="U7" s="159">
        <v>28742887</v>
      </c>
      <c r="V7" s="159">
        <v>77846740</v>
      </c>
      <c r="W7" s="159">
        <v>898440470</v>
      </c>
      <c r="X7" s="159">
        <v>85693432</v>
      </c>
      <c r="Y7" s="159">
        <v>812747038</v>
      </c>
      <c r="Z7" s="141">
        <v>948.44</v>
      </c>
      <c r="AA7" s="157">
        <v>85693431</v>
      </c>
    </row>
    <row r="8" spans="1:27" ht="13.5">
      <c r="A8" s="138" t="s">
        <v>77</v>
      </c>
      <c r="B8" s="136"/>
      <c r="C8" s="155">
        <v>3139701</v>
      </c>
      <c r="D8" s="155"/>
      <c r="E8" s="156">
        <v>86781166</v>
      </c>
      <c r="F8" s="60">
        <v>86781166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86781167</v>
      </c>
      <c r="Y8" s="60">
        <v>-86781167</v>
      </c>
      <c r="Z8" s="140">
        <v>-100</v>
      </c>
      <c r="AA8" s="155">
        <v>86781166</v>
      </c>
    </row>
    <row r="9" spans="1:27" ht="13.5">
      <c r="A9" s="135" t="s">
        <v>78</v>
      </c>
      <c r="B9" s="136"/>
      <c r="C9" s="153">
        <f aca="true" t="shared" si="1" ref="C9:Y9">SUM(C10:C14)</f>
        <v>5736023</v>
      </c>
      <c r="D9" s="153">
        <f>SUM(D10:D14)</f>
        <v>0</v>
      </c>
      <c r="E9" s="154">
        <f t="shared" si="1"/>
        <v>39656591</v>
      </c>
      <c r="F9" s="100">
        <f t="shared" si="1"/>
        <v>39656591</v>
      </c>
      <c r="G9" s="100">
        <f t="shared" si="1"/>
        <v>2163587</v>
      </c>
      <c r="H9" s="100">
        <f t="shared" si="1"/>
        <v>0</v>
      </c>
      <c r="I9" s="100">
        <f t="shared" si="1"/>
        <v>0</v>
      </c>
      <c r="J9" s="100">
        <f t="shared" si="1"/>
        <v>2163587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2163587</v>
      </c>
      <c r="X9" s="100">
        <f t="shared" si="1"/>
        <v>39656592</v>
      </c>
      <c r="Y9" s="100">
        <f t="shared" si="1"/>
        <v>-37493005</v>
      </c>
      <c r="Z9" s="137">
        <f>+IF(X9&lt;&gt;0,+(Y9/X9)*100,0)</f>
        <v>-94.5441933083912</v>
      </c>
      <c r="AA9" s="153">
        <f>SUM(AA10:AA14)</f>
        <v>39656591</v>
      </c>
    </row>
    <row r="10" spans="1:27" ht="13.5">
      <c r="A10" s="138" t="s">
        <v>79</v>
      </c>
      <c r="B10" s="136"/>
      <c r="C10" s="155">
        <v>1010635</v>
      </c>
      <c r="D10" s="155"/>
      <c r="E10" s="156">
        <v>7014497</v>
      </c>
      <c r="F10" s="60">
        <v>7014497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7014497</v>
      </c>
      <c r="Y10" s="60">
        <v>-7014497</v>
      </c>
      <c r="Z10" s="140">
        <v>-100</v>
      </c>
      <c r="AA10" s="155">
        <v>7014497</v>
      </c>
    </row>
    <row r="11" spans="1:27" ht="13.5">
      <c r="A11" s="138" t="s">
        <v>80</v>
      </c>
      <c r="B11" s="136"/>
      <c r="C11" s="155"/>
      <c r="D11" s="155"/>
      <c r="E11" s="156">
        <v>2666181</v>
      </c>
      <c r="F11" s="60">
        <v>2666181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2666181</v>
      </c>
      <c r="Y11" s="60">
        <v>-2666181</v>
      </c>
      <c r="Z11" s="140">
        <v>-100</v>
      </c>
      <c r="AA11" s="155">
        <v>2666181</v>
      </c>
    </row>
    <row r="12" spans="1:27" ht="13.5">
      <c r="A12" s="138" t="s">
        <v>81</v>
      </c>
      <c r="B12" s="136"/>
      <c r="C12" s="155">
        <v>725388</v>
      </c>
      <c r="D12" s="155"/>
      <c r="E12" s="156">
        <v>17578372</v>
      </c>
      <c r="F12" s="60">
        <v>17578372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17578373</v>
      </c>
      <c r="Y12" s="60">
        <v>-17578373</v>
      </c>
      <c r="Z12" s="140">
        <v>-100</v>
      </c>
      <c r="AA12" s="155">
        <v>17578372</v>
      </c>
    </row>
    <row r="13" spans="1:27" ht="13.5">
      <c r="A13" s="138" t="s">
        <v>82</v>
      </c>
      <c r="B13" s="136"/>
      <c r="C13" s="155">
        <v>4000000</v>
      </c>
      <c r="D13" s="155"/>
      <c r="E13" s="156">
        <v>8095008</v>
      </c>
      <c r="F13" s="60">
        <v>8095008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8095008</v>
      </c>
      <c r="Y13" s="60">
        <v>-8095008</v>
      </c>
      <c r="Z13" s="140">
        <v>-100</v>
      </c>
      <c r="AA13" s="155">
        <v>8095008</v>
      </c>
    </row>
    <row r="14" spans="1:27" ht="13.5">
      <c r="A14" s="138" t="s">
        <v>83</v>
      </c>
      <c r="B14" s="136"/>
      <c r="C14" s="157"/>
      <c r="D14" s="157"/>
      <c r="E14" s="158">
        <v>4302533</v>
      </c>
      <c r="F14" s="159">
        <v>4302533</v>
      </c>
      <c r="G14" s="159">
        <v>2163587</v>
      </c>
      <c r="H14" s="159"/>
      <c r="I14" s="159"/>
      <c r="J14" s="159">
        <v>2163587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2163587</v>
      </c>
      <c r="X14" s="159">
        <v>4302533</v>
      </c>
      <c r="Y14" s="159">
        <v>-2138946</v>
      </c>
      <c r="Z14" s="141">
        <v>-49.71</v>
      </c>
      <c r="AA14" s="157">
        <v>4302533</v>
      </c>
    </row>
    <row r="15" spans="1:27" ht="13.5">
      <c r="A15" s="135" t="s">
        <v>84</v>
      </c>
      <c r="B15" s="142"/>
      <c r="C15" s="153">
        <f aca="true" t="shared" si="2" ref="C15:Y15">SUM(C16:C18)</f>
        <v>5371226</v>
      </c>
      <c r="D15" s="153">
        <f>SUM(D16:D18)</f>
        <v>0</v>
      </c>
      <c r="E15" s="154">
        <f t="shared" si="2"/>
        <v>97705562</v>
      </c>
      <c r="F15" s="100">
        <f t="shared" si="2"/>
        <v>97705562</v>
      </c>
      <c r="G15" s="100">
        <f t="shared" si="2"/>
        <v>0</v>
      </c>
      <c r="H15" s="100">
        <f t="shared" si="2"/>
        <v>7884000</v>
      </c>
      <c r="I15" s="100">
        <f t="shared" si="2"/>
        <v>0</v>
      </c>
      <c r="J15" s="100">
        <f t="shared" si="2"/>
        <v>7884000</v>
      </c>
      <c r="K15" s="100">
        <f t="shared" si="2"/>
        <v>0</v>
      </c>
      <c r="L15" s="100">
        <f t="shared" si="2"/>
        <v>3898000</v>
      </c>
      <c r="M15" s="100">
        <f t="shared" si="2"/>
        <v>420996</v>
      </c>
      <c r="N15" s="100">
        <f t="shared" si="2"/>
        <v>4318996</v>
      </c>
      <c r="O15" s="100">
        <f t="shared" si="2"/>
        <v>129093</v>
      </c>
      <c r="P15" s="100">
        <f t="shared" si="2"/>
        <v>4023342</v>
      </c>
      <c r="Q15" s="100">
        <f t="shared" si="2"/>
        <v>358850</v>
      </c>
      <c r="R15" s="100">
        <f t="shared" si="2"/>
        <v>4511285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16714281</v>
      </c>
      <c r="X15" s="100">
        <f t="shared" si="2"/>
        <v>95019561</v>
      </c>
      <c r="Y15" s="100">
        <f t="shared" si="2"/>
        <v>-78305280</v>
      </c>
      <c r="Z15" s="137">
        <f>+IF(X15&lt;&gt;0,+(Y15/X15)*100,0)</f>
        <v>-82.40964194730388</v>
      </c>
      <c r="AA15" s="153">
        <f>SUM(AA16:AA18)</f>
        <v>97705562</v>
      </c>
    </row>
    <row r="16" spans="1:27" ht="13.5">
      <c r="A16" s="138" t="s">
        <v>85</v>
      </c>
      <c r="B16" s="136"/>
      <c r="C16" s="155">
        <v>2715676</v>
      </c>
      <c r="D16" s="155"/>
      <c r="E16" s="156">
        <v>69782414</v>
      </c>
      <c r="F16" s="60">
        <v>69782414</v>
      </c>
      <c r="G16" s="60"/>
      <c r="H16" s="60">
        <v>5198000</v>
      </c>
      <c r="I16" s="60"/>
      <c r="J16" s="60">
        <v>5198000</v>
      </c>
      <c r="K16" s="60"/>
      <c r="L16" s="60">
        <v>3898000</v>
      </c>
      <c r="M16" s="60">
        <v>420996</v>
      </c>
      <c r="N16" s="60">
        <v>4318996</v>
      </c>
      <c r="O16" s="60">
        <v>129093</v>
      </c>
      <c r="P16" s="60">
        <v>4023342</v>
      </c>
      <c r="Q16" s="60">
        <v>358850</v>
      </c>
      <c r="R16" s="60">
        <v>4511285</v>
      </c>
      <c r="S16" s="60"/>
      <c r="T16" s="60"/>
      <c r="U16" s="60"/>
      <c r="V16" s="60"/>
      <c r="W16" s="60">
        <v>14028281</v>
      </c>
      <c r="X16" s="60">
        <v>69782414</v>
      </c>
      <c r="Y16" s="60">
        <v>-55754133</v>
      </c>
      <c r="Z16" s="140">
        <v>-79.9</v>
      </c>
      <c r="AA16" s="155">
        <v>69782414</v>
      </c>
    </row>
    <row r="17" spans="1:27" ht="13.5">
      <c r="A17" s="138" t="s">
        <v>86</v>
      </c>
      <c r="B17" s="136"/>
      <c r="C17" s="155">
        <v>2329543</v>
      </c>
      <c r="D17" s="155"/>
      <c r="E17" s="156">
        <v>11504888</v>
      </c>
      <c r="F17" s="60">
        <v>11504888</v>
      </c>
      <c r="G17" s="60"/>
      <c r="H17" s="60">
        <v>2686000</v>
      </c>
      <c r="I17" s="60"/>
      <c r="J17" s="60">
        <v>2686000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2686000</v>
      </c>
      <c r="X17" s="60">
        <v>8818887</v>
      </c>
      <c r="Y17" s="60">
        <v>-6132887</v>
      </c>
      <c r="Z17" s="140">
        <v>-69.54</v>
      </c>
      <c r="AA17" s="155">
        <v>11504888</v>
      </c>
    </row>
    <row r="18" spans="1:27" ht="13.5">
      <c r="A18" s="138" t="s">
        <v>87</v>
      </c>
      <c r="B18" s="136"/>
      <c r="C18" s="155">
        <v>326007</v>
      </c>
      <c r="D18" s="155"/>
      <c r="E18" s="156">
        <v>16418260</v>
      </c>
      <c r="F18" s="60">
        <v>16418260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16418260</v>
      </c>
      <c r="Y18" s="60">
        <v>-16418260</v>
      </c>
      <c r="Z18" s="140">
        <v>-100</v>
      </c>
      <c r="AA18" s="155">
        <v>16418260</v>
      </c>
    </row>
    <row r="19" spans="1:27" ht="13.5">
      <c r="A19" s="135" t="s">
        <v>88</v>
      </c>
      <c r="B19" s="142"/>
      <c r="C19" s="153">
        <f aca="true" t="shared" si="3" ref="C19:Y19">SUM(C20:C23)</f>
        <v>1046426122</v>
      </c>
      <c r="D19" s="153">
        <f>SUM(D20:D23)</f>
        <v>0</v>
      </c>
      <c r="E19" s="154">
        <f t="shared" si="3"/>
        <v>1351932089</v>
      </c>
      <c r="F19" s="100">
        <f t="shared" si="3"/>
        <v>1351932089</v>
      </c>
      <c r="G19" s="100">
        <f t="shared" si="3"/>
        <v>120874000</v>
      </c>
      <c r="H19" s="100">
        <f t="shared" si="3"/>
        <v>24860000</v>
      </c>
      <c r="I19" s="100">
        <f t="shared" si="3"/>
        <v>0</v>
      </c>
      <c r="J19" s="100">
        <f t="shared" si="3"/>
        <v>145734000</v>
      </c>
      <c r="K19" s="100">
        <f t="shared" si="3"/>
        <v>44722000</v>
      </c>
      <c r="L19" s="100">
        <f t="shared" si="3"/>
        <v>5000000</v>
      </c>
      <c r="M19" s="100">
        <f t="shared" si="3"/>
        <v>181311000</v>
      </c>
      <c r="N19" s="100">
        <f t="shared" si="3"/>
        <v>231033000</v>
      </c>
      <c r="O19" s="100">
        <f t="shared" si="3"/>
        <v>0</v>
      </c>
      <c r="P19" s="100">
        <f t="shared" si="3"/>
        <v>0</v>
      </c>
      <c r="Q19" s="100">
        <f t="shared" si="3"/>
        <v>331546000</v>
      </c>
      <c r="R19" s="100">
        <f t="shared" si="3"/>
        <v>331546000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708313000</v>
      </c>
      <c r="X19" s="100">
        <f t="shared" si="3"/>
        <v>639764035</v>
      </c>
      <c r="Y19" s="100">
        <f t="shared" si="3"/>
        <v>68548965</v>
      </c>
      <c r="Z19" s="137">
        <f>+IF(X19&lt;&gt;0,+(Y19/X19)*100,0)</f>
        <v>10.714726250593316</v>
      </c>
      <c r="AA19" s="153">
        <f>SUM(AA20:AA23)</f>
        <v>1351932089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1046426122</v>
      </c>
      <c r="D21" s="155"/>
      <c r="E21" s="156">
        <v>1351932089</v>
      </c>
      <c r="F21" s="60">
        <v>1351932089</v>
      </c>
      <c r="G21" s="60">
        <v>120874000</v>
      </c>
      <c r="H21" s="60">
        <v>24860000</v>
      </c>
      <c r="I21" s="60"/>
      <c r="J21" s="60">
        <v>145734000</v>
      </c>
      <c r="K21" s="60">
        <v>44722000</v>
      </c>
      <c r="L21" s="60">
        <v>5000000</v>
      </c>
      <c r="M21" s="60">
        <v>181311000</v>
      </c>
      <c r="N21" s="60">
        <v>231033000</v>
      </c>
      <c r="O21" s="60"/>
      <c r="P21" s="60"/>
      <c r="Q21" s="60">
        <v>331546000</v>
      </c>
      <c r="R21" s="60">
        <v>331546000</v>
      </c>
      <c r="S21" s="60"/>
      <c r="T21" s="60"/>
      <c r="U21" s="60"/>
      <c r="V21" s="60"/>
      <c r="W21" s="60">
        <v>708313000</v>
      </c>
      <c r="X21" s="60">
        <v>639764035</v>
      </c>
      <c r="Y21" s="60">
        <v>68548965</v>
      </c>
      <c r="Z21" s="140">
        <v>10.71</v>
      </c>
      <c r="AA21" s="155">
        <v>1351932089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2314054</v>
      </c>
      <c r="F24" s="100">
        <v>2314054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2314053</v>
      </c>
      <c r="Y24" s="100">
        <v>-2314053</v>
      </c>
      <c r="Z24" s="137">
        <v>-100</v>
      </c>
      <c r="AA24" s="153">
        <v>2314054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1856284354</v>
      </c>
      <c r="D25" s="168">
        <f>+D5+D9+D15+D19+D24</f>
        <v>0</v>
      </c>
      <c r="E25" s="169">
        <f t="shared" si="4"/>
        <v>1773992955</v>
      </c>
      <c r="F25" s="73">
        <f t="shared" si="4"/>
        <v>1773992955</v>
      </c>
      <c r="G25" s="73">
        <f t="shared" si="4"/>
        <v>384002558</v>
      </c>
      <c r="H25" s="73">
        <f t="shared" si="4"/>
        <v>57773371</v>
      </c>
      <c r="I25" s="73">
        <f t="shared" si="4"/>
        <v>20722398</v>
      </c>
      <c r="J25" s="73">
        <f t="shared" si="4"/>
        <v>462498327</v>
      </c>
      <c r="K25" s="73">
        <f t="shared" si="4"/>
        <v>98789897</v>
      </c>
      <c r="L25" s="73">
        <f t="shared" si="4"/>
        <v>30067609</v>
      </c>
      <c r="M25" s="73">
        <f t="shared" si="4"/>
        <v>381334191</v>
      </c>
      <c r="N25" s="73">
        <f t="shared" si="4"/>
        <v>510191697</v>
      </c>
      <c r="O25" s="73">
        <f t="shared" si="4"/>
        <v>22433814</v>
      </c>
      <c r="P25" s="73">
        <f t="shared" si="4"/>
        <v>39811319</v>
      </c>
      <c r="Q25" s="73">
        <f t="shared" si="4"/>
        <v>513783441</v>
      </c>
      <c r="R25" s="73">
        <f t="shared" si="4"/>
        <v>576028574</v>
      </c>
      <c r="S25" s="73">
        <f t="shared" si="4"/>
        <v>23214486</v>
      </c>
      <c r="T25" s="73">
        <f t="shared" si="4"/>
        <v>25889367</v>
      </c>
      <c r="U25" s="73">
        <f t="shared" si="4"/>
        <v>28742887</v>
      </c>
      <c r="V25" s="73">
        <f t="shared" si="4"/>
        <v>77846740</v>
      </c>
      <c r="W25" s="73">
        <f t="shared" si="4"/>
        <v>1626565338</v>
      </c>
      <c r="X25" s="73">
        <f t="shared" si="4"/>
        <v>1059138903</v>
      </c>
      <c r="Y25" s="73">
        <f t="shared" si="4"/>
        <v>567426435</v>
      </c>
      <c r="Z25" s="170">
        <f>+IF(X25&lt;&gt;0,+(Y25/X25)*100,0)</f>
        <v>53.5743171545083</v>
      </c>
      <c r="AA25" s="168">
        <f>+AA5+AA9+AA15+AA19+AA24</f>
        <v>1773992955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249775660</v>
      </c>
      <c r="D28" s="153">
        <f>SUM(D29:D31)</f>
        <v>0</v>
      </c>
      <c r="E28" s="154">
        <f t="shared" si="5"/>
        <v>275173115</v>
      </c>
      <c r="F28" s="100">
        <f t="shared" si="5"/>
        <v>275173115</v>
      </c>
      <c r="G28" s="100">
        <f t="shared" si="5"/>
        <v>18065120</v>
      </c>
      <c r="H28" s="100">
        <f t="shared" si="5"/>
        <v>19352698</v>
      </c>
      <c r="I28" s="100">
        <f t="shared" si="5"/>
        <v>16198569</v>
      </c>
      <c r="J28" s="100">
        <f t="shared" si="5"/>
        <v>53616387</v>
      </c>
      <c r="K28" s="100">
        <f t="shared" si="5"/>
        <v>19159422</v>
      </c>
      <c r="L28" s="100">
        <f t="shared" si="5"/>
        <v>19516039</v>
      </c>
      <c r="M28" s="100">
        <f t="shared" si="5"/>
        <v>24640042</v>
      </c>
      <c r="N28" s="100">
        <f t="shared" si="5"/>
        <v>63315503</v>
      </c>
      <c r="O28" s="100">
        <f t="shared" si="5"/>
        <v>16684748</v>
      </c>
      <c r="P28" s="100">
        <f t="shared" si="5"/>
        <v>16701934</v>
      </c>
      <c r="Q28" s="100">
        <f t="shared" si="5"/>
        <v>23421242</v>
      </c>
      <c r="R28" s="100">
        <f t="shared" si="5"/>
        <v>56807924</v>
      </c>
      <c r="S28" s="100">
        <f t="shared" si="5"/>
        <v>22408717</v>
      </c>
      <c r="T28" s="100">
        <f t="shared" si="5"/>
        <v>17837971</v>
      </c>
      <c r="U28" s="100">
        <f t="shared" si="5"/>
        <v>33342936</v>
      </c>
      <c r="V28" s="100">
        <f t="shared" si="5"/>
        <v>73589624</v>
      </c>
      <c r="W28" s="100">
        <f t="shared" si="5"/>
        <v>247329438</v>
      </c>
      <c r="X28" s="100">
        <f t="shared" si="5"/>
        <v>275173111</v>
      </c>
      <c r="Y28" s="100">
        <f t="shared" si="5"/>
        <v>-27843673</v>
      </c>
      <c r="Z28" s="137">
        <f>+IF(X28&lt;&gt;0,+(Y28/X28)*100,0)</f>
        <v>-10.118602394984734</v>
      </c>
      <c r="AA28" s="153">
        <f>SUM(AA29:AA31)</f>
        <v>275173115</v>
      </c>
    </row>
    <row r="29" spans="1:27" ht="13.5">
      <c r="A29" s="138" t="s">
        <v>75</v>
      </c>
      <c r="B29" s="136"/>
      <c r="C29" s="155">
        <v>82608296</v>
      </c>
      <c r="D29" s="155"/>
      <c r="E29" s="156">
        <v>109910062</v>
      </c>
      <c r="F29" s="60">
        <v>109910062</v>
      </c>
      <c r="G29" s="60">
        <v>5661145</v>
      </c>
      <c r="H29" s="60">
        <v>7499353</v>
      </c>
      <c r="I29" s="60">
        <v>7995503</v>
      </c>
      <c r="J29" s="60">
        <v>21156001</v>
      </c>
      <c r="K29" s="60">
        <v>8029832</v>
      </c>
      <c r="L29" s="60">
        <v>10361462</v>
      </c>
      <c r="M29" s="60">
        <v>10091327</v>
      </c>
      <c r="N29" s="60">
        <v>28482621</v>
      </c>
      <c r="O29" s="60">
        <v>6022748</v>
      </c>
      <c r="P29" s="60">
        <v>8972004</v>
      </c>
      <c r="Q29" s="60">
        <v>9722283</v>
      </c>
      <c r="R29" s="60">
        <v>24717035</v>
      </c>
      <c r="S29" s="60">
        <v>12633621</v>
      </c>
      <c r="T29" s="60">
        <v>8665752</v>
      </c>
      <c r="U29" s="60">
        <v>14631541</v>
      </c>
      <c r="V29" s="60">
        <v>35930914</v>
      </c>
      <c r="W29" s="60">
        <v>110286571</v>
      </c>
      <c r="X29" s="60">
        <v>109910062</v>
      </c>
      <c r="Y29" s="60">
        <v>376509</v>
      </c>
      <c r="Z29" s="140">
        <v>0.34</v>
      </c>
      <c r="AA29" s="155">
        <v>109910062</v>
      </c>
    </row>
    <row r="30" spans="1:27" ht="13.5">
      <c r="A30" s="138" t="s">
        <v>76</v>
      </c>
      <c r="B30" s="136"/>
      <c r="C30" s="157">
        <v>79091253</v>
      </c>
      <c r="D30" s="157"/>
      <c r="E30" s="158">
        <v>78481886</v>
      </c>
      <c r="F30" s="159">
        <v>78481886</v>
      </c>
      <c r="G30" s="159">
        <v>4349311</v>
      </c>
      <c r="H30" s="159">
        <v>4059743</v>
      </c>
      <c r="I30" s="159">
        <v>3248664</v>
      </c>
      <c r="J30" s="159">
        <v>11657718</v>
      </c>
      <c r="K30" s="159">
        <v>5392382</v>
      </c>
      <c r="L30" s="159">
        <v>3628954</v>
      </c>
      <c r="M30" s="159">
        <v>10013267</v>
      </c>
      <c r="N30" s="159">
        <v>19034603</v>
      </c>
      <c r="O30" s="159">
        <v>5950897</v>
      </c>
      <c r="P30" s="159">
        <v>2975781</v>
      </c>
      <c r="Q30" s="159">
        <v>6467189</v>
      </c>
      <c r="R30" s="159">
        <v>15393867</v>
      </c>
      <c r="S30" s="159">
        <v>6001111</v>
      </c>
      <c r="T30" s="159">
        <v>5352949</v>
      </c>
      <c r="U30" s="159">
        <v>8843559</v>
      </c>
      <c r="V30" s="159">
        <v>20197619</v>
      </c>
      <c r="W30" s="159">
        <v>66283807</v>
      </c>
      <c r="X30" s="159">
        <v>78481884</v>
      </c>
      <c r="Y30" s="159">
        <v>-12198077</v>
      </c>
      <c r="Z30" s="141">
        <v>-15.54</v>
      </c>
      <c r="AA30" s="157">
        <v>78481886</v>
      </c>
    </row>
    <row r="31" spans="1:27" ht="13.5">
      <c r="A31" s="138" t="s">
        <v>77</v>
      </c>
      <c r="B31" s="136"/>
      <c r="C31" s="155">
        <v>88076111</v>
      </c>
      <c r="D31" s="155"/>
      <c r="E31" s="156">
        <v>86781167</v>
      </c>
      <c r="F31" s="60">
        <v>86781167</v>
      </c>
      <c r="G31" s="60">
        <v>8054664</v>
      </c>
      <c r="H31" s="60">
        <v>7793602</v>
      </c>
      <c r="I31" s="60">
        <v>4954402</v>
      </c>
      <c r="J31" s="60">
        <v>20802668</v>
      </c>
      <c r="K31" s="60">
        <v>5737208</v>
      </c>
      <c r="L31" s="60">
        <v>5525623</v>
      </c>
      <c r="M31" s="60">
        <v>4535448</v>
      </c>
      <c r="N31" s="60">
        <v>15798279</v>
      </c>
      <c r="O31" s="60">
        <v>4711103</v>
      </c>
      <c r="P31" s="60">
        <v>4754149</v>
      </c>
      <c r="Q31" s="60">
        <v>7231770</v>
      </c>
      <c r="R31" s="60">
        <v>16697022</v>
      </c>
      <c r="S31" s="60">
        <v>3773985</v>
      </c>
      <c r="T31" s="60">
        <v>3819270</v>
      </c>
      <c r="U31" s="60">
        <v>9867836</v>
      </c>
      <c r="V31" s="60">
        <v>17461091</v>
      </c>
      <c r="W31" s="60">
        <v>70759060</v>
      </c>
      <c r="X31" s="60">
        <v>86781165</v>
      </c>
      <c r="Y31" s="60">
        <v>-16022105</v>
      </c>
      <c r="Z31" s="140">
        <v>-18.46</v>
      </c>
      <c r="AA31" s="155">
        <v>86781167</v>
      </c>
    </row>
    <row r="32" spans="1:27" ht="13.5">
      <c r="A32" s="135" t="s">
        <v>78</v>
      </c>
      <c r="B32" s="136"/>
      <c r="C32" s="153">
        <f aca="true" t="shared" si="6" ref="C32:Y32">SUM(C33:C37)</f>
        <v>49731312</v>
      </c>
      <c r="D32" s="153">
        <f>SUM(D33:D37)</f>
        <v>0</v>
      </c>
      <c r="E32" s="154">
        <f t="shared" si="6"/>
        <v>39656591</v>
      </c>
      <c r="F32" s="100">
        <f t="shared" si="6"/>
        <v>39656591</v>
      </c>
      <c r="G32" s="100">
        <f t="shared" si="6"/>
        <v>3493198</v>
      </c>
      <c r="H32" s="100">
        <f t="shared" si="6"/>
        <v>3593209</v>
      </c>
      <c r="I32" s="100">
        <f t="shared" si="6"/>
        <v>3786383</v>
      </c>
      <c r="J32" s="100">
        <f t="shared" si="6"/>
        <v>10872790</v>
      </c>
      <c r="K32" s="100">
        <f t="shared" si="6"/>
        <v>4011687</v>
      </c>
      <c r="L32" s="100">
        <f t="shared" si="6"/>
        <v>3417798</v>
      </c>
      <c r="M32" s="100">
        <f t="shared" si="6"/>
        <v>3476407</v>
      </c>
      <c r="N32" s="100">
        <f t="shared" si="6"/>
        <v>10905892</v>
      </c>
      <c r="O32" s="100">
        <f t="shared" si="6"/>
        <v>3375834</v>
      </c>
      <c r="P32" s="100">
        <f t="shared" si="6"/>
        <v>3528168</v>
      </c>
      <c r="Q32" s="100">
        <f t="shared" si="6"/>
        <v>3663002</v>
      </c>
      <c r="R32" s="100">
        <f t="shared" si="6"/>
        <v>10567004</v>
      </c>
      <c r="S32" s="100">
        <f t="shared" si="6"/>
        <v>2942827</v>
      </c>
      <c r="T32" s="100">
        <f t="shared" si="6"/>
        <v>2966942</v>
      </c>
      <c r="U32" s="100">
        <f t="shared" si="6"/>
        <v>5399706</v>
      </c>
      <c r="V32" s="100">
        <f t="shared" si="6"/>
        <v>11309475</v>
      </c>
      <c r="W32" s="100">
        <f t="shared" si="6"/>
        <v>43655161</v>
      </c>
      <c r="X32" s="100">
        <f t="shared" si="6"/>
        <v>39656576</v>
      </c>
      <c r="Y32" s="100">
        <f t="shared" si="6"/>
        <v>3998585</v>
      </c>
      <c r="Z32" s="137">
        <f>+IF(X32&lt;&gt;0,+(Y32/X32)*100,0)</f>
        <v>10.08303137416604</v>
      </c>
      <c r="AA32" s="153">
        <f>SUM(AA33:AA37)</f>
        <v>39656591</v>
      </c>
    </row>
    <row r="33" spans="1:27" ht="13.5">
      <c r="A33" s="138" t="s">
        <v>79</v>
      </c>
      <c r="B33" s="136"/>
      <c r="C33" s="155">
        <v>8660036</v>
      </c>
      <c r="D33" s="155"/>
      <c r="E33" s="156">
        <v>7014497</v>
      </c>
      <c r="F33" s="60">
        <v>7014497</v>
      </c>
      <c r="G33" s="60">
        <v>1319698</v>
      </c>
      <c r="H33" s="60">
        <v>806961</v>
      </c>
      <c r="I33" s="60">
        <v>812605</v>
      </c>
      <c r="J33" s="60">
        <v>2939264</v>
      </c>
      <c r="K33" s="60">
        <v>947294</v>
      </c>
      <c r="L33" s="60">
        <v>766574</v>
      </c>
      <c r="M33" s="60">
        <v>857771</v>
      </c>
      <c r="N33" s="60">
        <v>2571639</v>
      </c>
      <c r="O33" s="60">
        <v>968452</v>
      </c>
      <c r="P33" s="60">
        <v>1024474</v>
      </c>
      <c r="Q33" s="60">
        <v>1126238</v>
      </c>
      <c r="R33" s="60">
        <v>3119164</v>
      </c>
      <c r="S33" s="60">
        <v>488237</v>
      </c>
      <c r="T33" s="60">
        <v>481095</v>
      </c>
      <c r="U33" s="60">
        <v>1794994</v>
      </c>
      <c r="V33" s="60">
        <v>2764326</v>
      </c>
      <c r="W33" s="60">
        <v>11394393</v>
      </c>
      <c r="X33" s="60">
        <v>7014492</v>
      </c>
      <c r="Y33" s="60">
        <v>4379901</v>
      </c>
      <c r="Z33" s="140">
        <v>62.44</v>
      </c>
      <c r="AA33" s="155">
        <v>7014497</v>
      </c>
    </row>
    <row r="34" spans="1:27" ht="13.5">
      <c r="A34" s="138" t="s">
        <v>80</v>
      </c>
      <c r="B34" s="136"/>
      <c r="C34" s="155">
        <v>3585099</v>
      </c>
      <c r="D34" s="155"/>
      <c r="E34" s="156">
        <v>2666181</v>
      </c>
      <c r="F34" s="60">
        <v>2666181</v>
      </c>
      <c r="G34" s="60">
        <v>140570</v>
      </c>
      <c r="H34" s="60">
        <v>239333</v>
      </c>
      <c r="I34" s="60">
        <v>256052</v>
      </c>
      <c r="J34" s="60">
        <v>635955</v>
      </c>
      <c r="K34" s="60">
        <v>129792</v>
      </c>
      <c r="L34" s="60">
        <v>144875</v>
      </c>
      <c r="M34" s="60">
        <v>309336</v>
      </c>
      <c r="N34" s="60">
        <v>584003</v>
      </c>
      <c r="O34" s="60">
        <v>389576</v>
      </c>
      <c r="P34" s="60">
        <v>152235</v>
      </c>
      <c r="Q34" s="60">
        <v>127387</v>
      </c>
      <c r="R34" s="60">
        <v>669198</v>
      </c>
      <c r="S34" s="60">
        <v>192857</v>
      </c>
      <c r="T34" s="60">
        <v>171029</v>
      </c>
      <c r="U34" s="60">
        <v>248258</v>
      </c>
      <c r="V34" s="60">
        <v>612144</v>
      </c>
      <c r="W34" s="60">
        <v>2501300</v>
      </c>
      <c r="X34" s="60">
        <v>2666180</v>
      </c>
      <c r="Y34" s="60">
        <v>-164880</v>
      </c>
      <c r="Z34" s="140">
        <v>-6.18</v>
      </c>
      <c r="AA34" s="155">
        <v>2666181</v>
      </c>
    </row>
    <row r="35" spans="1:27" ht="13.5">
      <c r="A35" s="138" t="s">
        <v>81</v>
      </c>
      <c r="B35" s="136"/>
      <c r="C35" s="155">
        <v>22980389</v>
      </c>
      <c r="D35" s="155"/>
      <c r="E35" s="156">
        <v>17578372</v>
      </c>
      <c r="F35" s="60">
        <v>17578372</v>
      </c>
      <c r="G35" s="60">
        <v>1380401</v>
      </c>
      <c r="H35" s="60">
        <v>1828779</v>
      </c>
      <c r="I35" s="60">
        <v>1726066</v>
      </c>
      <c r="J35" s="60">
        <v>4935246</v>
      </c>
      <c r="K35" s="60">
        <v>1933981</v>
      </c>
      <c r="L35" s="60">
        <v>1741731</v>
      </c>
      <c r="M35" s="60">
        <v>1593783</v>
      </c>
      <c r="N35" s="60">
        <v>5269495</v>
      </c>
      <c r="O35" s="60">
        <v>1440865</v>
      </c>
      <c r="P35" s="60">
        <v>1485481</v>
      </c>
      <c r="Q35" s="60">
        <v>1538021</v>
      </c>
      <c r="R35" s="60">
        <v>4464367</v>
      </c>
      <c r="S35" s="60">
        <v>1442931</v>
      </c>
      <c r="T35" s="60">
        <v>1664903</v>
      </c>
      <c r="U35" s="60">
        <v>2262144</v>
      </c>
      <c r="V35" s="60">
        <v>5369978</v>
      </c>
      <c r="W35" s="60">
        <v>20039086</v>
      </c>
      <c r="X35" s="60">
        <v>17578372</v>
      </c>
      <c r="Y35" s="60">
        <v>2460714</v>
      </c>
      <c r="Z35" s="140">
        <v>14</v>
      </c>
      <c r="AA35" s="155">
        <v>17578372</v>
      </c>
    </row>
    <row r="36" spans="1:27" ht="13.5">
      <c r="A36" s="138" t="s">
        <v>82</v>
      </c>
      <c r="B36" s="136"/>
      <c r="C36" s="155">
        <v>10729938</v>
      </c>
      <c r="D36" s="155"/>
      <c r="E36" s="156">
        <v>8095008</v>
      </c>
      <c r="F36" s="60">
        <v>8095008</v>
      </c>
      <c r="G36" s="60">
        <v>506796</v>
      </c>
      <c r="H36" s="60">
        <v>429129</v>
      </c>
      <c r="I36" s="60">
        <v>442143</v>
      </c>
      <c r="J36" s="60">
        <v>1378068</v>
      </c>
      <c r="K36" s="60">
        <v>570813</v>
      </c>
      <c r="L36" s="60">
        <v>498384</v>
      </c>
      <c r="M36" s="60">
        <v>478363</v>
      </c>
      <c r="N36" s="60">
        <v>1547560</v>
      </c>
      <c r="O36" s="60">
        <v>452256</v>
      </c>
      <c r="P36" s="60">
        <v>658687</v>
      </c>
      <c r="Q36" s="60">
        <v>587128</v>
      </c>
      <c r="R36" s="60">
        <v>1698071</v>
      </c>
      <c r="S36" s="60">
        <v>592129</v>
      </c>
      <c r="T36" s="60">
        <v>538251</v>
      </c>
      <c r="U36" s="60">
        <v>662769</v>
      </c>
      <c r="V36" s="60">
        <v>1793149</v>
      </c>
      <c r="W36" s="60">
        <v>6416848</v>
      </c>
      <c r="X36" s="60">
        <v>8095004</v>
      </c>
      <c r="Y36" s="60">
        <v>-1678156</v>
      </c>
      <c r="Z36" s="140">
        <v>-20.73</v>
      </c>
      <c r="AA36" s="155">
        <v>8095008</v>
      </c>
    </row>
    <row r="37" spans="1:27" ht="13.5">
      <c r="A37" s="138" t="s">
        <v>83</v>
      </c>
      <c r="B37" s="136"/>
      <c r="C37" s="157">
        <v>3775850</v>
      </c>
      <c r="D37" s="157"/>
      <c r="E37" s="158">
        <v>4302533</v>
      </c>
      <c r="F37" s="159">
        <v>4302533</v>
      </c>
      <c r="G37" s="159">
        <v>145733</v>
      </c>
      <c r="H37" s="159">
        <v>289007</v>
      </c>
      <c r="I37" s="159">
        <v>549517</v>
      </c>
      <c r="J37" s="159">
        <v>984257</v>
      </c>
      <c r="K37" s="159">
        <v>429807</v>
      </c>
      <c r="L37" s="159">
        <v>266234</v>
      </c>
      <c r="M37" s="159">
        <v>237154</v>
      </c>
      <c r="N37" s="159">
        <v>933195</v>
      </c>
      <c r="O37" s="159">
        <v>124685</v>
      </c>
      <c r="P37" s="159">
        <v>207291</v>
      </c>
      <c r="Q37" s="159">
        <v>284228</v>
      </c>
      <c r="R37" s="159">
        <v>616204</v>
      </c>
      <c r="S37" s="159">
        <v>226673</v>
      </c>
      <c r="T37" s="159">
        <v>111664</v>
      </c>
      <c r="U37" s="159">
        <v>431541</v>
      </c>
      <c r="V37" s="159">
        <v>769878</v>
      </c>
      <c r="W37" s="159">
        <v>3303534</v>
      </c>
      <c r="X37" s="159">
        <v>4302528</v>
      </c>
      <c r="Y37" s="159">
        <v>-998994</v>
      </c>
      <c r="Z37" s="141">
        <v>-23.22</v>
      </c>
      <c r="AA37" s="157">
        <v>4302533</v>
      </c>
    </row>
    <row r="38" spans="1:27" ht="13.5">
      <c r="A38" s="135" t="s">
        <v>84</v>
      </c>
      <c r="B38" s="142"/>
      <c r="C38" s="153">
        <f aca="true" t="shared" si="7" ref="C38:Y38">SUM(C39:C41)</f>
        <v>68746639</v>
      </c>
      <c r="D38" s="153">
        <f>SUM(D39:D41)</f>
        <v>0</v>
      </c>
      <c r="E38" s="154">
        <f t="shared" si="7"/>
        <v>91848155</v>
      </c>
      <c r="F38" s="100">
        <f t="shared" si="7"/>
        <v>91848155</v>
      </c>
      <c r="G38" s="100">
        <f t="shared" si="7"/>
        <v>6610117</v>
      </c>
      <c r="H38" s="100">
        <f t="shared" si="7"/>
        <v>5668190</v>
      </c>
      <c r="I38" s="100">
        <f t="shared" si="7"/>
        <v>6784914</v>
      </c>
      <c r="J38" s="100">
        <f t="shared" si="7"/>
        <v>19063221</v>
      </c>
      <c r="K38" s="100">
        <f t="shared" si="7"/>
        <v>7892141</v>
      </c>
      <c r="L38" s="100">
        <f t="shared" si="7"/>
        <v>7374720</v>
      </c>
      <c r="M38" s="100">
        <f t="shared" si="7"/>
        <v>8133915</v>
      </c>
      <c r="N38" s="100">
        <f t="shared" si="7"/>
        <v>23400776</v>
      </c>
      <c r="O38" s="100">
        <f t="shared" si="7"/>
        <v>5975169</v>
      </c>
      <c r="P38" s="100">
        <f t="shared" si="7"/>
        <v>7638767</v>
      </c>
      <c r="Q38" s="100">
        <f t="shared" si="7"/>
        <v>9846857</v>
      </c>
      <c r="R38" s="100">
        <f t="shared" si="7"/>
        <v>23460793</v>
      </c>
      <c r="S38" s="100">
        <f t="shared" si="7"/>
        <v>6274854</v>
      </c>
      <c r="T38" s="100">
        <f t="shared" si="7"/>
        <v>6027260</v>
      </c>
      <c r="U38" s="100">
        <f t="shared" si="7"/>
        <v>11811470</v>
      </c>
      <c r="V38" s="100">
        <f t="shared" si="7"/>
        <v>24113584</v>
      </c>
      <c r="W38" s="100">
        <f t="shared" si="7"/>
        <v>90038374</v>
      </c>
      <c r="X38" s="100">
        <f t="shared" si="7"/>
        <v>91848151</v>
      </c>
      <c r="Y38" s="100">
        <f t="shared" si="7"/>
        <v>-1809777</v>
      </c>
      <c r="Z38" s="137">
        <f>+IF(X38&lt;&gt;0,+(Y38/X38)*100,0)</f>
        <v>-1.970401124351431</v>
      </c>
      <c r="AA38" s="153">
        <f>SUM(AA39:AA41)</f>
        <v>91848155</v>
      </c>
    </row>
    <row r="39" spans="1:27" ht="13.5">
      <c r="A39" s="138" t="s">
        <v>85</v>
      </c>
      <c r="B39" s="136"/>
      <c r="C39" s="155">
        <v>49355256</v>
      </c>
      <c r="D39" s="155"/>
      <c r="E39" s="156">
        <v>66611007</v>
      </c>
      <c r="F39" s="60">
        <v>66611007</v>
      </c>
      <c r="G39" s="60">
        <v>4880889</v>
      </c>
      <c r="H39" s="60">
        <v>4308816</v>
      </c>
      <c r="I39" s="60">
        <v>5167839</v>
      </c>
      <c r="J39" s="60">
        <v>14357544</v>
      </c>
      <c r="K39" s="60">
        <v>6200168</v>
      </c>
      <c r="L39" s="60">
        <v>5863114</v>
      </c>
      <c r="M39" s="60">
        <v>6231265</v>
      </c>
      <c r="N39" s="60">
        <v>18294547</v>
      </c>
      <c r="O39" s="60">
        <v>4644895</v>
      </c>
      <c r="P39" s="60">
        <v>6227311</v>
      </c>
      <c r="Q39" s="60">
        <v>8385645</v>
      </c>
      <c r="R39" s="60">
        <v>19257851</v>
      </c>
      <c r="S39" s="60">
        <v>4328899</v>
      </c>
      <c r="T39" s="60">
        <v>4370393</v>
      </c>
      <c r="U39" s="60">
        <v>9909421</v>
      </c>
      <c r="V39" s="60">
        <v>18608713</v>
      </c>
      <c r="W39" s="60">
        <v>70518655</v>
      </c>
      <c r="X39" s="60">
        <v>66611008</v>
      </c>
      <c r="Y39" s="60">
        <v>3907647</v>
      </c>
      <c r="Z39" s="140">
        <v>5.87</v>
      </c>
      <c r="AA39" s="155">
        <v>66611007</v>
      </c>
    </row>
    <row r="40" spans="1:27" ht="13.5">
      <c r="A40" s="138" t="s">
        <v>86</v>
      </c>
      <c r="B40" s="136"/>
      <c r="C40" s="155">
        <v>3719252</v>
      </c>
      <c r="D40" s="155"/>
      <c r="E40" s="156">
        <v>8818888</v>
      </c>
      <c r="F40" s="60">
        <v>8818888</v>
      </c>
      <c r="G40" s="60">
        <v>106085</v>
      </c>
      <c r="H40" s="60">
        <v>104544</v>
      </c>
      <c r="I40" s="60">
        <v>131818</v>
      </c>
      <c r="J40" s="60">
        <v>342447</v>
      </c>
      <c r="K40" s="60">
        <v>152728</v>
      </c>
      <c r="L40" s="60">
        <v>271554</v>
      </c>
      <c r="M40" s="60">
        <v>285558</v>
      </c>
      <c r="N40" s="60">
        <v>709840</v>
      </c>
      <c r="O40" s="60">
        <v>140567</v>
      </c>
      <c r="P40" s="60">
        <v>141184</v>
      </c>
      <c r="Q40" s="60">
        <v>172763</v>
      </c>
      <c r="R40" s="60">
        <v>454514</v>
      </c>
      <c r="S40" s="60">
        <v>244683</v>
      </c>
      <c r="T40" s="60">
        <v>278244</v>
      </c>
      <c r="U40" s="60">
        <v>471509</v>
      </c>
      <c r="V40" s="60">
        <v>994436</v>
      </c>
      <c r="W40" s="60">
        <v>2501237</v>
      </c>
      <c r="X40" s="60">
        <v>8818887</v>
      </c>
      <c r="Y40" s="60">
        <v>-6317650</v>
      </c>
      <c r="Z40" s="140">
        <v>-71.64</v>
      </c>
      <c r="AA40" s="155">
        <v>8818888</v>
      </c>
    </row>
    <row r="41" spans="1:27" ht="13.5">
      <c r="A41" s="138" t="s">
        <v>87</v>
      </c>
      <c r="B41" s="136"/>
      <c r="C41" s="155">
        <v>15672131</v>
      </c>
      <c r="D41" s="155"/>
      <c r="E41" s="156">
        <v>16418260</v>
      </c>
      <c r="F41" s="60">
        <v>16418260</v>
      </c>
      <c r="G41" s="60">
        <v>1623143</v>
      </c>
      <c r="H41" s="60">
        <v>1254830</v>
      </c>
      <c r="I41" s="60">
        <v>1485257</v>
      </c>
      <c r="J41" s="60">
        <v>4363230</v>
      </c>
      <c r="K41" s="60">
        <v>1539245</v>
      </c>
      <c r="L41" s="60">
        <v>1240052</v>
      </c>
      <c r="M41" s="60">
        <v>1617092</v>
      </c>
      <c r="N41" s="60">
        <v>4396389</v>
      </c>
      <c r="O41" s="60">
        <v>1189707</v>
      </c>
      <c r="P41" s="60">
        <v>1270272</v>
      </c>
      <c r="Q41" s="60">
        <v>1288449</v>
      </c>
      <c r="R41" s="60">
        <v>3748428</v>
      </c>
      <c r="S41" s="60">
        <v>1701272</v>
      </c>
      <c r="T41" s="60">
        <v>1378623</v>
      </c>
      <c r="U41" s="60">
        <v>1430540</v>
      </c>
      <c r="V41" s="60">
        <v>4510435</v>
      </c>
      <c r="W41" s="60">
        <v>17018482</v>
      </c>
      <c r="X41" s="60">
        <v>16418256</v>
      </c>
      <c r="Y41" s="60">
        <v>600226</v>
      </c>
      <c r="Z41" s="140">
        <v>3.66</v>
      </c>
      <c r="AA41" s="155">
        <v>16418260</v>
      </c>
    </row>
    <row r="42" spans="1:27" ht="13.5">
      <c r="A42" s="135" t="s">
        <v>88</v>
      </c>
      <c r="B42" s="142"/>
      <c r="C42" s="153">
        <f aca="true" t="shared" si="8" ref="C42:Y42">SUM(C43:C46)</f>
        <v>1044419749</v>
      </c>
      <c r="D42" s="153">
        <f>SUM(D43:D46)</f>
        <v>0</v>
      </c>
      <c r="E42" s="154">
        <f t="shared" si="8"/>
        <v>597394036</v>
      </c>
      <c r="F42" s="100">
        <f t="shared" si="8"/>
        <v>597394036</v>
      </c>
      <c r="G42" s="100">
        <f t="shared" si="8"/>
        <v>28190635</v>
      </c>
      <c r="H42" s="100">
        <f t="shared" si="8"/>
        <v>18889202</v>
      </c>
      <c r="I42" s="100">
        <f t="shared" si="8"/>
        <v>23087621</v>
      </c>
      <c r="J42" s="100">
        <f t="shared" si="8"/>
        <v>70167458</v>
      </c>
      <c r="K42" s="100">
        <f t="shared" si="8"/>
        <v>28352569</v>
      </c>
      <c r="L42" s="100">
        <f t="shared" si="8"/>
        <v>17797732</v>
      </c>
      <c r="M42" s="100">
        <f t="shared" si="8"/>
        <v>17883134</v>
      </c>
      <c r="N42" s="100">
        <f t="shared" si="8"/>
        <v>64033435</v>
      </c>
      <c r="O42" s="100">
        <f t="shared" si="8"/>
        <v>21035838</v>
      </c>
      <c r="P42" s="100">
        <f t="shared" si="8"/>
        <v>24111744</v>
      </c>
      <c r="Q42" s="100">
        <f t="shared" si="8"/>
        <v>37208914</v>
      </c>
      <c r="R42" s="100">
        <f t="shared" si="8"/>
        <v>82356496</v>
      </c>
      <c r="S42" s="100">
        <f t="shared" si="8"/>
        <v>16004790</v>
      </c>
      <c r="T42" s="100">
        <f t="shared" si="8"/>
        <v>14528581</v>
      </c>
      <c r="U42" s="100">
        <f t="shared" si="8"/>
        <v>31388969</v>
      </c>
      <c r="V42" s="100">
        <f t="shared" si="8"/>
        <v>61922340</v>
      </c>
      <c r="W42" s="100">
        <f t="shared" si="8"/>
        <v>278479729</v>
      </c>
      <c r="X42" s="100">
        <f t="shared" si="8"/>
        <v>597394035</v>
      </c>
      <c r="Y42" s="100">
        <f t="shared" si="8"/>
        <v>-318914306</v>
      </c>
      <c r="Z42" s="137">
        <f>+IF(X42&lt;&gt;0,+(Y42/X42)*100,0)</f>
        <v>-53.384246797844234</v>
      </c>
      <c r="AA42" s="153">
        <f>SUM(AA43:AA46)</f>
        <v>597394036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1044419749</v>
      </c>
      <c r="D44" s="155"/>
      <c r="E44" s="156">
        <v>597394036</v>
      </c>
      <c r="F44" s="60">
        <v>597394036</v>
      </c>
      <c r="G44" s="60">
        <v>28190635</v>
      </c>
      <c r="H44" s="60">
        <v>18889202</v>
      </c>
      <c r="I44" s="60">
        <v>23087621</v>
      </c>
      <c r="J44" s="60">
        <v>70167458</v>
      </c>
      <c r="K44" s="60">
        <v>28352569</v>
      </c>
      <c r="L44" s="60">
        <v>17797732</v>
      </c>
      <c r="M44" s="60">
        <v>17883134</v>
      </c>
      <c r="N44" s="60">
        <v>64033435</v>
      </c>
      <c r="O44" s="60">
        <v>21035838</v>
      </c>
      <c r="P44" s="60">
        <v>24111744</v>
      </c>
      <c r="Q44" s="60">
        <v>37208914</v>
      </c>
      <c r="R44" s="60">
        <v>82356496</v>
      </c>
      <c r="S44" s="60">
        <v>16004790</v>
      </c>
      <c r="T44" s="60">
        <v>14528581</v>
      </c>
      <c r="U44" s="60">
        <v>31388969</v>
      </c>
      <c r="V44" s="60">
        <v>61922340</v>
      </c>
      <c r="W44" s="60">
        <v>278479729</v>
      </c>
      <c r="X44" s="60">
        <v>597394035</v>
      </c>
      <c r="Y44" s="60">
        <v>-318914306</v>
      </c>
      <c r="Z44" s="140">
        <v>-53.38</v>
      </c>
      <c r="AA44" s="155">
        <v>597394036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1803362</v>
      </c>
      <c r="D47" s="153"/>
      <c r="E47" s="154">
        <v>2314054</v>
      </c>
      <c r="F47" s="100">
        <v>2314054</v>
      </c>
      <c r="G47" s="100">
        <v>52658</v>
      </c>
      <c r="H47" s="100">
        <v>46178</v>
      </c>
      <c r="I47" s="100">
        <v>144878</v>
      </c>
      <c r="J47" s="100">
        <v>243714</v>
      </c>
      <c r="K47" s="100">
        <v>106149</v>
      </c>
      <c r="L47" s="100">
        <v>127994</v>
      </c>
      <c r="M47" s="100">
        <v>70882</v>
      </c>
      <c r="N47" s="100">
        <v>305025</v>
      </c>
      <c r="O47" s="100">
        <v>199460</v>
      </c>
      <c r="P47" s="100">
        <v>64724</v>
      </c>
      <c r="Q47" s="100">
        <v>67716</v>
      </c>
      <c r="R47" s="100">
        <v>331900</v>
      </c>
      <c r="S47" s="100">
        <v>156507</v>
      </c>
      <c r="T47" s="100">
        <v>129184</v>
      </c>
      <c r="U47" s="100">
        <v>601024</v>
      </c>
      <c r="V47" s="100">
        <v>886715</v>
      </c>
      <c r="W47" s="100">
        <v>1767354</v>
      </c>
      <c r="X47" s="100">
        <v>2314056</v>
      </c>
      <c r="Y47" s="100">
        <v>-546702</v>
      </c>
      <c r="Z47" s="137">
        <v>-23.63</v>
      </c>
      <c r="AA47" s="153">
        <v>2314054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1414476722</v>
      </c>
      <c r="D48" s="168">
        <f>+D28+D32+D38+D42+D47</f>
        <v>0</v>
      </c>
      <c r="E48" s="169">
        <f t="shared" si="9"/>
        <v>1006385951</v>
      </c>
      <c r="F48" s="73">
        <f t="shared" si="9"/>
        <v>1006385951</v>
      </c>
      <c r="G48" s="73">
        <f t="shared" si="9"/>
        <v>56411728</v>
      </c>
      <c r="H48" s="73">
        <f t="shared" si="9"/>
        <v>47549477</v>
      </c>
      <c r="I48" s="73">
        <f t="shared" si="9"/>
        <v>50002365</v>
      </c>
      <c r="J48" s="73">
        <f t="shared" si="9"/>
        <v>153963570</v>
      </c>
      <c r="K48" s="73">
        <f t="shared" si="9"/>
        <v>59521968</v>
      </c>
      <c r="L48" s="73">
        <f t="shared" si="9"/>
        <v>48234283</v>
      </c>
      <c r="M48" s="73">
        <f t="shared" si="9"/>
        <v>54204380</v>
      </c>
      <c r="N48" s="73">
        <f t="shared" si="9"/>
        <v>161960631</v>
      </c>
      <c r="O48" s="73">
        <f t="shared" si="9"/>
        <v>47271049</v>
      </c>
      <c r="P48" s="73">
        <f t="shared" si="9"/>
        <v>52045337</v>
      </c>
      <c r="Q48" s="73">
        <f t="shared" si="9"/>
        <v>74207731</v>
      </c>
      <c r="R48" s="73">
        <f t="shared" si="9"/>
        <v>173524117</v>
      </c>
      <c r="S48" s="73">
        <f t="shared" si="9"/>
        <v>47787695</v>
      </c>
      <c r="T48" s="73">
        <f t="shared" si="9"/>
        <v>41489938</v>
      </c>
      <c r="U48" s="73">
        <f t="shared" si="9"/>
        <v>82544105</v>
      </c>
      <c r="V48" s="73">
        <f t="shared" si="9"/>
        <v>171821738</v>
      </c>
      <c r="W48" s="73">
        <f t="shared" si="9"/>
        <v>661270056</v>
      </c>
      <c r="X48" s="73">
        <f t="shared" si="9"/>
        <v>1006385929</v>
      </c>
      <c r="Y48" s="73">
        <f t="shared" si="9"/>
        <v>-345115873</v>
      </c>
      <c r="Z48" s="170">
        <f>+IF(X48&lt;&gt;0,+(Y48/X48)*100,0)</f>
        <v>-34.29259720899774</v>
      </c>
      <c r="AA48" s="168">
        <f>+AA28+AA32+AA38+AA42+AA47</f>
        <v>1006385951</v>
      </c>
    </row>
    <row r="49" spans="1:27" ht="13.5">
      <c r="A49" s="148" t="s">
        <v>49</v>
      </c>
      <c r="B49" s="149"/>
      <c r="C49" s="171">
        <f aca="true" t="shared" si="10" ref="C49:Y49">+C25-C48</f>
        <v>441807632</v>
      </c>
      <c r="D49" s="171">
        <f>+D25-D48</f>
        <v>0</v>
      </c>
      <c r="E49" s="172">
        <f t="shared" si="10"/>
        <v>767607004</v>
      </c>
      <c r="F49" s="173">
        <f t="shared" si="10"/>
        <v>767607004</v>
      </c>
      <c r="G49" s="173">
        <f t="shared" si="10"/>
        <v>327590830</v>
      </c>
      <c r="H49" s="173">
        <f t="shared" si="10"/>
        <v>10223894</v>
      </c>
      <c r="I49" s="173">
        <f t="shared" si="10"/>
        <v>-29279967</v>
      </c>
      <c r="J49" s="173">
        <f t="shared" si="10"/>
        <v>308534757</v>
      </c>
      <c r="K49" s="173">
        <f t="shared" si="10"/>
        <v>39267929</v>
      </c>
      <c r="L49" s="173">
        <f t="shared" si="10"/>
        <v>-18166674</v>
      </c>
      <c r="M49" s="173">
        <f t="shared" si="10"/>
        <v>327129811</v>
      </c>
      <c r="N49" s="173">
        <f t="shared" si="10"/>
        <v>348231066</v>
      </c>
      <c r="O49" s="173">
        <f t="shared" si="10"/>
        <v>-24837235</v>
      </c>
      <c r="P49" s="173">
        <f t="shared" si="10"/>
        <v>-12234018</v>
      </c>
      <c r="Q49" s="173">
        <f t="shared" si="10"/>
        <v>439575710</v>
      </c>
      <c r="R49" s="173">
        <f t="shared" si="10"/>
        <v>402504457</v>
      </c>
      <c r="S49" s="173">
        <f t="shared" si="10"/>
        <v>-24573209</v>
      </c>
      <c r="T49" s="173">
        <f t="shared" si="10"/>
        <v>-15600571</v>
      </c>
      <c r="U49" s="173">
        <f t="shared" si="10"/>
        <v>-53801218</v>
      </c>
      <c r="V49" s="173">
        <f t="shared" si="10"/>
        <v>-93974998</v>
      </c>
      <c r="W49" s="173">
        <f t="shared" si="10"/>
        <v>965295282</v>
      </c>
      <c r="X49" s="173">
        <f>IF(F25=F48,0,X25-X48)</f>
        <v>52752974</v>
      </c>
      <c r="Y49" s="173">
        <f t="shared" si="10"/>
        <v>912542308</v>
      </c>
      <c r="Z49" s="174">
        <f>+IF(X49&lt;&gt;0,+(Y49/X49)*100,0)</f>
        <v>1729.8404977129821</v>
      </c>
      <c r="AA49" s="171">
        <f>+AA25-AA48</f>
        <v>767607004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362877789</v>
      </c>
      <c r="F8" s="60">
        <v>362877789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301423404</v>
      </c>
      <c r="Y8" s="60">
        <v>-301423404</v>
      </c>
      <c r="Z8" s="140">
        <v>-100</v>
      </c>
      <c r="AA8" s="155">
        <v>362877789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61454386</v>
      </c>
      <c r="Y9" s="60">
        <v>-61454386</v>
      </c>
      <c r="Z9" s="140">
        <v>-100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150061034</v>
      </c>
      <c r="D11" s="155">
        <v>0</v>
      </c>
      <c r="E11" s="156">
        <v>0</v>
      </c>
      <c r="F11" s="60">
        <v>0</v>
      </c>
      <c r="G11" s="60">
        <v>17460589</v>
      </c>
      <c r="H11" s="60">
        <v>21039678</v>
      </c>
      <c r="I11" s="60">
        <v>17163753</v>
      </c>
      <c r="J11" s="60">
        <v>55664020</v>
      </c>
      <c r="K11" s="60">
        <v>18292517</v>
      </c>
      <c r="L11" s="60">
        <v>17170935</v>
      </c>
      <c r="M11" s="60">
        <v>3035840</v>
      </c>
      <c r="N11" s="60">
        <v>38499292</v>
      </c>
      <c r="O11" s="60">
        <v>18153627</v>
      </c>
      <c r="P11" s="60">
        <v>18692505</v>
      </c>
      <c r="Q11" s="60">
        <v>19066105</v>
      </c>
      <c r="R11" s="60">
        <v>55912237</v>
      </c>
      <c r="S11" s="60">
        <v>18290262</v>
      </c>
      <c r="T11" s="60">
        <v>17688158</v>
      </c>
      <c r="U11" s="60">
        <v>16697479</v>
      </c>
      <c r="V11" s="60">
        <v>52675899</v>
      </c>
      <c r="W11" s="60">
        <v>202751448</v>
      </c>
      <c r="X11" s="60"/>
      <c r="Y11" s="60">
        <v>202751448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29414</v>
      </c>
      <c r="D12" s="155">
        <v>0</v>
      </c>
      <c r="E12" s="156">
        <v>35000</v>
      </c>
      <c r="F12" s="60">
        <v>35000</v>
      </c>
      <c r="G12" s="60">
        <v>2045</v>
      </c>
      <c r="H12" s="60">
        <v>8057</v>
      </c>
      <c r="I12" s="60">
        <v>0</v>
      </c>
      <c r="J12" s="60">
        <v>10102</v>
      </c>
      <c r="K12" s="60">
        <v>0</v>
      </c>
      <c r="L12" s="60">
        <v>5633</v>
      </c>
      <c r="M12" s="60">
        <v>0</v>
      </c>
      <c r="N12" s="60">
        <v>5633</v>
      </c>
      <c r="O12" s="60">
        <v>2102</v>
      </c>
      <c r="P12" s="60">
        <v>2030</v>
      </c>
      <c r="Q12" s="60">
        <v>5804</v>
      </c>
      <c r="R12" s="60">
        <v>9936</v>
      </c>
      <c r="S12" s="60">
        <v>4679</v>
      </c>
      <c r="T12" s="60">
        <v>1796</v>
      </c>
      <c r="U12" s="60">
        <v>0</v>
      </c>
      <c r="V12" s="60">
        <v>6475</v>
      </c>
      <c r="W12" s="60">
        <v>32146</v>
      </c>
      <c r="X12" s="60">
        <v>35004</v>
      </c>
      <c r="Y12" s="60">
        <v>-2858</v>
      </c>
      <c r="Z12" s="140">
        <v>-8.16</v>
      </c>
      <c r="AA12" s="155">
        <v>35000</v>
      </c>
    </row>
    <row r="13" spans="1:27" ht="13.5">
      <c r="A13" s="181" t="s">
        <v>109</v>
      </c>
      <c r="B13" s="185"/>
      <c r="C13" s="155">
        <v>19054621</v>
      </c>
      <c r="D13" s="155">
        <v>0</v>
      </c>
      <c r="E13" s="156">
        <v>18879168</v>
      </c>
      <c r="F13" s="60">
        <v>18879168</v>
      </c>
      <c r="G13" s="60">
        <v>517957</v>
      </c>
      <c r="H13" s="60">
        <v>453234</v>
      </c>
      <c r="I13" s="60">
        <v>1099898</v>
      </c>
      <c r="J13" s="60">
        <v>2071089</v>
      </c>
      <c r="K13" s="60">
        <v>643433</v>
      </c>
      <c r="L13" s="60">
        <v>1123160</v>
      </c>
      <c r="M13" s="60">
        <v>1116729</v>
      </c>
      <c r="N13" s="60">
        <v>2883322</v>
      </c>
      <c r="O13" s="60">
        <v>1269167</v>
      </c>
      <c r="P13" s="60">
        <v>1100955</v>
      </c>
      <c r="Q13" s="60">
        <v>1686410</v>
      </c>
      <c r="R13" s="60">
        <v>4056532</v>
      </c>
      <c r="S13" s="60">
        <v>1874413</v>
      </c>
      <c r="T13" s="60">
        <v>1848758</v>
      </c>
      <c r="U13" s="60">
        <v>999338</v>
      </c>
      <c r="V13" s="60">
        <v>4722509</v>
      </c>
      <c r="W13" s="60">
        <v>13733452</v>
      </c>
      <c r="X13" s="60">
        <v>18879168</v>
      </c>
      <c r="Y13" s="60">
        <v>-5145716</v>
      </c>
      <c r="Z13" s="140">
        <v>-27.26</v>
      </c>
      <c r="AA13" s="155">
        <v>18879168</v>
      </c>
    </row>
    <row r="14" spans="1:27" ht="13.5">
      <c r="A14" s="181" t="s">
        <v>110</v>
      </c>
      <c r="B14" s="185"/>
      <c r="C14" s="155">
        <v>28006450</v>
      </c>
      <c r="D14" s="155">
        <v>0</v>
      </c>
      <c r="E14" s="156">
        <v>18460000</v>
      </c>
      <c r="F14" s="60">
        <v>18460000</v>
      </c>
      <c r="G14" s="60">
        <v>0</v>
      </c>
      <c r="H14" s="60">
        <v>2574577</v>
      </c>
      <c r="I14" s="60">
        <v>2458747</v>
      </c>
      <c r="J14" s="60">
        <v>5033324</v>
      </c>
      <c r="K14" s="60">
        <v>2506844</v>
      </c>
      <c r="L14" s="60">
        <v>2746537</v>
      </c>
      <c r="M14" s="60">
        <v>2797194</v>
      </c>
      <c r="N14" s="60">
        <v>8050575</v>
      </c>
      <c r="O14" s="60">
        <v>2878772</v>
      </c>
      <c r="P14" s="60">
        <v>2936773</v>
      </c>
      <c r="Q14" s="60">
        <v>2959951</v>
      </c>
      <c r="R14" s="60">
        <v>8775496</v>
      </c>
      <c r="S14" s="60">
        <v>3045132</v>
      </c>
      <c r="T14" s="60">
        <v>1116536</v>
      </c>
      <c r="U14" s="60">
        <v>7624139</v>
      </c>
      <c r="V14" s="60">
        <v>11785807</v>
      </c>
      <c r="W14" s="60">
        <v>33645202</v>
      </c>
      <c r="X14" s="60">
        <v>18459999</v>
      </c>
      <c r="Y14" s="60">
        <v>15185203</v>
      </c>
      <c r="Z14" s="140">
        <v>82.26</v>
      </c>
      <c r="AA14" s="155">
        <v>18460000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1557107257</v>
      </c>
      <c r="D19" s="155">
        <v>0</v>
      </c>
      <c r="E19" s="156">
        <v>562406945</v>
      </c>
      <c r="F19" s="60">
        <v>562406945</v>
      </c>
      <c r="G19" s="60">
        <v>222297594</v>
      </c>
      <c r="H19" s="60">
        <v>6132000</v>
      </c>
      <c r="I19" s="60">
        <v>0</v>
      </c>
      <c r="J19" s="60">
        <v>228429594</v>
      </c>
      <c r="K19" s="60">
        <v>0</v>
      </c>
      <c r="L19" s="60">
        <v>3898000</v>
      </c>
      <c r="M19" s="60">
        <v>179057000</v>
      </c>
      <c r="N19" s="60">
        <v>182955000</v>
      </c>
      <c r="O19" s="60">
        <v>0</v>
      </c>
      <c r="P19" s="60">
        <v>3898000</v>
      </c>
      <c r="Q19" s="60">
        <v>149590000</v>
      </c>
      <c r="R19" s="60">
        <v>153488000</v>
      </c>
      <c r="S19" s="60">
        <v>0</v>
      </c>
      <c r="T19" s="60">
        <v>0</v>
      </c>
      <c r="U19" s="60">
        <v>0</v>
      </c>
      <c r="V19" s="60">
        <v>0</v>
      </c>
      <c r="W19" s="60">
        <v>564872594</v>
      </c>
      <c r="X19" s="60">
        <v>562406947</v>
      </c>
      <c r="Y19" s="60">
        <v>2465647</v>
      </c>
      <c r="Z19" s="140">
        <v>0.44</v>
      </c>
      <c r="AA19" s="155">
        <v>562406945</v>
      </c>
    </row>
    <row r="20" spans="1:27" ht="13.5">
      <c r="A20" s="181" t="s">
        <v>35</v>
      </c>
      <c r="B20" s="185"/>
      <c r="C20" s="155">
        <v>96316279</v>
      </c>
      <c r="D20" s="155">
        <v>0</v>
      </c>
      <c r="E20" s="156">
        <v>99400000</v>
      </c>
      <c r="F20" s="54">
        <v>99400000</v>
      </c>
      <c r="G20" s="54">
        <v>22850373</v>
      </c>
      <c r="H20" s="54">
        <v>19825</v>
      </c>
      <c r="I20" s="54">
        <v>0</v>
      </c>
      <c r="J20" s="54">
        <v>22870198</v>
      </c>
      <c r="K20" s="54">
        <v>32625103</v>
      </c>
      <c r="L20" s="54">
        <v>123344</v>
      </c>
      <c r="M20" s="54">
        <v>14016428</v>
      </c>
      <c r="N20" s="54">
        <v>46764875</v>
      </c>
      <c r="O20" s="54">
        <v>130146</v>
      </c>
      <c r="P20" s="54">
        <v>13181056</v>
      </c>
      <c r="Q20" s="54">
        <v>8929171</v>
      </c>
      <c r="R20" s="54">
        <v>22240373</v>
      </c>
      <c r="S20" s="54">
        <v>0</v>
      </c>
      <c r="T20" s="54">
        <v>5234119</v>
      </c>
      <c r="U20" s="54">
        <v>3421931</v>
      </c>
      <c r="V20" s="54">
        <v>8656050</v>
      </c>
      <c r="W20" s="54">
        <v>100531496</v>
      </c>
      <c r="X20" s="54">
        <v>96400000</v>
      </c>
      <c r="Y20" s="54">
        <v>4131496</v>
      </c>
      <c r="Z20" s="184">
        <v>4.29</v>
      </c>
      <c r="AA20" s="130">
        <v>99400000</v>
      </c>
    </row>
    <row r="21" spans="1:27" ht="13.5">
      <c r="A21" s="181" t="s">
        <v>115</v>
      </c>
      <c r="B21" s="185"/>
      <c r="C21" s="155">
        <v>5709299</v>
      </c>
      <c r="D21" s="155">
        <v>0</v>
      </c>
      <c r="E21" s="156">
        <v>80000</v>
      </c>
      <c r="F21" s="60">
        <v>80000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80000</v>
      </c>
      <c r="Y21" s="60">
        <v>-80000</v>
      </c>
      <c r="Z21" s="140">
        <v>-100</v>
      </c>
      <c r="AA21" s="155">
        <v>80000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1856284354</v>
      </c>
      <c r="D22" s="188">
        <f>SUM(D5:D21)</f>
        <v>0</v>
      </c>
      <c r="E22" s="189">
        <f t="shared" si="0"/>
        <v>1062138902</v>
      </c>
      <c r="F22" s="190">
        <f t="shared" si="0"/>
        <v>1062138902</v>
      </c>
      <c r="G22" s="190">
        <f t="shared" si="0"/>
        <v>263128558</v>
      </c>
      <c r="H22" s="190">
        <f t="shared" si="0"/>
        <v>30227371</v>
      </c>
      <c r="I22" s="190">
        <f t="shared" si="0"/>
        <v>20722398</v>
      </c>
      <c r="J22" s="190">
        <f t="shared" si="0"/>
        <v>314078327</v>
      </c>
      <c r="K22" s="190">
        <f t="shared" si="0"/>
        <v>54067897</v>
      </c>
      <c r="L22" s="190">
        <f t="shared" si="0"/>
        <v>25067609</v>
      </c>
      <c r="M22" s="190">
        <f t="shared" si="0"/>
        <v>200023191</v>
      </c>
      <c r="N22" s="190">
        <f t="shared" si="0"/>
        <v>279158697</v>
      </c>
      <c r="O22" s="190">
        <f t="shared" si="0"/>
        <v>22433814</v>
      </c>
      <c r="P22" s="190">
        <f t="shared" si="0"/>
        <v>39811319</v>
      </c>
      <c r="Q22" s="190">
        <f t="shared" si="0"/>
        <v>182237441</v>
      </c>
      <c r="R22" s="190">
        <f t="shared" si="0"/>
        <v>244482574</v>
      </c>
      <c r="S22" s="190">
        <f t="shared" si="0"/>
        <v>23214486</v>
      </c>
      <c r="T22" s="190">
        <f t="shared" si="0"/>
        <v>25889367</v>
      </c>
      <c r="U22" s="190">
        <f t="shared" si="0"/>
        <v>28742887</v>
      </c>
      <c r="V22" s="190">
        <f t="shared" si="0"/>
        <v>77846740</v>
      </c>
      <c r="W22" s="190">
        <f t="shared" si="0"/>
        <v>915566338</v>
      </c>
      <c r="X22" s="190">
        <f t="shared" si="0"/>
        <v>1059138908</v>
      </c>
      <c r="Y22" s="190">
        <f t="shared" si="0"/>
        <v>-143572570</v>
      </c>
      <c r="Z22" s="191">
        <f>+IF(X22&lt;&gt;0,+(Y22/X22)*100,0)</f>
        <v>-13.555593975025607</v>
      </c>
      <c r="AA22" s="188">
        <f>SUM(AA5:AA21)</f>
        <v>1062138902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281891705</v>
      </c>
      <c r="D25" s="155">
        <v>0</v>
      </c>
      <c r="E25" s="156">
        <v>304510224</v>
      </c>
      <c r="F25" s="60">
        <v>304510224</v>
      </c>
      <c r="G25" s="60">
        <v>38184395</v>
      </c>
      <c r="H25" s="60">
        <v>25927508</v>
      </c>
      <c r="I25" s="60">
        <v>23177856</v>
      </c>
      <c r="J25" s="60">
        <v>87289759</v>
      </c>
      <c r="K25" s="60">
        <v>24090879</v>
      </c>
      <c r="L25" s="60">
        <v>23457542</v>
      </c>
      <c r="M25" s="60">
        <v>25637470</v>
      </c>
      <c r="N25" s="60">
        <v>73185891</v>
      </c>
      <c r="O25" s="60">
        <v>25468530</v>
      </c>
      <c r="P25" s="60">
        <v>26589595</v>
      </c>
      <c r="Q25" s="60">
        <v>27076615</v>
      </c>
      <c r="R25" s="60">
        <v>79134740</v>
      </c>
      <c r="S25" s="60">
        <v>23703068</v>
      </c>
      <c r="T25" s="60">
        <v>20170643</v>
      </c>
      <c r="U25" s="60">
        <v>29437609</v>
      </c>
      <c r="V25" s="60">
        <v>73311320</v>
      </c>
      <c r="W25" s="60">
        <v>312921710</v>
      </c>
      <c r="X25" s="60">
        <v>304510224</v>
      </c>
      <c r="Y25" s="60">
        <v>8411486</v>
      </c>
      <c r="Z25" s="140">
        <v>2.76</v>
      </c>
      <c r="AA25" s="155">
        <v>304510224</v>
      </c>
    </row>
    <row r="26" spans="1:27" ht="13.5">
      <c r="A26" s="183" t="s">
        <v>38</v>
      </c>
      <c r="B26" s="182"/>
      <c r="C26" s="155">
        <v>11310100</v>
      </c>
      <c r="D26" s="155">
        <v>0</v>
      </c>
      <c r="E26" s="156">
        <v>18272467</v>
      </c>
      <c r="F26" s="60">
        <v>18272467</v>
      </c>
      <c r="G26" s="60">
        <v>1129882</v>
      </c>
      <c r="H26" s="60">
        <v>1013207</v>
      </c>
      <c r="I26" s="60">
        <v>998562</v>
      </c>
      <c r="J26" s="60">
        <v>3141651</v>
      </c>
      <c r="K26" s="60">
        <v>1001477</v>
      </c>
      <c r="L26" s="60">
        <v>1451713</v>
      </c>
      <c r="M26" s="60">
        <v>1185916</v>
      </c>
      <c r="N26" s="60">
        <v>3639106</v>
      </c>
      <c r="O26" s="60">
        <v>921853</v>
      </c>
      <c r="P26" s="60">
        <v>1011312</v>
      </c>
      <c r="Q26" s="60">
        <v>998423</v>
      </c>
      <c r="R26" s="60">
        <v>2931588</v>
      </c>
      <c r="S26" s="60">
        <v>4124503</v>
      </c>
      <c r="T26" s="60">
        <v>1314851</v>
      </c>
      <c r="U26" s="60">
        <v>1305959</v>
      </c>
      <c r="V26" s="60">
        <v>6745313</v>
      </c>
      <c r="W26" s="60">
        <v>16457658</v>
      </c>
      <c r="X26" s="60">
        <v>18272472</v>
      </c>
      <c r="Y26" s="60">
        <v>-1814814</v>
      </c>
      <c r="Z26" s="140">
        <v>-9.93</v>
      </c>
      <c r="AA26" s="155">
        <v>18272467</v>
      </c>
    </row>
    <row r="27" spans="1:27" ht="13.5">
      <c r="A27" s="183" t="s">
        <v>118</v>
      </c>
      <c r="B27" s="182"/>
      <c r="C27" s="155">
        <v>35636005</v>
      </c>
      <c r="D27" s="155">
        <v>0</v>
      </c>
      <c r="E27" s="156">
        <v>46243385</v>
      </c>
      <c r="F27" s="60">
        <v>46243385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46243380</v>
      </c>
      <c r="Y27" s="60">
        <v>-46243380</v>
      </c>
      <c r="Z27" s="140">
        <v>-100</v>
      </c>
      <c r="AA27" s="155">
        <v>46243385</v>
      </c>
    </row>
    <row r="28" spans="1:27" ht="13.5">
      <c r="A28" s="183" t="s">
        <v>39</v>
      </c>
      <c r="B28" s="182"/>
      <c r="C28" s="155">
        <v>216624379</v>
      </c>
      <c r="D28" s="155">
        <v>0</v>
      </c>
      <c r="E28" s="156">
        <v>160490586</v>
      </c>
      <c r="F28" s="60">
        <v>160490586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160490586</v>
      </c>
      <c r="Y28" s="60">
        <v>-160490586</v>
      </c>
      <c r="Z28" s="140">
        <v>-100</v>
      </c>
      <c r="AA28" s="155">
        <v>160490586</v>
      </c>
    </row>
    <row r="29" spans="1:27" ht="13.5">
      <c r="A29" s="183" t="s">
        <v>40</v>
      </c>
      <c r="B29" s="182"/>
      <c r="C29" s="155">
        <v>2343214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2111</v>
      </c>
      <c r="P29" s="60">
        <v>0</v>
      </c>
      <c r="Q29" s="60">
        <v>0</v>
      </c>
      <c r="R29" s="60">
        <v>2111</v>
      </c>
      <c r="S29" s="60">
        <v>0</v>
      </c>
      <c r="T29" s="60">
        <v>0</v>
      </c>
      <c r="U29" s="60">
        <v>0</v>
      </c>
      <c r="V29" s="60">
        <v>0</v>
      </c>
      <c r="W29" s="60">
        <v>2111</v>
      </c>
      <c r="X29" s="60"/>
      <c r="Y29" s="60">
        <v>2111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40105296</v>
      </c>
      <c r="D30" s="155">
        <v>0</v>
      </c>
      <c r="E30" s="156">
        <v>41000000</v>
      </c>
      <c r="F30" s="60">
        <v>41000000</v>
      </c>
      <c r="G30" s="60">
        <v>0</v>
      </c>
      <c r="H30" s="60">
        <v>0</v>
      </c>
      <c r="I30" s="60">
        <v>3398952</v>
      </c>
      <c r="J30" s="60">
        <v>3398952</v>
      </c>
      <c r="K30" s="60">
        <v>5465221</v>
      </c>
      <c r="L30" s="60">
        <v>144368</v>
      </c>
      <c r="M30" s="60">
        <v>12236</v>
      </c>
      <c r="N30" s="60">
        <v>5621825</v>
      </c>
      <c r="O30" s="60">
        <v>2817095</v>
      </c>
      <c r="P30" s="60">
        <v>1584148</v>
      </c>
      <c r="Q30" s="60">
        <v>7688265</v>
      </c>
      <c r="R30" s="60">
        <v>12089508</v>
      </c>
      <c r="S30" s="60">
        <v>0</v>
      </c>
      <c r="T30" s="60">
        <v>2939273</v>
      </c>
      <c r="U30" s="60">
        <v>3109853</v>
      </c>
      <c r="V30" s="60">
        <v>6049126</v>
      </c>
      <c r="W30" s="60">
        <v>27159411</v>
      </c>
      <c r="X30" s="60">
        <v>41000000</v>
      </c>
      <c r="Y30" s="60">
        <v>-13840589</v>
      </c>
      <c r="Z30" s="140">
        <v>-33.76</v>
      </c>
      <c r="AA30" s="155">
        <v>41000000</v>
      </c>
    </row>
    <row r="31" spans="1:27" ht="13.5">
      <c r="A31" s="183" t="s">
        <v>120</v>
      </c>
      <c r="B31" s="182"/>
      <c r="C31" s="155">
        <v>23001974</v>
      </c>
      <c r="D31" s="155">
        <v>0</v>
      </c>
      <c r="E31" s="156">
        <v>27133758</v>
      </c>
      <c r="F31" s="60">
        <v>27133758</v>
      </c>
      <c r="G31" s="60">
        <v>379534</v>
      </c>
      <c r="H31" s="60">
        <v>297204</v>
      </c>
      <c r="I31" s="60">
        <v>1770169</v>
      </c>
      <c r="J31" s="60">
        <v>2446907</v>
      </c>
      <c r="K31" s="60">
        <v>2326921</v>
      </c>
      <c r="L31" s="60">
        <v>1079087</v>
      </c>
      <c r="M31" s="60">
        <v>3885663</v>
      </c>
      <c r="N31" s="60">
        <v>7291671</v>
      </c>
      <c r="O31" s="60">
        <v>1217021</v>
      </c>
      <c r="P31" s="60">
        <v>2542728</v>
      </c>
      <c r="Q31" s="60">
        <v>3821242</v>
      </c>
      <c r="R31" s="60">
        <v>7580991</v>
      </c>
      <c r="S31" s="60">
        <v>1358245</v>
      </c>
      <c r="T31" s="60">
        <v>1231613</v>
      </c>
      <c r="U31" s="60">
        <v>1530542</v>
      </c>
      <c r="V31" s="60">
        <v>4120400</v>
      </c>
      <c r="W31" s="60">
        <v>21439969</v>
      </c>
      <c r="X31" s="60">
        <v>27133761</v>
      </c>
      <c r="Y31" s="60">
        <v>-5693792</v>
      </c>
      <c r="Z31" s="140">
        <v>-20.98</v>
      </c>
      <c r="AA31" s="155">
        <v>27133758</v>
      </c>
    </row>
    <row r="32" spans="1:27" ht="13.5">
      <c r="A32" s="183" t="s">
        <v>121</v>
      </c>
      <c r="B32" s="182"/>
      <c r="C32" s="155">
        <v>22199567</v>
      </c>
      <c r="D32" s="155">
        <v>0</v>
      </c>
      <c r="E32" s="156">
        <v>12500000</v>
      </c>
      <c r="F32" s="60">
        <v>12500000</v>
      </c>
      <c r="G32" s="60">
        <v>0</v>
      </c>
      <c r="H32" s="60">
        <v>796716</v>
      </c>
      <c r="I32" s="60">
        <v>796716</v>
      </c>
      <c r="J32" s="60">
        <v>1593432</v>
      </c>
      <c r="K32" s="60">
        <v>830960</v>
      </c>
      <c r="L32" s="60">
        <v>803881</v>
      </c>
      <c r="M32" s="60">
        <v>855975</v>
      </c>
      <c r="N32" s="60">
        <v>2490816</v>
      </c>
      <c r="O32" s="60">
        <v>833725</v>
      </c>
      <c r="P32" s="60">
        <v>855398</v>
      </c>
      <c r="Q32" s="60">
        <v>869818</v>
      </c>
      <c r="R32" s="60">
        <v>2558941</v>
      </c>
      <c r="S32" s="60">
        <v>838125</v>
      </c>
      <c r="T32" s="60">
        <v>942833</v>
      </c>
      <c r="U32" s="60">
        <v>1902166</v>
      </c>
      <c r="V32" s="60">
        <v>3683124</v>
      </c>
      <c r="W32" s="60">
        <v>10326313</v>
      </c>
      <c r="X32" s="60">
        <v>12500000</v>
      </c>
      <c r="Y32" s="60">
        <v>-2173687</v>
      </c>
      <c r="Z32" s="140">
        <v>-17.39</v>
      </c>
      <c r="AA32" s="155">
        <v>12500000</v>
      </c>
    </row>
    <row r="33" spans="1:27" ht="13.5">
      <c r="A33" s="183" t="s">
        <v>42</v>
      </c>
      <c r="B33" s="182"/>
      <c r="C33" s="155">
        <v>50510745</v>
      </c>
      <c r="D33" s="155">
        <v>0</v>
      </c>
      <c r="E33" s="156">
        <v>192108553</v>
      </c>
      <c r="F33" s="60">
        <v>192108553</v>
      </c>
      <c r="G33" s="60">
        <v>3758333</v>
      </c>
      <c r="H33" s="60">
        <v>0</v>
      </c>
      <c r="I33" s="60">
        <v>0</v>
      </c>
      <c r="J33" s="60">
        <v>3758333</v>
      </c>
      <c r="K33" s="60">
        <v>0</v>
      </c>
      <c r="L33" s="60">
        <v>0</v>
      </c>
      <c r="M33" s="60">
        <v>2761972</v>
      </c>
      <c r="N33" s="60">
        <v>2761972</v>
      </c>
      <c r="O33" s="60">
        <v>0</v>
      </c>
      <c r="P33" s="60">
        <v>2112433</v>
      </c>
      <c r="Q33" s="60">
        <v>1181428</v>
      </c>
      <c r="R33" s="60">
        <v>3293861</v>
      </c>
      <c r="S33" s="60">
        <v>2500000</v>
      </c>
      <c r="T33" s="60">
        <v>2500000</v>
      </c>
      <c r="U33" s="60">
        <v>0</v>
      </c>
      <c r="V33" s="60">
        <v>5000000</v>
      </c>
      <c r="W33" s="60">
        <v>14814166</v>
      </c>
      <c r="X33" s="60">
        <v>192108556</v>
      </c>
      <c r="Y33" s="60">
        <v>-177294390</v>
      </c>
      <c r="Z33" s="140">
        <v>-92.29</v>
      </c>
      <c r="AA33" s="155">
        <v>192108553</v>
      </c>
    </row>
    <row r="34" spans="1:27" ht="13.5">
      <c r="A34" s="183" t="s">
        <v>43</v>
      </c>
      <c r="B34" s="182"/>
      <c r="C34" s="155">
        <v>730853737</v>
      </c>
      <c r="D34" s="155">
        <v>0</v>
      </c>
      <c r="E34" s="156">
        <v>204126978</v>
      </c>
      <c r="F34" s="60">
        <v>204126978</v>
      </c>
      <c r="G34" s="60">
        <v>12959584</v>
      </c>
      <c r="H34" s="60">
        <v>19514842</v>
      </c>
      <c r="I34" s="60">
        <v>19860110</v>
      </c>
      <c r="J34" s="60">
        <v>52334536</v>
      </c>
      <c r="K34" s="60">
        <v>25806510</v>
      </c>
      <c r="L34" s="60">
        <v>21297692</v>
      </c>
      <c r="M34" s="60">
        <v>19865148</v>
      </c>
      <c r="N34" s="60">
        <v>66969350</v>
      </c>
      <c r="O34" s="60">
        <v>16010714</v>
      </c>
      <c r="P34" s="60">
        <v>17349723</v>
      </c>
      <c r="Q34" s="60">
        <v>32571940</v>
      </c>
      <c r="R34" s="60">
        <v>65932377</v>
      </c>
      <c r="S34" s="60">
        <v>15263754</v>
      </c>
      <c r="T34" s="60">
        <v>12390725</v>
      </c>
      <c r="U34" s="60">
        <v>45257976</v>
      </c>
      <c r="V34" s="60">
        <v>72912455</v>
      </c>
      <c r="W34" s="60">
        <v>258148718</v>
      </c>
      <c r="X34" s="60">
        <v>204126979</v>
      </c>
      <c r="Y34" s="60">
        <v>54021739</v>
      </c>
      <c r="Z34" s="140">
        <v>26.46</v>
      </c>
      <c r="AA34" s="155">
        <v>204126978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1414476722</v>
      </c>
      <c r="D36" s="188">
        <f>SUM(D25:D35)</f>
        <v>0</v>
      </c>
      <c r="E36" s="189">
        <f t="shared" si="1"/>
        <v>1006385951</v>
      </c>
      <c r="F36" s="190">
        <f t="shared" si="1"/>
        <v>1006385951</v>
      </c>
      <c r="G36" s="190">
        <f t="shared" si="1"/>
        <v>56411728</v>
      </c>
      <c r="H36" s="190">
        <f t="shared" si="1"/>
        <v>47549477</v>
      </c>
      <c r="I36" s="190">
        <f t="shared" si="1"/>
        <v>50002365</v>
      </c>
      <c r="J36" s="190">
        <f t="shared" si="1"/>
        <v>153963570</v>
      </c>
      <c r="K36" s="190">
        <f t="shared" si="1"/>
        <v>59521968</v>
      </c>
      <c r="L36" s="190">
        <f t="shared" si="1"/>
        <v>48234283</v>
      </c>
      <c r="M36" s="190">
        <f t="shared" si="1"/>
        <v>54204380</v>
      </c>
      <c r="N36" s="190">
        <f t="shared" si="1"/>
        <v>161960631</v>
      </c>
      <c r="O36" s="190">
        <f t="shared" si="1"/>
        <v>47271049</v>
      </c>
      <c r="P36" s="190">
        <f t="shared" si="1"/>
        <v>52045337</v>
      </c>
      <c r="Q36" s="190">
        <f t="shared" si="1"/>
        <v>74207731</v>
      </c>
      <c r="R36" s="190">
        <f t="shared" si="1"/>
        <v>173524117</v>
      </c>
      <c r="S36" s="190">
        <f t="shared" si="1"/>
        <v>47787695</v>
      </c>
      <c r="T36" s="190">
        <f t="shared" si="1"/>
        <v>41489938</v>
      </c>
      <c r="U36" s="190">
        <f t="shared" si="1"/>
        <v>82544105</v>
      </c>
      <c r="V36" s="190">
        <f t="shared" si="1"/>
        <v>171821738</v>
      </c>
      <c r="W36" s="190">
        <f t="shared" si="1"/>
        <v>661270056</v>
      </c>
      <c r="X36" s="190">
        <f t="shared" si="1"/>
        <v>1006385958</v>
      </c>
      <c r="Y36" s="190">
        <f t="shared" si="1"/>
        <v>-345115902</v>
      </c>
      <c r="Z36" s="191">
        <f>+IF(X36&lt;&gt;0,+(Y36/X36)*100,0)</f>
        <v>-34.2925991024211</v>
      </c>
      <c r="AA36" s="188">
        <f>SUM(AA25:AA35)</f>
        <v>1006385951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441807632</v>
      </c>
      <c r="D38" s="199">
        <f>+D22-D36</f>
        <v>0</v>
      </c>
      <c r="E38" s="200">
        <f t="shared" si="2"/>
        <v>55752951</v>
      </c>
      <c r="F38" s="106">
        <f t="shared" si="2"/>
        <v>55752951</v>
      </c>
      <c r="G38" s="106">
        <f t="shared" si="2"/>
        <v>206716830</v>
      </c>
      <c r="H38" s="106">
        <f t="shared" si="2"/>
        <v>-17322106</v>
      </c>
      <c r="I38" s="106">
        <f t="shared" si="2"/>
        <v>-29279967</v>
      </c>
      <c r="J38" s="106">
        <f t="shared" si="2"/>
        <v>160114757</v>
      </c>
      <c r="K38" s="106">
        <f t="shared" si="2"/>
        <v>-5454071</v>
      </c>
      <c r="L38" s="106">
        <f t="shared" si="2"/>
        <v>-23166674</v>
      </c>
      <c r="M38" s="106">
        <f t="shared" si="2"/>
        <v>145818811</v>
      </c>
      <c r="N38" s="106">
        <f t="shared" si="2"/>
        <v>117198066</v>
      </c>
      <c r="O38" s="106">
        <f t="shared" si="2"/>
        <v>-24837235</v>
      </c>
      <c r="P38" s="106">
        <f t="shared" si="2"/>
        <v>-12234018</v>
      </c>
      <c r="Q38" s="106">
        <f t="shared" si="2"/>
        <v>108029710</v>
      </c>
      <c r="R38" s="106">
        <f t="shared" si="2"/>
        <v>70958457</v>
      </c>
      <c r="S38" s="106">
        <f t="shared" si="2"/>
        <v>-24573209</v>
      </c>
      <c r="T38" s="106">
        <f t="shared" si="2"/>
        <v>-15600571</v>
      </c>
      <c r="U38" s="106">
        <f t="shared" si="2"/>
        <v>-53801218</v>
      </c>
      <c r="V38" s="106">
        <f t="shared" si="2"/>
        <v>-93974998</v>
      </c>
      <c r="W38" s="106">
        <f t="shared" si="2"/>
        <v>254296282</v>
      </c>
      <c r="X38" s="106">
        <f>IF(F22=F36,0,X22-X36)</f>
        <v>52752950</v>
      </c>
      <c r="Y38" s="106">
        <f t="shared" si="2"/>
        <v>201543332</v>
      </c>
      <c r="Z38" s="201">
        <f>+IF(X38&lt;&gt;0,+(Y38/X38)*100,0)</f>
        <v>382.05130139641483</v>
      </c>
      <c r="AA38" s="199">
        <f>+AA22-AA36</f>
        <v>55752951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711854053</v>
      </c>
      <c r="F39" s="60">
        <v>711854053</v>
      </c>
      <c r="G39" s="60">
        <v>120874000</v>
      </c>
      <c r="H39" s="60">
        <v>27546000</v>
      </c>
      <c r="I39" s="60">
        <v>0</v>
      </c>
      <c r="J39" s="60">
        <v>148420000</v>
      </c>
      <c r="K39" s="60">
        <v>44722000</v>
      </c>
      <c r="L39" s="60">
        <v>5000000</v>
      </c>
      <c r="M39" s="60">
        <v>181311000</v>
      </c>
      <c r="N39" s="60">
        <v>231033000</v>
      </c>
      <c r="O39" s="60">
        <v>0</v>
      </c>
      <c r="P39" s="60">
        <v>0</v>
      </c>
      <c r="Q39" s="60">
        <v>331546000</v>
      </c>
      <c r="R39" s="60">
        <v>331546000</v>
      </c>
      <c r="S39" s="60">
        <v>0</v>
      </c>
      <c r="T39" s="60">
        <v>0</v>
      </c>
      <c r="U39" s="60">
        <v>0</v>
      </c>
      <c r="V39" s="60">
        <v>0</v>
      </c>
      <c r="W39" s="60">
        <v>710999000</v>
      </c>
      <c r="X39" s="60">
        <v>711969053</v>
      </c>
      <c r="Y39" s="60">
        <v>-970053</v>
      </c>
      <c r="Z39" s="140">
        <v>-0.14</v>
      </c>
      <c r="AA39" s="155">
        <v>711854053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123486002</v>
      </c>
      <c r="Y40" s="54">
        <v>-123486002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441807632</v>
      </c>
      <c r="D42" s="206">
        <f>SUM(D38:D41)</f>
        <v>0</v>
      </c>
      <c r="E42" s="207">
        <f t="shared" si="3"/>
        <v>767607004</v>
      </c>
      <c r="F42" s="88">
        <f t="shared" si="3"/>
        <v>767607004</v>
      </c>
      <c r="G42" s="88">
        <f t="shared" si="3"/>
        <v>327590830</v>
      </c>
      <c r="H42" s="88">
        <f t="shared" si="3"/>
        <v>10223894</v>
      </c>
      <c r="I42" s="88">
        <f t="shared" si="3"/>
        <v>-29279967</v>
      </c>
      <c r="J42" s="88">
        <f t="shared" si="3"/>
        <v>308534757</v>
      </c>
      <c r="K42" s="88">
        <f t="shared" si="3"/>
        <v>39267929</v>
      </c>
      <c r="L42" s="88">
        <f t="shared" si="3"/>
        <v>-18166674</v>
      </c>
      <c r="M42" s="88">
        <f t="shared" si="3"/>
        <v>327129811</v>
      </c>
      <c r="N42" s="88">
        <f t="shared" si="3"/>
        <v>348231066</v>
      </c>
      <c r="O42" s="88">
        <f t="shared" si="3"/>
        <v>-24837235</v>
      </c>
      <c r="P42" s="88">
        <f t="shared" si="3"/>
        <v>-12234018</v>
      </c>
      <c r="Q42" s="88">
        <f t="shared" si="3"/>
        <v>439575710</v>
      </c>
      <c r="R42" s="88">
        <f t="shared" si="3"/>
        <v>402504457</v>
      </c>
      <c r="S42" s="88">
        <f t="shared" si="3"/>
        <v>-24573209</v>
      </c>
      <c r="T42" s="88">
        <f t="shared" si="3"/>
        <v>-15600571</v>
      </c>
      <c r="U42" s="88">
        <f t="shared" si="3"/>
        <v>-53801218</v>
      </c>
      <c r="V42" s="88">
        <f t="shared" si="3"/>
        <v>-93974998</v>
      </c>
      <c r="W42" s="88">
        <f t="shared" si="3"/>
        <v>965295282</v>
      </c>
      <c r="X42" s="88">
        <f t="shared" si="3"/>
        <v>888208005</v>
      </c>
      <c r="Y42" s="88">
        <f t="shared" si="3"/>
        <v>77087277</v>
      </c>
      <c r="Z42" s="208">
        <f>+IF(X42&lt;&gt;0,+(Y42/X42)*100,0)</f>
        <v>8.678966702174678</v>
      </c>
      <c r="AA42" s="206">
        <f>SUM(AA38:AA41)</f>
        <v>767607004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441807632</v>
      </c>
      <c r="D44" s="210">
        <f>+D42-D43</f>
        <v>0</v>
      </c>
      <c r="E44" s="211">
        <f t="shared" si="4"/>
        <v>767607004</v>
      </c>
      <c r="F44" s="77">
        <f t="shared" si="4"/>
        <v>767607004</v>
      </c>
      <c r="G44" s="77">
        <f t="shared" si="4"/>
        <v>327590830</v>
      </c>
      <c r="H44" s="77">
        <f t="shared" si="4"/>
        <v>10223894</v>
      </c>
      <c r="I44" s="77">
        <f t="shared" si="4"/>
        <v>-29279967</v>
      </c>
      <c r="J44" s="77">
        <f t="shared" si="4"/>
        <v>308534757</v>
      </c>
      <c r="K44" s="77">
        <f t="shared" si="4"/>
        <v>39267929</v>
      </c>
      <c r="L44" s="77">
        <f t="shared" si="4"/>
        <v>-18166674</v>
      </c>
      <c r="M44" s="77">
        <f t="shared" si="4"/>
        <v>327129811</v>
      </c>
      <c r="N44" s="77">
        <f t="shared" si="4"/>
        <v>348231066</v>
      </c>
      <c r="O44" s="77">
        <f t="shared" si="4"/>
        <v>-24837235</v>
      </c>
      <c r="P44" s="77">
        <f t="shared" si="4"/>
        <v>-12234018</v>
      </c>
      <c r="Q44" s="77">
        <f t="shared" si="4"/>
        <v>439575710</v>
      </c>
      <c r="R44" s="77">
        <f t="shared" si="4"/>
        <v>402504457</v>
      </c>
      <c r="S44" s="77">
        <f t="shared" si="4"/>
        <v>-24573209</v>
      </c>
      <c r="T44" s="77">
        <f t="shared" si="4"/>
        <v>-15600571</v>
      </c>
      <c r="U44" s="77">
        <f t="shared" si="4"/>
        <v>-53801218</v>
      </c>
      <c r="V44" s="77">
        <f t="shared" si="4"/>
        <v>-93974998</v>
      </c>
      <c r="W44" s="77">
        <f t="shared" si="4"/>
        <v>965295282</v>
      </c>
      <c r="X44" s="77">
        <f t="shared" si="4"/>
        <v>888208005</v>
      </c>
      <c r="Y44" s="77">
        <f t="shared" si="4"/>
        <v>77087277</v>
      </c>
      <c r="Z44" s="212">
        <f>+IF(X44&lt;&gt;0,+(Y44/X44)*100,0)</f>
        <v>8.678966702174678</v>
      </c>
      <c r="AA44" s="210">
        <f>+AA42-AA43</f>
        <v>767607004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441807632</v>
      </c>
      <c r="D46" s="206">
        <f>SUM(D44:D45)</f>
        <v>0</v>
      </c>
      <c r="E46" s="207">
        <f t="shared" si="5"/>
        <v>767607004</v>
      </c>
      <c r="F46" s="88">
        <f t="shared" si="5"/>
        <v>767607004</v>
      </c>
      <c r="G46" s="88">
        <f t="shared" si="5"/>
        <v>327590830</v>
      </c>
      <c r="H46" s="88">
        <f t="shared" si="5"/>
        <v>10223894</v>
      </c>
      <c r="I46" s="88">
        <f t="shared" si="5"/>
        <v>-29279967</v>
      </c>
      <c r="J46" s="88">
        <f t="shared" si="5"/>
        <v>308534757</v>
      </c>
      <c r="K46" s="88">
        <f t="shared" si="5"/>
        <v>39267929</v>
      </c>
      <c r="L46" s="88">
        <f t="shared" si="5"/>
        <v>-18166674</v>
      </c>
      <c r="M46" s="88">
        <f t="shared" si="5"/>
        <v>327129811</v>
      </c>
      <c r="N46" s="88">
        <f t="shared" si="5"/>
        <v>348231066</v>
      </c>
      <c r="O46" s="88">
        <f t="shared" si="5"/>
        <v>-24837235</v>
      </c>
      <c r="P46" s="88">
        <f t="shared" si="5"/>
        <v>-12234018</v>
      </c>
      <c r="Q46" s="88">
        <f t="shared" si="5"/>
        <v>439575710</v>
      </c>
      <c r="R46" s="88">
        <f t="shared" si="5"/>
        <v>402504457</v>
      </c>
      <c r="S46" s="88">
        <f t="shared" si="5"/>
        <v>-24573209</v>
      </c>
      <c r="T46" s="88">
        <f t="shared" si="5"/>
        <v>-15600571</v>
      </c>
      <c r="U46" s="88">
        <f t="shared" si="5"/>
        <v>-53801218</v>
      </c>
      <c r="V46" s="88">
        <f t="shared" si="5"/>
        <v>-93974998</v>
      </c>
      <c r="W46" s="88">
        <f t="shared" si="5"/>
        <v>965295282</v>
      </c>
      <c r="X46" s="88">
        <f t="shared" si="5"/>
        <v>888208005</v>
      </c>
      <c r="Y46" s="88">
        <f t="shared" si="5"/>
        <v>77087277</v>
      </c>
      <c r="Z46" s="208">
        <f>+IF(X46&lt;&gt;0,+(Y46/X46)*100,0)</f>
        <v>8.678966702174678</v>
      </c>
      <c r="AA46" s="206">
        <f>SUM(AA44:AA45)</f>
        <v>767607004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441807632</v>
      </c>
      <c r="D48" s="217">
        <f>SUM(D46:D47)</f>
        <v>0</v>
      </c>
      <c r="E48" s="218">
        <f t="shared" si="6"/>
        <v>767607004</v>
      </c>
      <c r="F48" s="219">
        <f t="shared" si="6"/>
        <v>767607004</v>
      </c>
      <c r="G48" s="219">
        <f t="shared" si="6"/>
        <v>327590830</v>
      </c>
      <c r="H48" s="220">
        <f t="shared" si="6"/>
        <v>10223894</v>
      </c>
      <c r="I48" s="220">
        <f t="shared" si="6"/>
        <v>-29279967</v>
      </c>
      <c r="J48" s="220">
        <f t="shared" si="6"/>
        <v>308534757</v>
      </c>
      <c r="K48" s="220">
        <f t="shared" si="6"/>
        <v>39267929</v>
      </c>
      <c r="L48" s="220">
        <f t="shared" si="6"/>
        <v>-18166674</v>
      </c>
      <c r="M48" s="219">
        <f t="shared" si="6"/>
        <v>327129811</v>
      </c>
      <c r="N48" s="219">
        <f t="shared" si="6"/>
        <v>348231066</v>
      </c>
      <c r="O48" s="220">
        <f t="shared" si="6"/>
        <v>-24837235</v>
      </c>
      <c r="P48" s="220">
        <f t="shared" si="6"/>
        <v>-12234018</v>
      </c>
      <c r="Q48" s="220">
        <f t="shared" si="6"/>
        <v>439575710</v>
      </c>
      <c r="R48" s="220">
        <f t="shared" si="6"/>
        <v>402504457</v>
      </c>
      <c r="S48" s="220">
        <f t="shared" si="6"/>
        <v>-24573209</v>
      </c>
      <c r="T48" s="219">
        <f t="shared" si="6"/>
        <v>-15600571</v>
      </c>
      <c r="U48" s="219">
        <f t="shared" si="6"/>
        <v>-53801218</v>
      </c>
      <c r="V48" s="220">
        <f t="shared" si="6"/>
        <v>-93974998</v>
      </c>
      <c r="W48" s="220">
        <f t="shared" si="6"/>
        <v>965295282</v>
      </c>
      <c r="X48" s="220">
        <f t="shared" si="6"/>
        <v>888208005</v>
      </c>
      <c r="Y48" s="220">
        <f t="shared" si="6"/>
        <v>77087277</v>
      </c>
      <c r="Z48" s="221">
        <f>+IF(X48&lt;&gt;0,+(Y48/X48)*100,0)</f>
        <v>8.678966702174678</v>
      </c>
      <c r="AA48" s="222">
        <f>SUM(AA46:AA47)</f>
        <v>767607004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14895000</v>
      </c>
      <c r="F5" s="100">
        <f t="shared" si="0"/>
        <v>14895000</v>
      </c>
      <c r="G5" s="100">
        <f t="shared" si="0"/>
        <v>36179</v>
      </c>
      <c r="H5" s="100">
        <f t="shared" si="0"/>
        <v>130697</v>
      </c>
      <c r="I5" s="100">
        <f t="shared" si="0"/>
        <v>288321</v>
      </c>
      <c r="J5" s="100">
        <f t="shared" si="0"/>
        <v>455197</v>
      </c>
      <c r="K5" s="100">
        <f t="shared" si="0"/>
        <v>368737</v>
      </c>
      <c r="L5" s="100">
        <f t="shared" si="0"/>
        <v>2189886</v>
      </c>
      <c r="M5" s="100">
        <f t="shared" si="0"/>
        <v>2485260</v>
      </c>
      <c r="N5" s="100">
        <f t="shared" si="0"/>
        <v>5043883</v>
      </c>
      <c r="O5" s="100">
        <f t="shared" si="0"/>
        <v>0</v>
      </c>
      <c r="P5" s="100">
        <f t="shared" si="0"/>
        <v>531534</v>
      </c>
      <c r="Q5" s="100">
        <f t="shared" si="0"/>
        <v>1207215</v>
      </c>
      <c r="R5" s="100">
        <f t="shared" si="0"/>
        <v>1738749</v>
      </c>
      <c r="S5" s="100">
        <f t="shared" si="0"/>
        <v>164797</v>
      </c>
      <c r="T5" s="100">
        <f t="shared" si="0"/>
        <v>99253</v>
      </c>
      <c r="U5" s="100">
        <f t="shared" si="0"/>
        <v>357004</v>
      </c>
      <c r="V5" s="100">
        <f t="shared" si="0"/>
        <v>621054</v>
      </c>
      <c r="W5" s="100">
        <f t="shared" si="0"/>
        <v>7858883</v>
      </c>
      <c r="X5" s="100">
        <f t="shared" si="0"/>
        <v>14895000</v>
      </c>
      <c r="Y5" s="100">
        <f t="shared" si="0"/>
        <v>-7036117</v>
      </c>
      <c r="Z5" s="137">
        <f>+IF(X5&lt;&gt;0,+(Y5/X5)*100,0)</f>
        <v>-47.23811346089292</v>
      </c>
      <c r="AA5" s="153">
        <f>SUM(AA6:AA8)</f>
        <v>14895000</v>
      </c>
    </row>
    <row r="6" spans="1:27" ht="13.5">
      <c r="A6" s="138" t="s">
        <v>75</v>
      </c>
      <c r="B6" s="136"/>
      <c r="C6" s="155"/>
      <c r="D6" s="155"/>
      <c r="E6" s="156">
        <v>4000000</v>
      </c>
      <c r="F6" s="60">
        <v>4000000</v>
      </c>
      <c r="G6" s="60"/>
      <c r="H6" s="60"/>
      <c r="I6" s="60"/>
      <c r="J6" s="60"/>
      <c r="K6" s="60"/>
      <c r="L6" s="60">
        <v>1668871</v>
      </c>
      <c r="M6" s="60">
        <v>233642</v>
      </c>
      <c r="N6" s="60">
        <v>1902513</v>
      </c>
      <c r="O6" s="60"/>
      <c r="P6" s="60"/>
      <c r="Q6" s="60">
        <v>657228</v>
      </c>
      <c r="R6" s="60">
        <v>657228</v>
      </c>
      <c r="S6" s="60"/>
      <c r="T6" s="60"/>
      <c r="U6" s="60"/>
      <c r="V6" s="60"/>
      <c r="W6" s="60">
        <v>2559741</v>
      </c>
      <c r="X6" s="60">
        <v>4000000</v>
      </c>
      <c r="Y6" s="60">
        <v>-1440259</v>
      </c>
      <c r="Z6" s="140">
        <v>-36.01</v>
      </c>
      <c r="AA6" s="62">
        <v>4000000</v>
      </c>
    </row>
    <row r="7" spans="1:27" ht="13.5">
      <c r="A7" s="138" t="s">
        <v>76</v>
      </c>
      <c r="B7" s="136"/>
      <c r="C7" s="157"/>
      <c r="D7" s="157"/>
      <c r="E7" s="158">
        <v>7845000</v>
      </c>
      <c r="F7" s="159">
        <v>7845000</v>
      </c>
      <c r="G7" s="159">
        <v>36179</v>
      </c>
      <c r="H7" s="159">
        <v>48507</v>
      </c>
      <c r="I7" s="159">
        <v>288321</v>
      </c>
      <c r="J7" s="159">
        <v>373007</v>
      </c>
      <c r="K7" s="159">
        <v>368737</v>
      </c>
      <c r="L7" s="159">
        <v>299592</v>
      </c>
      <c r="M7" s="159">
        <v>2195121</v>
      </c>
      <c r="N7" s="159">
        <v>2863450</v>
      </c>
      <c r="O7" s="159"/>
      <c r="P7" s="159">
        <v>531534</v>
      </c>
      <c r="Q7" s="159">
        <v>481462</v>
      </c>
      <c r="R7" s="159">
        <v>1012996</v>
      </c>
      <c r="S7" s="159">
        <v>164797</v>
      </c>
      <c r="T7" s="159">
        <v>85840</v>
      </c>
      <c r="U7" s="159">
        <v>252867</v>
      </c>
      <c r="V7" s="159">
        <v>503504</v>
      </c>
      <c r="W7" s="159">
        <v>4752957</v>
      </c>
      <c r="X7" s="159">
        <v>7845000</v>
      </c>
      <c r="Y7" s="159">
        <v>-3092043</v>
      </c>
      <c r="Z7" s="141">
        <v>-39.41</v>
      </c>
      <c r="AA7" s="225">
        <v>7845000</v>
      </c>
    </row>
    <row r="8" spans="1:27" ht="13.5">
      <c r="A8" s="138" t="s">
        <v>77</v>
      </c>
      <c r="B8" s="136"/>
      <c r="C8" s="155"/>
      <c r="D8" s="155"/>
      <c r="E8" s="156">
        <v>3050000</v>
      </c>
      <c r="F8" s="60">
        <v>3050000</v>
      </c>
      <c r="G8" s="60"/>
      <c r="H8" s="60">
        <v>82190</v>
      </c>
      <c r="I8" s="60"/>
      <c r="J8" s="60">
        <v>82190</v>
      </c>
      <c r="K8" s="60"/>
      <c r="L8" s="60">
        <v>221423</v>
      </c>
      <c r="M8" s="60">
        <v>56497</v>
      </c>
      <c r="N8" s="60">
        <v>277920</v>
      </c>
      <c r="O8" s="60"/>
      <c r="P8" s="60"/>
      <c r="Q8" s="60">
        <v>68525</v>
      </c>
      <c r="R8" s="60">
        <v>68525</v>
      </c>
      <c r="S8" s="60"/>
      <c r="T8" s="60">
        <v>13413</v>
      </c>
      <c r="U8" s="60">
        <v>104137</v>
      </c>
      <c r="V8" s="60">
        <v>117550</v>
      </c>
      <c r="W8" s="60">
        <v>546185</v>
      </c>
      <c r="X8" s="60">
        <v>3050000</v>
      </c>
      <c r="Y8" s="60">
        <v>-2503815</v>
      </c>
      <c r="Z8" s="140">
        <v>-82.09</v>
      </c>
      <c r="AA8" s="62">
        <v>3050000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12770000</v>
      </c>
      <c r="F9" s="100">
        <f t="shared" si="1"/>
        <v>12770000</v>
      </c>
      <c r="G9" s="100">
        <f t="shared" si="1"/>
        <v>263556</v>
      </c>
      <c r="H9" s="100">
        <f t="shared" si="1"/>
        <v>1354028</v>
      </c>
      <c r="I9" s="100">
        <f t="shared" si="1"/>
        <v>60444</v>
      </c>
      <c r="J9" s="100">
        <f t="shared" si="1"/>
        <v>1678028</v>
      </c>
      <c r="K9" s="100">
        <f t="shared" si="1"/>
        <v>0</v>
      </c>
      <c r="L9" s="100">
        <f t="shared" si="1"/>
        <v>0</v>
      </c>
      <c r="M9" s="100">
        <f t="shared" si="1"/>
        <v>697693</v>
      </c>
      <c r="N9" s="100">
        <f t="shared" si="1"/>
        <v>697693</v>
      </c>
      <c r="O9" s="100">
        <f t="shared" si="1"/>
        <v>350002</v>
      </c>
      <c r="P9" s="100">
        <f t="shared" si="1"/>
        <v>2314281</v>
      </c>
      <c r="Q9" s="100">
        <f t="shared" si="1"/>
        <v>0</v>
      </c>
      <c r="R9" s="100">
        <f t="shared" si="1"/>
        <v>2664283</v>
      </c>
      <c r="S9" s="100">
        <f t="shared" si="1"/>
        <v>534106</v>
      </c>
      <c r="T9" s="100">
        <f t="shared" si="1"/>
        <v>286115</v>
      </c>
      <c r="U9" s="100">
        <f t="shared" si="1"/>
        <v>1767478</v>
      </c>
      <c r="V9" s="100">
        <f t="shared" si="1"/>
        <v>2587699</v>
      </c>
      <c r="W9" s="100">
        <f t="shared" si="1"/>
        <v>7627703</v>
      </c>
      <c r="X9" s="100">
        <f t="shared" si="1"/>
        <v>12770000</v>
      </c>
      <c r="Y9" s="100">
        <f t="shared" si="1"/>
        <v>-5142297</v>
      </c>
      <c r="Z9" s="137">
        <f>+IF(X9&lt;&gt;0,+(Y9/X9)*100,0)</f>
        <v>-40.26857478465153</v>
      </c>
      <c r="AA9" s="102">
        <f>SUM(AA10:AA14)</f>
        <v>12770000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>
        <v>60444</v>
      </c>
      <c r="J10" s="60">
        <v>60444</v>
      </c>
      <c r="K10" s="60"/>
      <c r="L10" s="60"/>
      <c r="M10" s="60"/>
      <c r="N10" s="60"/>
      <c r="O10" s="60"/>
      <c r="P10" s="60"/>
      <c r="Q10" s="60"/>
      <c r="R10" s="60"/>
      <c r="S10" s="60">
        <v>534106</v>
      </c>
      <c r="T10" s="60">
        <v>286115</v>
      </c>
      <c r="U10" s="60">
        <v>1736812</v>
      </c>
      <c r="V10" s="60">
        <v>2557033</v>
      </c>
      <c r="W10" s="60">
        <v>2617477</v>
      </c>
      <c r="X10" s="60"/>
      <c r="Y10" s="60">
        <v>2617477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10700000</v>
      </c>
      <c r="F12" s="60">
        <v>10700000</v>
      </c>
      <c r="G12" s="60">
        <v>263556</v>
      </c>
      <c r="H12" s="60">
        <v>1206128</v>
      </c>
      <c r="I12" s="60"/>
      <c r="J12" s="60">
        <v>1469684</v>
      </c>
      <c r="K12" s="60"/>
      <c r="L12" s="60"/>
      <c r="M12" s="60">
        <v>400225</v>
      </c>
      <c r="N12" s="60">
        <v>400225</v>
      </c>
      <c r="O12" s="60">
        <v>350002</v>
      </c>
      <c r="P12" s="60">
        <v>2183856</v>
      </c>
      <c r="Q12" s="60"/>
      <c r="R12" s="60">
        <v>2533858</v>
      </c>
      <c r="S12" s="60"/>
      <c r="T12" s="60"/>
      <c r="U12" s="60">
        <v>25090</v>
      </c>
      <c r="V12" s="60">
        <v>25090</v>
      </c>
      <c r="W12" s="60">
        <v>4428857</v>
      </c>
      <c r="X12" s="60">
        <v>10700000</v>
      </c>
      <c r="Y12" s="60">
        <v>-6271143</v>
      </c>
      <c r="Z12" s="140">
        <v>-58.61</v>
      </c>
      <c r="AA12" s="62">
        <v>10700000</v>
      </c>
    </row>
    <row r="13" spans="1:27" ht="13.5">
      <c r="A13" s="138" t="s">
        <v>82</v>
      </c>
      <c r="B13" s="136"/>
      <c r="C13" s="155"/>
      <c r="D13" s="155"/>
      <c r="E13" s="156">
        <v>1070000</v>
      </c>
      <c r="F13" s="60">
        <v>1070000</v>
      </c>
      <c r="G13" s="60"/>
      <c r="H13" s="60">
        <v>147900</v>
      </c>
      <c r="I13" s="60"/>
      <c r="J13" s="60">
        <v>147900</v>
      </c>
      <c r="K13" s="60"/>
      <c r="L13" s="60"/>
      <c r="M13" s="60">
        <v>297468</v>
      </c>
      <c r="N13" s="60">
        <v>297468</v>
      </c>
      <c r="O13" s="60"/>
      <c r="P13" s="60">
        <v>130425</v>
      </c>
      <c r="Q13" s="60"/>
      <c r="R13" s="60">
        <v>130425</v>
      </c>
      <c r="S13" s="60"/>
      <c r="T13" s="60"/>
      <c r="U13" s="60">
        <v>5576</v>
      </c>
      <c r="V13" s="60">
        <v>5576</v>
      </c>
      <c r="W13" s="60">
        <v>581369</v>
      </c>
      <c r="X13" s="60">
        <v>1070000</v>
      </c>
      <c r="Y13" s="60">
        <v>-488631</v>
      </c>
      <c r="Z13" s="140">
        <v>-45.67</v>
      </c>
      <c r="AA13" s="62">
        <v>1070000</v>
      </c>
    </row>
    <row r="14" spans="1:27" ht="13.5">
      <c r="A14" s="138" t="s">
        <v>83</v>
      </c>
      <c r="B14" s="136"/>
      <c r="C14" s="157"/>
      <c r="D14" s="157"/>
      <c r="E14" s="158">
        <v>1000000</v>
      </c>
      <c r="F14" s="159">
        <v>1000000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1000000</v>
      </c>
      <c r="Y14" s="159">
        <v>-1000000</v>
      </c>
      <c r="Z14" s="141">
        <v>-100</v>
      </c>
      <c r="AA14" s="225">
        <v>1000000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7851000</v>
      </c>
      <c r="F15" s="100">
        <f t="shared" si="2"/>
        <v>7851000</v>
      </c>
      <c r="G15" s="100">
        <f t="shared" si="2"/>
        <v>0</v>
      </c>
      <c r="H15" s="100">
        <f t="shared" si="2"/>
        <v>457514</v>
      </c>
      <c r="I15" s="100">
        <f t="shared" si="2"/>
        <v>20470</v>
      </c>
      <c r="J15" s="100">
        <f t="shared" si="2"/>
        <v>477984</v>
      </c>
      <c r="K15" s="100">
        <f t="shared" si="2"/>
        <v>145038</v>
      </c>
      <c r="L15" s="100">
        <f t="shared" si="2"/>
        <v>97872</v>
      </c>
      <c r="M15" s="100">
        <f t="shared" si="2"/>
        <v>300895</v>
      </c>
      <c r="N15" s="100">
        <f t="shared" si="2"/>
        <v>543805</v>
      </c>
      <c r="O15" s="100">
        <f t="shared" si="2"/>
        <v>383849</v>
      </c>
      <c r="P15" s="100">
        <f t="shared" si="2"/>
        <v>975</v>
      </c>
      <c r="Q15" s="100">
        <f t="shared" si="2"/>
        <v>265667</v>
      </c>
      <c r="R15" s="100">
        <f t="shared" si="2"/>
        <v>650491</v>
      </c>
      <c r="S15" s="100">
        <f t="shared" si="2"/>
        <v>675185</v>
      </c>
      <c r="T15" s="100">
        <f t="shared" si="2"/>
        <v>853392</v>
      </c>
      <c r="U15" s="100">
        <f t="shared" si="2"/>
        <v>145322</v>
      </c>
      <c r="V15" s="100">
        <f t="shared" si="2"/>
        <v>1673899</v>
      </c>
      <c r="W15" s="100">
        <f t="shared" si="2"/>
        <v>3346179</v>
      </c>
      <c r="X15" s="100">
        <f t="shared" si="2"/>
        <v>7850996</v>
      </c>
      <c r="Y15" s="100">
        <f t="shared" si="2"/>
        <v>-4504817</v>
      </c>
      <c r="Z15" s="137">
        <f>+IF(X15&lt;&gt;0,+(Y15/X15)*100,0)</f>
        <v>-57.378923642299654</v>
      </c>
      <c r="AA15" s="102">
        <f>SUM(AA16:AA18)</f>
        <v>7851000</v>
      </c>
    </row>
    <row r="16" spans="1:27" ht="13.5">
      <c r="A16" s="138" t="s">
        <v>85</v>
      </c>
      <c r="B16" s="136"/>
      <c r="C16" s="155"/>
      <c r="D16" s="155"/>
      <c r="E16" s="156">
        <v>5165000</v>
      </c>
      <c r="F16" s="60">
        <v>5165000</v>
      </c>
      <c r="G16" s="60"/>
      <c r="H16" s="60">
        <v>59476</v>
      </c>
      <c r="I16" s="60">
        <v>20470</v>
      </c>
      <c r="J16" s="60">
        <v>79946</v>
      </c>
      <c r="K16" s="60">
        <v>145038</v>
      </c>
      <c r="L16" s="60">
        <v>97872</v>
      </c>
      <c r="M16" s="60">
        <v>300895</v>
      </c>
      <c r="N16" s="60">
        <v>543805</v>
      </c>
      <c r="O16" s="60">
        <v>383849</v>
      </c>
      <c r="P16" s="60">
        <v>975</v>
      </c>
      <c r="Q16" s="60">
        <v>265667</v>
      </c>
      <c r="R16" s="60">
        <v>650491</v>
      </c>
      <c r="S16" s="60">
        <v>675185</v>
      </c>
      <c r="T16" s="60">
        <v>178587</v>
      </c>
      <c r="U16" s="60">
        <v>145322</v>
      </c>
      <c r="V16" s="60">
        <v>999094</v>
      </c>
      <c r="W16" s="60">
        <v>2273336</v>
      </c>
      <c r="X16" s="60">
        <v>5165000</v>
      </c>
      <c r="Y16" s="60">
        <v>-2891664</v>
      </c>
      <c r="Z16" s="140">
        <v>-55.99</v>
      </c>
      <c r="AA16" s="62">
        <v>5165000</v>
      </c>
    </row>
    <row r="17" spans="1:27" ht="13.5">
      <c r="A17" s="138" t="s">
        <v>86</v>
      </c>
      <c r="B17" s="136"/>
      <c r="C17" s="155"/>
      <c r="D17" s="155"/>
      <c r="E17" s="156">
        <v>2686000</v>
      </c>
      <c r="F17" s="60">
        <v>2686000</v>
      </c>
      <c r="G17" s="60"/>
      <c r="H17" s="60">
        <v>398038</v>
      </c>
      <c r="I17" s="60"/>
      <c r="J17" s="60">
        <v>398038</v>
      </c>
      <c r="K17" s="60"/>
      <c r="L17" s="60"/>
      <c r="M17" s="60"/>
      <c r="N17" s="60"/>
      <c r="O17" s="60"/>
      <c r="P17" s="60"/>
      <c r="Q17" s="60"/>
      <c r="R17" s="60"/>
      <c r="S17" s="60"/>
      <c r="T17" s="60">
        <v>674805</v>
      </c>
      <c r="U17" s="60"/>
      <c r="V17" s="60">
        <v>674805</v>
      </c>
      <c r="W17" s="60">
        <v>1072843</v>
      </c>
      <c r="X17" s="60">
        <v>2685996</v>
      </c>
      <c r="Y17" s="60">
        <v>-1613153</v>
      </c>
      <c r="Z17" s="140">
        <v>-60.06</v>
      </c>
      <c r="AA17" s="62">
        <v>2686000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799739054</v>
      </c>
      <c r="F19" s="100">
        <f t="shared" si="3"/>
        <v>799739054</v>
      </c>
      <c r="G19" s="100">
        <f t="shared" si="3"/>
        <v>10307377</v>
      </c>
      <c r="H19" s="100">
        <f t="shared" si="3"/>
        <v>62749043</v>
      </c>
      <c r="I19" s="100">
        <f t="shared" si="3"/>
        <v>43886046</v>
      </c>
      <c r="J19" s="100">
        <f t="shared" si="3"/>
        <v>116942466</v>
      </c>
      <c r="K19" s="100">
        <f t="shared" si="3"/>
        <v>62253776</v>
      </c>
      <c r="L19" s="100">
        <f t="shared" si="3"/>
        <v>40264491</v>
      </c>
      <c r="M19" s="100">
        <f t="shared" si="3"/>
        <v>141916406</v>
      </c>
      <c r="N19" s="100">
        <f t="shared" si="3"/>
        <v>244434673</v>
      </c>
      <c r="O19" s="100">
        <f t="shared" si="3"/>
        <v>6602598</v>
      </c>
      <c r="P19" s="100">
        <f t="shared" si="3"/>
        <v>53431581</v>
      </c>
      <c r="Q19" s="100">
        <f t="shared" si="3"/>
        <v>19796146</v>
      </c>
      <c r="R19" s="100">
        <f t="shared" si="3"/>
        <v>79830325</v>
      </c>
      <c r="S19" s="100">
        <f t="shared" si="3"/>
        <v>89012405</v>
      </c>
      <c r="T19" s="100">
        <f t="shared" si="3"/>
        <v>56080940</v>
      </c>
      <c r="U19" s="100">
        <f t="shared" si="3"/>
        <v>162565137</v>
      </c>
      <c r="V19" s="100">
        <f t="shared" si="3"/>
        <v>307658482</v>
      </c>
      <c r="W19" s="100">
        <f t="shared" si="3"/>
        <v>748865946</v>
      </c>
      <c r="X19" s="100">
        <f t="shared" si="3"/>
        <v>799739054</v>
      </c>
      <c r="Y19" s="100">
        <f t="shared" si="3"/>
        <v>-50873108</v>
      </c>
      <c r="Z19" s="137">
        <f>+IF(X19&lt;&gt;0,+(Y19/X19)*100,0)</f>
        <v>-6.361213416495226</v>
      </c>
      <c r="AA19" s="102">
        <f>SUM(AA20:AA23)</f>
        <v>799739054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799739054</v>
      </c>
      <c r="F21" s="60">
        <v>799739054</v>
      </c>
      <c r="G21" s="60">
        <v>10307377</v>
      </c>
      <c r="H21" s="60">
        <v>62749043</v>
      </c>
      <c r="I21" s="60">
        <v>43886046</v>
      </c>
      <c r="J21" s="60">
        <v>116942466</v>
      </c>
      <c r="K21" s="60">
        <v>62253776</v>
      </c>
      <c r="L21" s="60">
        <v>40264491</v>
      </c>
      <c r="M21" s="60">
        <v>141916406</v>
      </c>
      <c r="N21" s="60">
        <v>244434673</v>
      </c>
      <c r="O21" s="60">
        <v>6602598</v>
      </c>
      <c r="P21" s="60">
        <v>53431581</v>
      </c>
      <c r="Q21" s="60">
        <v>19796146</v>
      </c>
      <c r="R21" s="60">
        <v>79830325</v>
      </c>
      <c r="S21" s="60">
        <v>89012405</v>
      </c>
      <c r="T21" s="60">
        <v>56080940</v>
      </c>
      <c r="U21" s="60">
        <v>162565137</v>
      </c>
      <c r="V21" s="60">
        <v>307658482</v>
      </c>
      <c r="W21" s="60">
        <v>748865946</v>
      </c>
      <c r="X21" s="60">
        <v>799739054</v>
      </c>
      <c r="Y21" s="60">
        <v>-50873108</v>
      </c>
      <c r="Z21" s="140">
        <v>-6.36</v>
      </c>
      <c r="AA21" s="62">
        <v>799739054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>
        <v>200000</v>
      </c>
      <c r="F24" s="100">
        <v>200000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200000</v>
      </c>
      <c r="Y24" s="100">
        <v>-200000</v>
      </c>
      <c r="Z24" s="137">
        <v>-100</v>
      </c>
      <c r="AA24" s="102">
        <v>200000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835455054</v>
      </c>
      <c r="F25" s="219">
        <f t="shared" si="4"/>
        <v>835455054</v>
      </c>
      <c r="G25" s="219">
        <f t="shared" si="4"/>
        <v>10607112</v>
      </c>
      <c r="H25" s="219">
        <f t="shared" si="4"/>
        <v>64691282</v>
      </c>
      <c r="I25" s="219">
        <f t="shared" si="4"/>
        <v>44255281</v>
      </c>
      <c r="J25" s="219">
        <f t="shared" si="4"/>
        <v>119553675</v>
      </c>
      <c r="K25" s="219">
        <f t="shared" si="4"/>
        <v>62767551</v>
      </c>
      <c r="L25" s="219">
        <f t="shared" si="4"/>
        <v>42552249</v>
      </c>
      <c r="M25" s="219">
        <f t="shared" si="4"/>
        <v>145400254</v>
      </c>
      <c r="N25" s="219">
        <f t="shared" si="4"/>
        <v>250720054</v>
      </c>
      <c r="O25" s="219">
        <f t="shared" si="4"/>
        <v>7336449</v>
      </c>
      <c r="P25" s="219">
        <f t="shared" si="4"/>
        <v>56278371</v>
      </c>
      <c r="Q25" s="219">
        <f t="shared" si="4"/>
        <v>21269028</v>
      </c>
      <c r="R25" s="219">
        <f t="shared" si="4"/>
        <v>84883848</v>
      </c>
      <c r="S25" s="219">
        <f t="shared" si="4"/>
        <v>90386493</v>
      </c>
      <c r="T25" s="219">
        <f t="shared" si="4"/>
        <v>57319700</v>
      </c>
      <c r="U25" s="219">
        <f t="shared" si="4"/>
        <v>164834941</v>
      </c>
      <c r="V25" s="219">
        <f t="shared" si="4"/>
        <v>312541134</v>
      </c>
      <c r="W25" s="219">
        <f t="shared" si="4"/>
        <v>767698711</v>
      </c>
      <c r="X25" s="219">
        <f t="shared" si="4"/>
        <v>835455050</v>
      </c>
      <c r="Y25" s="219">
        <f t="shared" si="4"/>
        <v>-67756339</v>
      </c>
      <c r="Z25" s="231">
        <f>+IF(X25&lt;&gt;0,+(Y25/X25)*100,0)</f>
        <v>-8.110111848626685</v>
      </c>
      <c r="AA25" s="232">
        <f>+AA5+AA9+AA15+AA19+AA24</f>
        <v>835455054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714969053</v>
      </c>
      <c r="F28" s="60">
        <v>714969053</v>
      </c>
      <c r="G28" s="60">
        <v>10027534</v>
      </c>
      <c r="H28" s="60">
        <v>61266587</v>
      </c>
      <c r="I28" s="60">
        <v>35383605</v>
      </c>
      <c r="J28" s="60">
        <v>106677726</v>
      </c>
      <c r="K28" s="60">
        <v>46667679</v>
      </c>
      <c r="L28" s="60">
        <v>33689907</v>
      </c>
      <c r="M28" s="60">
        <v>128738900</v>
      </c>
      <c r="N28" s="60">
        <v>209096486</v>
      </c>
      <c r="O28" s="60">
        <v>1347659</v>
      </c>
      <c r="P28" s="60">
        <v>51388717</v>
      </c>
      <c r="Q28" s="60">
        <v>16363554</v>
      </c>
      <c r="R28" s="60">
        <v>69099930</v>
      </c>
      <c r="S28" s="60">
        <v>85779032</v>
      </c>
      <c r="T28" s="60">
        <v>56080940</v>
      </c>
      <c r="U28" s="60">
        <v>154155364</v>
      </c>
      <c r="V28" s="60">
        <v>296015336</v>
      </c>
      <c r="W28" s="60">
        <v>680889478</v>
      </c>
      <c r="X28" s="60"/>
      <c r="Y28" s="60">
        <v>680889478</v>
      </c>
      <c r="Z28" s="140"/>
      <c r="AA28" s="155">
        <v>714969053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>
        <v>545938</v>
      </c>
      <c r="I29" s="60">
        <v>60444</v>
      </c>
      <c r="J29" s="60">
        <v>606382</v>
      </c>
      <c r="K29" s="60"/>
      <c r="L29" s="60"/>
      <c r="M29" s="60">
        <v>297468</v>
      </c>
      <c r="N29" s="60">
        <v>297468</v>
      </c>
      <c r="O29" s="60"/>
      <c r="P29" s="60"/>
      <c r="Q29" s="60"/>
      <c r="R29" s="60"/>
      <c r="S29" s="60"/>
      <c r="T29" s="60">
        <v>286115</v>
      </c>
      <c r="U29" s="60">
        <v>1736812</v>
      </c>
      <c r="V29" s="60">
        <v>2022927</v>
      </c>
      <c r="W29" s="60">
        <v>2926777</v>
      </c>
      <c r="X29" s="60"/>
      <c r="Y29" s="60">
        <v>2926777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714969053</v>
      </c>
      <c r="F32" s="77">
        <f t="shared" si="5"/>
        <v>714969053</v>
      </c>
      <c r="G32" s="77">
        <f t="shared" si="5"/>
        <v>10027534</v>
      </c>
      <c r="H32" s="77">
        <f t="shared" si="5"/>
        <v>61812525</v>
      </c>
      <c r="I32" s="77">
        <f t="shared" si="5"/>
        <v>35444049</v>
      </c>
      <c r="J32" s="77">
        <f t="shared" si="5"/>
        <v>107284108</v>
      </c>
      <c r="K32" s="77">
        <f t="shared" si="5"/>
        <v>46667679</v>
      </c>
      <c r="L32" s="77">
        <f t="shared" si="5"/>
        <v>33689907</v>
      </c>
      <c r="M32" s="77">
        <f t="shared" si="5"/>
        <v>129036368</v>
      </c>
      <c r="N32" s="77">
        <f t="shared" si="5"/>
        <v>209393954</v>
      </c>
      <c r="O32" s="77">
        <f t="shared" si="5"/>
        <v>1347659</v>
      </c>
      <c r="P32" s="77">
        <f t="shared" si="5"/>
        <v>51388717</v>
      </c>
      <c r="Q32" s="77">
        <f t="shared" si="5"/>
        <v>16363554</v>
      </c>
      <c r="R32" s="77">
        <f t="shared" si="5"/>
        <v>69099930</v>
      </c>
      <c r="S32" s="77">
        <f t="shared" si="5"/>
        <v>85779032</v>
      </c>
      <c r="T32" s="77">
        <f t="shared" si="5"/>
        <v>56367055</v>
      </c>
      <c r="U32" s="77">
        <f t="shared" si="5"/>
        <v>155892176</v>
      </c>
      <c r="V32" s="77">
        <f t="shared" si="5"/>
        <v>298038263</v>
      </c>
      <c r="W32" s="77">
        <f t="shared" si="5"/>
        <v>683816255</v>
      </c>
      <c r="X32" s="77">
        <f t="shared" si="5"/>
        <v>0</v>
      </c>
      <c r="Y32" s="77">
        <f t="shared" si="5"/>
        <v>683816255</v>
      </c>
      <c r="Z32" s="212">
        <f>+IF(X32&lt;&gt;0,+(Y32/X32)*100,0)</f>
        <v>0</v>
      </c>
      <c r="AA32" s="79">
        <f>SUM(AA28:AA31)</f>
        <v>714969053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120486001</v>
      </c>
      <c r="F33" s="60">
        <v>120486001</v>
      </c>
      <c r="G33" s="60">
        <v>579578</v>
      </c>
      <c r="H33" s="60">
        <v>2796567</v>
      </c>
      <c r="I33" s="60">
        <v>8811232</v>
      </c>
      <c r="J33" s="60">
        <v>12187377</v>
      </c>
      <c r="K33" s="60">
        <v>16099872</v>
      </c>
      <c r="L33" s="60">
        <v>8862342</v>
      </c>
      <c r="M33" s="60">
        <v>16363886</v>
      </c>
      <c r="N33" s="60">
        <v>41326100</v>
      </c>
      <c r="O33" s="60">
        <v>5988790</v>
      </c>
      <c r="P33" s="60">
        <v>4889654</v>
      </c>
      <c r="Q33" s="60">
        <v>4905474</v>
      </c>
      <c r="R33" s="60">
        <v>15783918</v>
      </c>
      <c r="S33" s="60">
        <v>4607461</v>
      </c>
      <c r="T33" s="60">
        <v>952645</v>
      </c>
      <c r="U33" s="60">
        <v>8942765</v>
      </c>
      <c r="V33" s="60">
        <v>14502871</v>
      </c>
      <c r="W33" s="60">
        <v>83800266</v>
      </c>
      <c r="X33" s="60"/>
      <c r="Y33" s="60">
        <v>83800266</v>
      </c>
      <c r="Z33" s="140"/>
      <c r="AA33" s="62">
        <v>120486001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>
        <v>82190</v>
      </c>
      <c r="I34" s="60"/>
      <c r="J34" s="60">
        <v>82190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82190</v>
      </c>
      <c r="X34" s="60"/>
      <c r="Y34" s="60">
        <v>82190</v>
      </c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835455054</v>
      </c>
      <c r="F36" s="220">
        <f t="shared" si="6"/>
        <v>835455054</v>
      </c>
      <c r="G36" s="220">
        <f t="shared" si="6"/>
        <v>10607112</v>
      </c>
      <c r="H36" s="220">
        <f t="shared" si="6"/>
        <v>64691282</v>
      </c>
      <c r="I36" s="220">
        <f t="shared" si="6"/>
        <v>44255281</v>
      </c>
      <c r="J36" s="220">
        <f t="shared" si="6"/>
        <v>119553675</v>
      </c>
      <c r="K36" s="220">
        <f t="shared" si="6"/>
        <v>62767551</v>
      </c>
      <c r="L36" s="220">
        <f t="shared" si="6"/>
        <v>42552249</v>
      </c>
      <c r="M36" s="220">
        <f t="shared" si="6"/>
        <v>145400254</v>
      </c>
      <c r="N36" s="220">
        <f t="shared" si="6"/>
        <v>250720054</v>
      </c>
      <c r="O36" s="220">
        <f t="shared" si="6"/>
        <v>7336449</v>
      </c>
      <c r="P36" s="220">
        <f t="shared" si="6"/>
        <v>56278371</v>
      </c>
      <c r="Q36" s="220">
        <f t="shared" si="6"/>
        <v>21269028</v>
      </c>
      <c r="R36" s="220">
        <f t="shared" si="6"/>
        <v>84883848</v>
      </c>
      <c r="S36" s="220">
        <f t="shared" si="6"/>
        <v>90386493</v>
      </c>
      <c r="T36" s="220">
        <f t="shared" si="6"/>
        <v>57319700</v>
      </c>
      <c r="U36" s="220">
        <f t="shared" si="6"/>
        <v>164834941</v>
      </c>
      <c r="V36" s="220">
        <f t="shared" si="6"/>
        <v>312541134</v>
      </c>
      <c r="W36" s="220">
        <f t="shared" si="6"/>
        <v>767698711</v>
      </c>
      <c r="X36" s="220">
        <f t="shared" si="6"/>
        <v>0</v>
      </c>
      <c r="Y36" s="220">
        <f t="shared" si="6"/>
        <v>767698711</v>
      </c>
      <c r="Z36" s="221">
        <f>+IF(X36&lt;&gt;0,+(Y36/X36)*100,0)</f>
        <v>0</v>
      </c>
      <c r="AA36" s="239">
        <f>SUM(AA32:AA35)</f>
        <v>835455054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61675089</v>
      </c>
      <c r="D6" s="155"/>
      <c r="E6" s="59">
        <v>352398080</v>
      </c>
      <c r="F6" s="60">
        <v>352398080</v>
      </c>
      <c r="G6" s="60">
        <v>516558314</v>
      </c>
      <c r="H6" s="60">
        <v>451250001</v>
      </c>
      <c r="I6" s="60">
        <v>368747833</v>
      </c>
      <c r="J6" s="60">
        <v>368747833</v>
      </c>
      <c r="K6" s="60">
        <v>345482077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352398080</v>
      </c>
      <c r="Y6" s="60">
        <v>-352398080</v>
      </c>
      <c r="Z6" s="140">
        <v>-100</v>
      </c>
      <c r="AA6" s="62">
        <v>352398080</v>
      </c>
    </row>
    <row r="7" spans="1:27" ht="13.5">
      <c r="A7" s="249" t="s">
        <v>144</v>
      </c>
      <c r="B7" s="182"/>
      <c r="C7" s="155">
        <v>142579981</v>
      </c>
      <c r="D7" s="155"/>
      <c r="E7" s="59">
        <v>490411110</v>
      </c>
      <c r="F7" s="60">
        <v>490411110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490411110</v>
      </c>
      <c r="Y7" s="60">
        <v>-490411110</v>
      </c>
      <c r="Z7" s="140">
        <v>-100</v>
      </c>
      <c r="AA7" s="62">
        <v>490411110</v>
      </c>
    </row>
    <row r="8" spans="1:27" ht="13.5">
      <c r="A8" s="249" t="s">
        <v>145</v>
      </c>
      <c r="B8" s="182"/>
      <c r="C8" s="155">
        <v>120415374</v>
      </c>
      <c r="D8" s="155"/>
      <c r="E8" s="59">
        <v>22476851</v>
      </c>
      <c r="F8" s="60">
        <v>22476851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22476851</v>
      </c>
      <c r="Y8" s="60">
        <v>-22476851</v>
      </c>
      <c r="Z8" s="140">
        <v>-100</v>
      </c>
      <c r="AA8" s="62">
        <v>22476851</v>
      </c>
    </row>
    <row r="9" spans="1:27" ht="13.5">
      <c r="A9" s="249" t="s">
        <v>146</v>
      </c>
      <c r="B9" s="182"/>
      <c r="C9" s="155">
        <v>52726544</v>
      </c>
      <c r="D9" s="155"/>
      <c r="E9" s="59">
        <v>4087850</v>
      </c>
      <c r="F9" s="60">
        <v>4087850</v>
      </c>
      <c r="G9" s="60">
        <v>177236336</v>
      </c>
      <c r="H9" s="60">
        <v>187893686</v>
      </c>
      <c r="I9" s="60">
        <v>195840332</v>
      </c>
      <c r="J9" s="60">
        <v>195840332</v>
      </c>
      <c r="K9" s="60">
        <v>195113317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4087850</v>
      </c>
      <c r="Y9" s="60">
        <v>-4087850</v>
      </c>
      <c r="Z9" s="140">
        <v>-100</v>
      </c>
      <c r="AA9" s="62">
        <v>4087850</v>
      </c>
    </row>
    <row r="10" spans="1:27" ht="13.5">
      <c r="A10" s="249" t="s">
        <v>147</v>
      </c>
      <c r="B10" s="182"/>
      <c r="C10" s="155"/>
      <c r="D10" s="155"/>
      <c r="E10" s="59">
        <v>2085377</v>
      </c>
      <c r="F10" s="60">
        <v>2085377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2085377</v>
      </c>
      <c r="Y10" s="159">
        <v>-2085377</v>
      </c>
      <c r="Z10" s="141">
        <v>-100</v>
      </c>
      <c r="AA10" s="225">
        <v>2085377</v>
      </c>
    </row>
    <row r="11" spans="1:27" ht="13.5">
      <c r="A11" s="249" t="s">
        <v>148</v>
      </c>
      <c r="B11" s="182"/>
      <c r="C11" s="155">
        <v>37172755</v>
      </c>
      <c r="D11" s="155"/>
      <c r="E11" s="59">
        <v>16696580</v>
      </c>
      <c r="F11" s="60">
        <v>16696580</v>
      </c>
      <c r="G11" s="60">
        <v>37172755</v>
      </c>
      <c r="H11" s="60">
        <v>37172755</v>
      </c>
      <c r="I11" s="60">
        <v>37172755</v>
      </c>
      <c r="J11" s="60">
        <v>37172755</v>
      </c>
      <c r="K11" s="60">
        <v>37172755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16696580</v>
      </c>
      <c r="Y11" s="60">
        <v>-16696580</v>
      </c>
      <c r="Z11" s="140">
        <v>-100</v>
      </c>
      <c r="AA11" s="62">
        <v>16696580</v>
      </c>
    </row>
    <row r="12" spans="1:27" ht="13.5">
      <c r="A12" s="250" t="s">
        <v>56</v>
      </c>
      <c r="B12" s="251"/>
      <c r="C12" s="168">
        <f aca="true" t="shared" si="0" ref="C12:Y12">SUM(C6:C11)</f>
        <v>414569743</v>
      </c>
      <c r="D12" s="168">
        <f>SUM(D6:D11)</f>
        <v>0</v>
      </c>
      <c r="E12" s="72">
        <f t="shared" si="0"/>
        <v>888155848</v>
      </c>
      <c r="F12" s="73">
        <f t="shared" si="0"/>
        <v>888155848</v>
      </c>
      <c r="G12" s="73">
        <f t="shared" si="0"/>
        <v>730967405</v>
      </c>
      <c r="H12" s="73">
        <f t="shared" si="0"/>
        <v>676316442</v>
      </c>
      <c r="I12" s="73">
        <f t="shared" si="0"/>
        <v>601760920</v>
      </c>
      <c r="J12" s="73">
        <f t="shared" si="0"/>
        <v>601760920</v>
      </c>
      <c r="K12" s="73">
        <f t="shared" si="0"/>
        <v>577768149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888155848</v>
      </c>
      <c r="Y12" s="73">
        <f t="shared" si="0"/>
        <v>-888155848</v>
      </c>
      <c r="Z12" s="170">
        <f>+IF(X12&lt;&gt;0,+(Y12/X12)*100,0)</f>
        <v>-100</v>
      </c>
      <c r="AA12" s="74">
        <f>SUM(AA6:AA11)</f>
        <v>888155848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117285</v>
      </c>
      <c r="D15" s="155"/>
      <c r="E15" s="59"/>
      <c r="F15" s="60"/>
      <c r="G15" s="60">
        <v>117285</v>
      </c>
      <c r="H15" s="60">
        <v>117285</v>
      </c>
      <c r="I15" s="60">
        <v>117285</v>
      </c>
      <c r="J15" s="60">
        <v>117285</v>
      </c>
      <c r="K15" s="60">
        <v>117285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2200000</v>
      </c>
      <c r="D17" s="155"/>
      <c r="E17" s="59">
        <v>2200000</v>
      </c>
      <c r="F17" s="60">
        <v>2200000</v>
      </c>
      <c r="G17" s="60">
        <v>2200000</v>
      </c>
      <c r="H17" s="60">
        <v>2200000</v>
      </c>
      <c r="I17" s="60">
        <v>2200000</v>
      </c>
      <c r="J17" s="60">
        <v>2200000</v>
      </c>
      <c r="K17" s="60">
        <v>2200000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2200000</v>
      </c>
      <c r="Y17" s="60">
        <v>-2200000</v>
      </c>
      <c r="Z17" s="140">
        <v>-100</v>
      </c>
      <c r="AA17" s="62">
        <v>2200000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3549437231</v>
      </c>
      <c r="D19" s="155"/>
      <c r="E19" s="59">
        <v>6483846576</v>
      </c>
      <c r="F19" s="60">
        <v>6483846576</v>
      </c>
      <c r="G19" s="60">
        <v>3562645231</v>
      </c>
      <c r="H19" s="60">
        <v>3627336513</v>
      </c>
      <c r="I19" s="60">
        <v>3671591794</v>
      </c>
      <c r="J19" s="60">
        <v>3671591794</v>
      </c>
      <c r="K19" s="60">
        <v>3734359345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6483846576</v>
      </c>
      <c r="Y19" s="60">
        <v>-6483846576</v>
      </c>
      <c r="Z19" s="140">
        <v>-100</v>
      </c>
      <c r="AA19" s="62">
        <v>6483846576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16101221</v>
      </c>
      <c r="D21" s="155"/>
      <c r="E21" s="59">
        <v>12985613</v>
      </c>
      <c r="F21" s="60">
        <v>12985613</v>
      </c>
      <c r="G21" s="60">
        <v>16101221</v>
      </c>
      <c r="H21" s="60">
        <v>16101221</v>
      </c>
      <c r="I21" s="60">
        <v>16101221</v>
      </c>
      <c r="J21" s="60">
        <v>16101221</v>
      </c>
      <c r="K21" s="60">
        <v>16101221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12985613</v>
      </c>
      <c r="Y21" s="60">
        <v>-12985613</v>
      </c>
      <c r="Z21" s="140">
        <v>-100</v>
      </c>
      <c r="AA21" s="62">
        <v>12985613</v>
      </c>
    </row>
    <row r="22" spans="1:27" ht="13.5">
      <c r="A22" s="249" t="s">
        <v>157</v>
      </c>
      <c r="B22" s="182"/>
      <c r="C22" s="155">
        <v>156846</v>
      </c>
      <c r="D22" s="155"/>
      <c r="E22" s="59">
        <v>3652116</v>
      </c>
      <c r="F22" s="60">
        <v>3652116</v>
      </c>
      <c r="G22" s="60">
        <v>156846</v>
      </c>
      <c r="H22" s="60">
        <v>156846</v>
      </c>
      <c r="I22" s="60">
        <v>156846</v>
      </c>
      <c r="J22" s="60">
        <v>156846</v>
      </c>
      <c r="K22" s="60">
        <v>156846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3652116</v>
      </c>
      <c r="Y22" s="60">
        <v>-3652116</v>
      </c>
      <c r="Z22" s="140">
        <v>-100</v>
      </c>
      <c r="AA22" s="62">
        <v>3652116</v>
      </c>
    </row>
    <row r="23" spans="1:27" ht="13.5">
      <c r="A23" s="249" t="s">
        <v>158</v>
      </c>
      <c r="B23" s="182"/>
      <c r="C23" s="155">
        <v>90000</v>
      </c>
      <c r="D23" s="155"/>
      <c r="E23" s="59"/>
      <c r="F23" s="60"/>
      <c r="G23" s="159">
        <v>90000</v>
      </c>
      <c r="H23" s="159">
        <v>90000</v>
      </c>
      <c r="I23" s="159">
        <v>90000</v>
      </c>
      <c r="J23" s="60">
        <v>90000</v>
      </c>
      <c r="K23" s="159">
        <v>90000</v>
      </c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3568102583</v>
      </c>
      <c r="D24" s="168">
        <f>SUM(D15:D23)</f>
        <v>0</v>
      </c>
      <c r="E24" s="76">
        <f t="shared" si="1"/>
        <v>6502684305</v>
      </c>
      <c r="F24" s="77">
        <f t="shared" si="1"/>
        <v>6502684305</v>
      </c>
      <c r="G24" s="77">
        <f t="shared" si="1"/>
        <v>3581310583</v>
      </c>
      <c r="H24" s="77">
        <f t="shared" si="1"/>
        <v>3646001865</v>
      </c>
      <c r="I24" s="77">
        <f t="shared" si="1"/>
        <v>3690257146</v>
      </c>
      <c r="J24" s="77">
        <f t="shared" si="1"/>
        <v>3690257146</v>
      </c>
      <c r="K24" s="77">
        <f t="shared" si="1"/>
        <v>3753024697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6502684305</v>
      </c>
      <c r="Y24" s="77">
        <f t="shared" si="1"/>
        <v>-6502684305</v>
      </c>
      <c r="Z24" s="212">
        <f>+IF(X24&lt;&gt;0,+(Y24/X24)*100,0)</f>
        <v>-100</v>
      </c>
      <c r="AA24" s="79">
        <f>SUM(AA15:AA23)</f>
        <v>6502684305</v>
      </c>
    </row>
    <row r="25" spans="1:27" ht="13.5">
      <c r="A25" s="250" t="s">
        <v>159</v>
      </c>
      <c r="B25" s="251"/>
      <c r="C25" s="168">
        <f aca="true" t="shared" si="2" ref="C25:Y25">+C12+C24</f>
        <v>3982672326</v>
      </c>
      <c r="D25" s="168">
        <f>+D12+D24</f>
        <v>0</v>
      </c>
      <c r="E25" s="72">
        <f t="shared" si="2"/>
        <v>7390840153</v>
      </c>
      <c r="F25" s="73">
        <f t="shared" si="2"/>
        <v>7390840153</v>
      </c>
      <c r="G25" s="73">
        <f t="shared" si="2"/>
        <v>4312277988</v>
      </c>
      <c r="H25" s="73">
        <f t="shared" si="2"/>
        <v>4322318307</v>
      </c>
      <c r="I25" s="73">
        <f t="shared" si="2"/>
        <v>4292018066</v>
      </c>
      <c r="J25" s="73">
        <f t="shared" si="2"/>
        <v>4292018066</v>
      </c>
      <c r="K25" s="73">
        <f t="shared" si="2"/>
        <v>4330792846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7390840153</v>
      </c>
      <c r="Y25" s="73">
        <f t="shared" si="2"/>
        <v>-7390840153</v>
      </c>
      <c r="Z25" s="170">
        <f>+IF(X25&lt;&gt;0,+(Y25/X25)*100,0)</f>
        <v>-100</v>
      </c>
      <c r="AA25" s="74">
        <f>+AA12+AA24</f>
        <v>7390840153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245000</v>
      </c>
      <c r="F30" s="60">
        <v>245000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245000</v>
      </c>
      <c r="Y30" s="60">
        <v>-245000</v>
      </c>
      <c r="Z30" s="140">
        <v>-100</v>
      </c>
      <c r="AA30" s="62">
        <v>245000</v>
      </c>
    </row>
    <row r="31" spans="1:27" ht="13.5">
      <c r="A31" s="249" t="s">
        <v>163</v>
      </c>
      <c r="B31" s="182"/>
      <c r="C31" s="155">
        <v>1672042</v>
      </c>
      <c r="D31" s="155"/>
      <c r="E31" s="59"/>
      <c r="F31" s="60"/>
      <c r="G31" s="60">
        <v>1672042</v>
      </c>
      <c r="H31" s="60">
        <v>1672042</v>
      </c>
      <c r="I31" s="60">
        <v>1672042</v>
      </c>
      <c r="J31" s="60">
        <v>1672042</v>
      </c>
      <c r="K31" s="60">
        <v>1672042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407350267</v>
      </c>
      <c r="D32" s="155"/>
      <c r="E32" s="59">
        <v>497379953</v>
      </c>
      <c r="F32" s="60">
        <v>497379953</v>
      </c>
      <c r="G32" s="60">
        <v>394114099</v>
      </c>
      <c r="H32" s="60">
        <v>329239242</v>
      </c>
      <c r="I32" s="60">
        <v>283963686</v>
      </c>
      <c r="J32" s="60">
        <v>283963686</v>
      </c>
      <c r="K32" s="60">
        <v>220702986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497379953</v>
      </c>
      <c r="Y32" s="60">
        <v>-497379953</v>
      </c>
      <c r="Z32" s="140">
        <v>-100</v>
      </c>
      <c r="AA32" s="62">
        <v>497379953</v>
      </c>
    </row>
    <row r="33" spans="1:27" ht="13.5">
      <c r="A33" s="249" t="s">
        <v>165</v>
      </c>
      <c r="B33" s="182"/>
      <c r="C33" s="155">
        <v>1335242</v>
      </c>
      <c r="D33" s="155"/>
      <c r="E33" s="59"/>
      <c r="F33" s="60"/>
      <c r="G33" s="60">
        <v>1335242</v>
      </c>
      <c r="H33" s="60">
        <v>1335242</v>
      </c>
      <c r="I33" s="60">
        <v>1335243</v>
      </c>
      <c r="J33" s="60">
        <v>1335243</v>
      </c>
      <c r="K33" s="60">
        <v>1335243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410357551</v>
      </c>
      <c r="D34" s="168">
        <f>SUM(D29:D33)</f>
        <v>0</v>
      </c>
      <c r="E34" s="72">
        <f t="shared" si="3"/>
        <v>497624953</v>
      </c>
      <c r="F34" s="73">
        <f t="shared" si="3"/>
        <v>497624953</v>
      </c>
      <c r="G34" s="73">
        <f t="shared" si="3"/>
        <v>397121383</v>
      </c>
      <c r="H34" s="73">
        <f t="shared" si="3"/>
        <v>332246526</v>
      </c>
      <c r="I34" s="73">
        <f t="shared" si="3"/>
        <v>286970971</v>
      </c>
      <c r="J34" s="73">
        <f t="shared" si="3"/>
        <v>286970971</v>
      </c>
      <c r="K34" s="73">
        <f t="shared" si="3"/>
        <v>223710271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497624953</v>
      </c>
      <c r="Y34" s="73">
        <f t="shared" si="3"/>
        <v>-497624953</v>
      </c>
      <c r="Z34" s="170">
        <f>+IF(X34&lt;&gt;0,+(Y34/X34)*100,0)</f>
        <v>-100</v>
      </c>
      <c r="AA34" s="74">
        <f>SUM(AA29:AA33)</f>
        <v>497624953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70000</v>
      </c>
      <c r="F37" s="60">
        <v>70000</v>
      </c>
      <c r="G37" s="60">
        <v>583753</v>
      </c>
      <c r="H37" s="60">
        <v>583753</v>
      </c>
      <c r="I37" s="60">
        <v>583753</v>
      </c>
      <c r="J37" s="60">
        <v>583753</v>
      </c>
      <c r="K37" s="60">
        <v>583753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70000</v>
      </c>
      <c r="Y37" s="60">
        <v>-70000</v>
      </c>
      <c r="Z37" s="140">
        <v>-100</v>
      </c>
      <c r="AA37" s="62">
        <v>70000</v>
      </c>
    </row>
    <row r="38" spans="1:27" ht="13.5">
      <c r="A38" s="249" t="s">
        <v>165</v>
      </c>
      <c r="B38" s="182"/>
      <c r="C38" s="155">
        <v>11653494</v>
      </c>
      <c r="D38" s="155"/>
      <c r="E38" s="59"/>
      <c r="F38" s="60"/>
      <c r="G38" s="60">
        <v>11069741</v>
      </c>
      <c r="H38" s="60">
        <v>11069741</v>
      </c>
      <c r="I38" s="60">
        <v>11069741</v>
      </c>
      <c r="J38" s="60">
        <v>11069741</v>
      </c>
      <c r="K38" s="60">
        <v>11069741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11653494</v>
      </c>
      <c r="D39" s="168">
        <f>SUM(D37:D38)</f>
        <v>0</v>
      </c>
      <c r="E39" s="76">
        <f t="shared" si="4"/>
        <v>70000</v>
      </c>
      <c r="F39" s="77">
        <f t="shared" si="4"/>
        <v>70000</v>
      </c>
      <c r="G39" s="77">
        <f t="shared" si="4"/>
        <v>11653494</v>
      </c>
      <c r="H39" s="77">
        <f t="shared" si="4"/>
        <v>11653494</v>
      </c>
      <c r="I39" s="77">
        <f t="shared" si="4"/>
        <v>11653494</v>
      </c>
      <c r="J39" s="77">
        <f t="shared" si="4"/>
        <v>11653494</v>
      </c>
      <c r="K39" s="77">
        <f t="shared" si="4"/>
        <v>11653494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70000</v>
      </c>
      <c r="Y39" s="77">
        <f t="shared" si="4"/>
        <v>-70000</v>
      </c>
      <c r="Z39" s="212">
        <f>+IF(X39&lt;&gt;0,+(Y39/X39)*100,0)</f>
        <v>-100</v>
      </c>
      <c r="AA39" s="79">
        <f>SUM(AA37:AA38)</f>
        <v>70000</v>
      </c>
    </row>
    <row r="40" spans="1:27" ht="13.5">
      <c r="A40" s="250" t="s">
        <v>167</v>
      </c>
      <c r="B40" s="251"/>
      <c r="C40" s="168">
        <f aca="true" t="shared" si="5" ref="C40:Y40">+C34+C39</f>
        <v>422011045</v>
      </c>
      <c r="D40" s="168">
        <f>+D34+D39</f>
        <v>0</v>
      </c>
      <c r="E40" s="72">
        <f t="shared" si="5"/>
        <v>497694953</v>
      </c>
      <c r="F40" s="73">
        <f t="shared" si="5"/>
        <v>497694953</v>
      </c>
      <c r="G40" s="73">
        <f t="shared" si="5"/>
        <v>408774877</v>
      </c>
      <c r="H40" s="73">
        <f t="shared" si="5"/>
        <v>343900020</v>
      </c>
      <c r="I40" s="73">
        <f t="shared" si="5"/>
        <v>298624465</v>
      </c>
      <c r="J40" s="73">
        <f t="shared" si="5"/>
        <v>298624465</v>
      </c>
      <c r="K40" s="73">
        <f t="shared" si="5"/>
        <v>235363765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497694953</v>
      </c>
      <c r="Y40" s="73">
        <f t="shared" si="5"/>
        <v>-497694953</v>
      </c>
      <c r="Z40" s="170">
        <f>+IF(X40&lt;&gt;0,+(Y40/X40)*100,0)</f>
        <v>-100</v>
      </c>
      <c r="AA40" s="74">
        <f>+AA34+AA39</f>
        <v>497694953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3560661281</v>
      </c>
      <c r="D42" s="257">
        <f>+D25-D40</f>
        <v>0</v>
      </c>
      <c r="E42" s="258">
        <f t="shared" si="6"/>
        <v>6893145200</v>
      </c>
      <c r="F42" s="259">
        <f t="shared" si="6"/>
        <v>6893145200</v>
      </c>
      <c r="G42" s="259">
        <f t="shared" si="6"/>
        <v>3903503111</v>
      </c>
      <c r="H42" s="259">
        <f t="shared" si="6"/>
        <v>3978418287</v>
      </c>
      <c r="I42" s="259">
        <f t="shared" si="6"/>
        <v>3993393601</v>
      </c>
      <c r="J42" s="259">
        <f t="shared" si="6"/>
        <v>3993393601</v>
      </c>
      <c r="K42" s="259">
        <f t="shared" si="6"/>
        <v>4095429081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6893145200</v>
      </c>
      <c r="Y42" s="259">
        <f t="shared" si="6"/>
        <v>-6893145200</v>
      </c>
      <c r="Z42" s="260">
        <f>+IF(X42&lt;&gt;0,+(Y42/X42)*100,0)</f>
        <v>-100</v>
      </c>
      <c r="AA42" s="261">
        <f>+AA25-AA40</f>
        <v>6893145200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3492331355</v>
      </c>
      <c r="D45" s="155"/>
      <c r="E45" s="59">
        <v>6893145200</v>
      </c>
      <c r="F45" s="60">
        <v>6893145200</v>
      </c>
      <c r="G45" s="60">
        <v>3835173185</v>
      </c>
      <c r="H45" s="60">
        <v>3910088361</v>
      </c>
      <c r="I45" s="60">
        <v>3925063675</v>
      </c>
      <c r="J45" s="60">
        <v>3925063675</v>
      </c>
      <c r="K45" s="60">
        <v>4027099155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6893145200</v>
      </c>
      <c r="Y45" s="60">
        <v>-6893145200</v>
      </c>
      <c r="Z45" s="139">
        <v>-100</v>
      </c>
      <c r="AA45" s="62">
        <v>6893145200</v>
      </c>
    </row>
    <row r="46" spans="1:27" ht="13.5">
      <c r="A46" s="249" t="s">
        <v>171</v>
      </c>
      <c r="B46" s="182"/>
      <c r="C46" s="155">
        <v>68329926</v>
      </c>
      <c r="D46" s="155"/>
      <c r="E46" s="59"/>
      <c r="F46" s="60"/>
      <c r="G46" s="60">
        <v>68329926</v>
      </c>
      <c r="H46" s="60">
        <v>68329926</v>
      </c>
      <c r="I46" s="60">
        <v>68329926</v>
      </c>
      <c r="J46" s="60">
        <v>68329926</v>
      </c>
      <c r="K46" s="60">
        <v>68329926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3560661281</v>
      </c>
      <c r="D48" s="217">
        <f>SUM(D45:D47)</f>
        <v>0</v>
      </c>
      <c r="E48" s="264">
        <f t="shared" si="7"/>
        <v>6893145200</v>
      </c>
      <c r="F48" s="219">
        <f t="shared" si="7"/>
        <v>6893145200</v>
      </c>
      <c r="G48" s="219">
        <f t="shared" si="7"/>
        <v>3903503111</v>
      </c>
      <c r="H48" s="219">
        <f t="shared" si="7"/>
        <v>3978418287</v>
      </c>
      <c r="I48" s="219">
        <f t="shared" si="7"/>
        <v>3993393601</v>
      </c>
      <c r="J48" s="219">
        <f t="shared" si="7"/>
        <v>3993393601</v>
      </c>
      <c r="K48" s="219">
        <f t="shared" si="7"/>
        <v>4095429081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6893145200</v>
      </c>
      <c r="Y48" s="219">
        <f t="shared" si="7"/>
        <v>-6893145200</v>
      </c>
      <c r="Z48" s="265">
        <f>+IF(X48&lt;&gt;0,+(Y48/X48)*100,0)</f>
        <v>-100</v>
      </c>
      <c r="AA48" s="232">
        <f>SUM(AA45:AA47)</f>
        <v>6893145200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>
        <v>98039171</v>
      </c>
      <c r="D7" s="155"/>
      <c r="E7" s="59">
        <v>139045850</v>
      </c>
      <c r="F7" s="60">
        <v>139045850</v>
      </c>
      <c r="G7" s="60">
        <v>13366171</v>
      </c>
      <c r="H7" s="60">
        <v>10382329</v>
      </c>
      <c r="I7" s="60">
        <v>9217107</v>
      </c>
      <c r="J7" s="60">
        <v>32965607</v>
      </c>
      <c r="K7" s="60">
        <v>19019532</v>
      </c>
      <c r="L7" s="60">
        <v>13985561</v>
      </c>
      <c r="M7" s="60">
        <v>9837159</v>
      </c>
      <c r="N7" s="60">
        <v>42842252</v>
      </c>
      <c r="O7" s="60">
        <v>9810505</v>
      </c>
      <c r="P7" s="60">
        <v>10739619</v>
      </c>
      <c r="Q7" s="60">
        <v>16962962</v>
      </c>
      <c r="R7" s="60">
        <v>37513086</v>
      </c>
      <c r="S7" s="60">
        <v>19282139</v>
      </c>
      <c r="T7" s="60">
        <v>15288271</v>
      </c>
      <c r="U7" s="60">
        <v>12316079</v>
      </c>
      <c r="V7" s="60">
        <v>46886489</v>
      </c>
      <c r="W7" s="60">
        <v>160207434</v>
      </c>
      <c r="X7" s="60">
        <v>139045850</v>
      </c>
      <c r="Y7" s="60">
        <v>21161584</v>
      </c>
      <c r="Z7" s="140">
        <v>15.22</v>
      </c>
      <c r="AA7" s="62">
        <v>139045850</v>
      </c>
    </row>
    <row r="8" spans="1:27" ht="13.5">
      <c r="A8" s="249" t="s">
        <v>178</v>
      </c>
      <c r="B8" s="182"/>
      <c r="C8" s="155">
        <v>257453013</v>
      </c>
      <c r="D8" s="155"/>
      <c r="E8" s="59">
        <v>96292504</v>
      </c>
      <c r="F8" s="60">
        <v>96292504</v>
      </c>
      <c r="G8" s="60">
        <v>22852418</v>
      </c>
      <c r="H8" s="60">
        <v>27882</v>
      </c>
      <c r="I8" s="60"/>
      <c r="J8" s="60">
        <v>22880300</v>
      </c>
      <c r="K8" s="60">
        <v>32625103</v>
      </c>
      <c r="L8" s="60">
        <v>128977</v>
      </c>
      <c r="M8" s="60">
        <v>14016428</v>
      </c>
      <c r="N8" s="60">
        <v>46770508</v>
      </c>
      <c r="O8" s="60">
        <v>132248</v>
      </c>
      <c r="P8" s="60">
        <v>13183086</v>
      </c>
      <c r="Q8" s="60">
        <v>8934975</v>
      </c>
      <c r="R8" s="60">
        <v>22250309</v>
      </c>
      <c r="S8" s="60">
        <v>4679</v>
      </c>
      <c r="T8" s="60">
        <v>5235915</v>
      </c>
      <c r="U8" s="60">
        <v>3421931</v>
      </c>
      <c r="V8" s="60">
        <v>8662525</v>
      </c>
      <c r="W8" s="60">
        <v>100563642</v>
      </c>
      <c r="X8" s="60">
        <v>96292504</v>
      </c>
      <c r="Y8" s="60">
        <v>4271138</v>
      </c>
      <c r="Z8" s="140">
        <v>4.44</v>
      </c>
      <c r="AA8" s="62">
        <v>96292504</v>
      </c>
    </row>
    <row r="9" spans="1:27" ht="13.5">
      <c r="A9" s="249" t="s">
        <v>179</v>
      </c>
      <c r="B9" s="182"/>
      <c r="C9" s="155">
        <v>501997962</v>
      </c>
      <c r="D9" s="155"/>
      <c r="E9" s="59">
        <v>562406947</v>
      </c>
      <c r="F9" s="60">
        <v>562406947</v>
      </c>
      <c r="G9" s="60">
        <v>222297594</v>
      </c>
      <c r="H9" s="60">
        <v>6132000</v>
      </c>
      <c r="I9" s="60"/>
      <c r="J9" s="60">
        <v>228429594</v>
      </c>
      <c r="K9" s="60"/>
      <c r="L9" s="60">
        <v>3898000</v>
      </c>
      <c r="M9" s="60">
        <v>179057000</v>
      </c>
      <c r="N9" s="60">
        <v>182955000</v>
      </c>
      <c r="O9" s="60"/>
      <c r="P9" s="60">
        <v>3898000</v>
      </c>
      <c r="Q9" s="60">
        <v>149590000</v>
      </c>
      <c r="R9" s="60">
        <v>153488000</v>
      </c>
      <c r="S9" s="60"/>
      <c r="T9" s="60"/>
      <c r="U9" s="60"/>
      <c r="V9" s="60"/>
      <c r="W9" s="60">
        <v>564872594</v>
      </c>
      <c r="X9" s="60">
        <v>562406947</v>
      </c>
      <c r="Y9" s="60">
        <v>2465647</v>
      </c>
      <c r="Z9" s="140">
        <v>0.44</v>
      </c>
      <c r="AA9" s="62">
        <v>562406947</v>
      </c>
    </row>
    <row r="10" spans="1:27" ht="13.5">
      <c r="A10" s="249" t="s">
        <v>180</v>
      </c>
      <c r="B10" s="182"/>
      <c r="C10" s="155">
        <v>885396152</v>
      </c>
      <c r="D10" s="155"/>
      <c r="E10" s="59">
        <v>711969053</v>
      </c>
      <c r="F10" s="60">
        <v>711969053</v>
      </c>
      <c r="G10" s="60">
        <v>120874000</v>
      </c>
      <c r="H10" s="60">
        <v>27546000</v>
      </c>
      <c r="I10" s="60"/>
      <c r="J10" s="60">
        <v>148420000</v>
      </c>
      <c r="K10" s="60">
        <v>44722000</v>
      </c>
      <c r="L10" s="60">
        <v>5000000</v>
      </c>
      <c r="M10" s="60">
        <v>181311000</v>
      </c>
      <c r="N10" s="60">
        <v>231033000</v>
      </c>
      <c r="O10" s="60"/>
      <c r="P10" s="60"/>
      <c r="Q10" s="60">
        <v>331546000</v>
      </c>
      <c r="R10" s="60">
        <v>331546000</v>
      </c>
      <c r="S10" s="60"/>
      <c r="T10" s="60"/>
      <c r="U10" s="60"/>
      <c r="V10" s="60"/>
      <c r="W10" s="60">
        <v>710999000</v>
      </c>
      <c r="X10" s="60">
        <v>711969053</v>
      </c>
      <c r="Y10" s="60">
        <v>-970053</v>
      </c>
      <c r="Z10" s="140">
        <v>-0.14</v>
      </c>
      <c r="AA10" s="62">
        <v>711969053</v>
      </c>
    </row>
    <row r="11" spans="1:27" ht="13.5">
      <c r="A11" s="249" t="s">
        <v>181</v>
      </c>
      <c r="B11" s="182"/>
      <c r="C11" s="155">
        <v>19054621</v>
      </c>
      <c r="D11" s="155"/>
      <c r="E11" s="59">
        <v>37339167</v>
      </c>
      <c r="F11" s="60">
        <v>37339167</v>
      </c>
      <c r="G11" s="60">
        <v>517957</v>
      </c>
      <c r="H11" s="60">
        <v>3027811</v>
      </c>
      <c r="I11" s="60">
        <v>3558645</v>
      </c>
      <c r="J11" s="60">
        <v>7104413</v>
      </c>
      <c r="K11" s="60">
        <v>3150277</v>
      </c>
      <c r="L11" s="60">
        <v>3869697</v>
      </c>
      <c r="M11" s="60">
        <v>3913923</v>
      </c>
      <c r="N11" s="60">
        <v>10933897</v>
      </c>
      <c r="O11" s="60">
        <v>4147939</v>
      </c>
      <c r="P11" s="60">
        <v>4037728</v>
      </c>
      <c r="Q11" s="60">
        <v>4646361</v>
      </c>
      <c r="R11" s="60">
        <v>12832028</v>
      </c>
      <c r="S11" s="60">
        <v>4919545</v>
      </c>
      <c r="T11" s="60">
        <v>2965294</v>
      </c>
      <c r="U11" s="60">
        <v>8623477</v>
      </c>
      <c r="V11" s="60">
        <v>16508316</v>
      </c>
      <c r="W11" s="60">
        <v>47378654</v>
      </c>
      <c r="X11" s="60">
        <v>37339167</v>
      </c>
      <c r="Y11" s="60">
        <v>10039487</v>
      </c>
      <c r="Z11" s="140">
        <v>26.89</v>
      </c>
      <c r="AA11" s="62">
        <v>37339167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-1093830913</v>
      </c>
      <c r="D14" s="155"/>
      <c r="E14" s="59">
        <v>-607543436</v>
      </c>
      <c r="F14" s="60">
        <v>-607543436</v>
      </c>
      <c r="G14" s="60">
        <v>-52653395</v>
      </c>
      <c r="H14" s="60">
        <v>-47549477</v>
      </c>
      <c r="I14" s="60">
        <v>-50002365</v>
      </c>
      <c r="J14" s="60">
        <v>-150205237</v>
      </c>
      <c r="K14" s="60">
        <v>-59521968</v>
      </c>
      <c r="L14" s="60">
        <v>-48234283</v>
      </c>
      <c r="M14" s="60">
        <v>-51442408</v>
      </c>
      <c r="N14" s="60">
        <v>-159198659</v>
      </c>
      <c r="O14" s="60">
        <v>-47268938</v>
      </c>
      <c r="P14" s="60">
        <v>-49932904</v>
      </c>
      <c r="Q14" s="60">
        <v>-73026303</v>
      </c>
      <c r="R14" s="60">
        <v>-170228145</v>
      </c>
      <c r="S14" s="60">
        <v>-45287695</v>
      </c>
      <c r="T14" s="60">
        <v>-38989938</v>
      </c>
      <c r="U14" s="60">
        <v>-82544105</v>
      </c>
      <c r="V14" s="60">
        <v>-166821738</v>
      </c>
      <c r="W14" s="60">
        <v>-646453779</v>
      </c>
      <c r="X14" s="60">
        <v>-607543436</v>
      </c>
      <c r="Y14" s="60">
        <v>-38910343</v>
      </c>
      <c r="Z14" s="140">
        <v>6.4</v>
      </c>
      <c r="AA14" s="62">
        <v>-607543436</v>
      </c>
    </row>
    <row r="15" spans="1:27" ht="13.5">
      <c r="A15" s="249" t="s">
        <v>40</v>
      </c>
      <c r="B15" s="182"/>
      <c r="C15" s="155">
        <v>-2343214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>
        <v>-2111</v>
      </c>
      <c r="P15" s="60"/>
      <c r="Q15" s="60"/>
      <c r="R15" s="60">
        <v>-2111</v>
      </c>
      <c r="S15" s="60"/>
      <c r="T15" s="60"/>
      <c r="U15" s="60"/>
      <c r="V15" s="60"/>
      <c r="W15" s="60">
        <v>-2111</v>
      </c>
      <c r="X15" s="60"/>
      <c r="Y15" s="60">
        <v>-2111</v>
      </c>
      <c r="Z15" s="140"/>
      <c r="AA15" s="62"/>
    </row>
    <row r="16" spans="1:27" ht="13.5">
      <c r="A16" s="249" t="s">
        <v>42</v>
      </c>
      <c r="B16" s="182"/>
      <c r="C16" s="155">
        <v>-50510745</v>
      </c>
      <c r="D16" s="155"/>
      <c r="E16" s="59">
        <v>-14520004</v>
      </c>
      <c r="F16" s="60">
        <v>-14520004</v>
      </c>
      <c r="G16" s="60">
        <v>-3758333</v>
      </c>
      <c r="H16" s="60"/>
      <c r="I16" s="60"/>
      <c r="J16" s="60">
        <v>-3758333</v>
      </c>
      <c r="K16" s="60"/>
      <c r="L16" s="60"/>
      <c r="M16" s="60"/>
      <c r="N16" s="60"/>
      <c r="O16" s="60"/>
      <c r="P16" s="60">
        <v>-2112433</v>
      </c>
      <c r="Q16" s="60"/>
      <c r="R16" s="60">
        <v>-2112433</v>
      </c>
      <c r="S16" s="60"/>
      <c r="T16" s="60">
        <v>-2500000</v>
      </c>
      <c r="U16" s="60"/>
      <c r="V16" s="60">
        <v>-2500000</v>
      </c>
      <c r="W16" s="60">
        <v>-8370766</v>
      </c>
      <c r="X16" s="60">
        <v>-14520004</v>
      </c>
      <c r="Y16" s="60">
        <v>6149238</v>
      </c>
      <c r="Z16" s="140">
        <v>-42.35</v>
      </c>
      <c r="AA16" s="62">
        <v>-14520004</v>
      </c>
    </row>
    <row r="17" spans="1:27" ht="13.5">
      <c r="A17" s="250" t="s">
        <v>185</v>
      </c>
      <c r="B17" s="251"/>
      <c r="C17" s="168">
        <f aca="true" t="shared" si="0" ref="C17:Y17">SUM(C6:C16)</f>
        <v>615256047</v>
      </c>
      <c r="D17" s="168">
        <f t="shared" si="0"/>
        <v>0</v>
      </c>
      <c r="E17" s="72">
        <f t="shared" si="0"/>
        <v>924990081</v>
      </c>
      <c r="F17" s="73">
        <f t="shared" si="0"/>
        <v>924990081</v>
      </c>
      <c r="G17" s="73">
        <f t="shared" si="0"/>
        <v>323496412</v>
      </c>
      <c r="H17" s="73">
        <f t="shared" si="0"/>
        <v>-433455</v>
      </c>
      <c r="I17" s="73">
        <f t="shared" si="0"/>
        <v>-37226613</v>
      </c>
      <c r="J17" s="73">
        <f t="shared" si="0"/>
        <v>285836344</v>
      </c>
      <c r="K17" s="73">
        <f t="shared" si="0"/>
        <v>39994944</v>
      </c>
      <c r="L17" s="73">
        <f t="shared" si="0"/>
        <v>-21352048</v>
      </c>
      <c r="M17" s="73">
        <f t="shared" si="0"/>
        <v>336693102</v>
      </c>
      <c r="N17" s="73">
        <f t="shared" si="0"/>
        <v>355335998</v>
      </c>
      <c r="O17" s="73">
        <f t="shared" si="0"/>
        <v>-33180357</v>
      </c>
      <c r="P17" s="73">
        <f t="shared" si="0"/>
        <v>-20186904</v>
      </c>
      <c r="Q17" s="73">
        <f t="shared" si="0"/>
        <v>438653995</v>
      </c>
      <c r="R17" s="73">
        <f t="shared" si="0"/>
        <v>385286734</v>
      </c>
      <c r="S17" s="73">
        <f t="shared" si="0"/>
        <v>-21081332</v>
      </c>
      <c r="T17" s="73">
        <f t="shared" si="0"/>
        <v>-18000458</v>
      </c>
      <c r="U17" s="73">
        <f t="shared" si="0"/>
        <v>-58182618</v>
      </c>
      <c r="V17" s="73">
        <f t="shared" si="0"/>
        <v>-97264408</v>
      </c>
      <c r="W17" s="73">
        <f t="shared" si="0"/>
        <v>929194668</v>
      </c>
      <c r="X17" s="73">
        <f t="shared" si="0"/>
        <v>924990081</v>
      </c>
      <c r="Y17" s="73">
        <f t="shared" si="0"/>
        <v>4204587</v>
      </c>
      <c r="Z17" s="170">
        <f>+IF(X17&lt;&gt;0,+(Y17/X17)*100,0)</f>
        <v>0.4545548202478509</v>
      </c>
      <c r="AA17" s="74">
        <f>SUM(AA6:AA16)</f>
        <v>924990081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>
        <v>123566002</v>
      </c>
      <c r="F21" s="60">
        <v>123566002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123566002</v>
      </c>
      <c r="Y21" s="159">
        <v>-123566002</v>
      </c>
      <c r="Z21" s="141">
        <v>-100</v>
      </c>
      <c r="AA21" s="225">
        <v>123566002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-603584295</v>
      </c>
      <c r="D26" s="155"/>
      <c r="E26" s="59">
        <v>-835455051</v>
      </c>
      <c r="F26" s="60">
        <v>-835455051</v>
      </c>
      <c r="G26" s="60"/>
      <c r="H26" s="60">
        <v>-64691282</v>
      </c>
      <c r="I26" s="60">
        <v>-44255281</v>
      </c>
      <c r="J26" s="60">
        <v>-108946563</v>
      </c>
      <c r="K26" s="60">
        <v>-62767551</v>
      </c>
      <c r="L26" s="60">
        <v>-42552249</v>
      </c>
      <c r="M26" s="60">
        <v>-145400254</v>
      </c>
      <c r="N26" s="60">
        <v>-250720054</v>
      </c>
      <c r="O26" s="60">
        <v>-7336449</v>
      </c>
      <c r="P26" s="60">
        <v>-56450871</v>
      </c>
      <c r="Q26" s="60">
        <v>-21269028</v>
      </c>
      <c r="R26" s="60">
        <v>-85056348</v>
      </c>
      <c r="S26" s="60">
        <v>-90386493</v>
      </c>
      <c r="T26" s="60">
        <v>-57319702</v>
      </c>
      <c r="U26" s="60">
        <v>-164834941</v>
      </c>
      <c r="V26" s="60">
        <v>-312541136</v>
      </c>
      <c r="W26" s="60">
        <v>-757264101</v>
      </c>
      <c r="X26" s="60">
        <v>-835455051</v>
      </c>
      <c r="Y26" s="60">
        <v>78190950</v>
      </c>
      <c r="Z26" s="140">
        <v>-9.36</v>
      </c>
      <c r="AA26" s="62">
        <v>-835455051</v>
      </c>
    </row>
    <row r="27" spans="1:27" ht="13.5">
      <c r="A27" s="250" t="s">
        <v>192</v>
      </c>
      <c r="B27" s="251"/>
      <c r="C27" s="168">
        <f aca="true" t="shared" si="1" ref="C27:Y27">SUM(C21:C26)</f>
        <v>-603584295</v>
      </c>
      <c r="D27" s="168">
        <f>SUM(D21:D26)</f>
        <v>0</v>
      </c>
      <c r="E27" s="72">
        <f t="shared" si="1"/>
        <v>-711889049</v>
      </c>
      <c r="F27" s="73">
        <f t="shared" si="1"/>
        <v>-711889049</v>
      </c>
      <c r="G27" s="73">
        <f t="shared" si="1"/>
        <v>0</v>
      </c>
      <c r="H27" s="73">
        <f t="shared" si="1"/>
        <v>-64691282</v>
      </c>
      <c r="I27" s="73">
        <f t="shared" si="1"/>
        <v>-44255281</v>
      </c>
      <c r="J27" s="73">
        <f t="shared" si="1"/>
        <v>-108946563</v>
      </c>
      <c r="K27" s="73">
        <f t="shared" si="1"/>
        <v>-62767551</v>
      </c>
      <c r="L27" s="73">
        <f t="shared" si="1"/>
        <v>-42552249</v>
      </c>
      <c r="M27" s="73">
        <f t="shared" si="1"/>
        <v>-145400254</v>
      </c>
      <c r="N27" s="73">
        <f t="shared" si="1"/>
        <v>-250720054</v>
      </c>
      <c r="O27" s="73">
        <f t="shared" si="1"/>
        <v>-7336449</v>
      </c>
      <c r="P27" s="73">
        <f t="shared" si="1"/>
        <v>-56450871</v>
      </c>
      <c r="Q27" s="73">
        <f t="shared" si="1"/>
        <v>-21269028</v>
      </c>
      <c r="R27" s="73">
        <f t="shared" si="1"/>
        <v>-85056348</v>
      </c>
      <c r="S27" s="73">
        <f t="shared" si="1"/>
        <v>-90386493</v>
      </c>
      <c r="T27" s="73">
        <f t="shared" si="1"/>
        <v>-57319702</v>
      </c>
      <c r="U27" s="73">
        <f t="shared" si="1"/>
        <v>-164834941</v>
      </c>
      <c r="V27" s="73">
        <f t="shared" si="1"/>
        <v>-312541136</v>
      </c>
      <c r="W27" s="73">
        <f t="shared" si="1"/>
        <v>-757264101</v>
      </c>
      <c r="X27" s="73">
        <f t="shared" si="1"/>
        <v>-711889049</v>
      </c>
      <c r="Y27" s="73">
        <f t="shared" si="1"/>
        <v>-45375052</v>
      </c>
      <c r="Z27" s="170">
        <f>+IF(X27&lt;&gt;0,+(Y27/X27)*100,0)</f>
        <v>6.373893806027631</v>
      </c>
      <c r="AA27" s="74">
        <f>SUM(AA21:AA26)</f>
        <v>-711889049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-500674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-500674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11171078</v>
      </c>
      <c r="D38" s="153">
        <f>+D17+D27+D36</f>
        <v>0</v>
      </c>
      <c r="E38" s="99">
        <f t="shared" si="3"/>
        <v>213101032</v>
      </c>
      <c r="F38" s="100">
        <f t="shared" si="3"/>
        <v>213101032</v>
      </c>
      <c r="G38" s="100">
        <f t="shared" si="3"/>
        <v>323496412</v>
      </c>
      <c r="H38" s="100">
        <f t="shared" si="3"/>
        <v>-65124737</v>
      </c>
      <c r="I38" s="100">
        <f t="shared" si="3"/>
        <v>-81481894</v>
      </c>
      <c r="J38" s="100">
        <f t="shared" si="3"/>
        <v>176889781</v>
      </c>
      <c r="K38" s="100">
        <f t="shared" si="3"/>
        <v>-22772607</v>
      </c>
      <c r="L38" s="100">
        <f t="shared" si="3"/>
        <v>-63904297</v>
      </c>
      <c r="M38" s="100">
        <f t="shared" si="3"/>
        <v>191292848</v>
      </c>
      <c r="N38" s="100">
        <f t="shared" si="3"/>
        <v>104615944</v>
      </c>
      <c r="O38" s="100">
        <f t="shared" si="3"/>
        <v>-40516806</v>
      </c>
      <c r="P38" s="100">
        <f t="shared" si="3"/>
        <v>-76637775</v>
      </c>
      <c r="Q38" s="100">
        <f t="shared" si="3"/>
        <v>417384967</v>
      </c>
      <c r="R38" s="100">
        <f t="shared" si="3"/>
        <v>300230386</v>
      </c>
      <c r="S38" s="100">
        <f t="shared" si="3"/>
        <v>-111467825</v>
      </c>
      <c r="T38" s="100">
        <f t="shared" si="3"/>
        <v>-75320160</v>
      </c>
      <c r="U38" s="100">
        <f t="shared" si="3"/>
        <v>-223017559</v>
      </c>
      <c r="V38" s="100">
        <f t="shared" si="3"/>
        <v>-409805544</v>
      </c>
      <c r="W38" s="100">
        <f t="shared" si="3"/>
        <v>171930567</v>
      </c>
      <c r="X38" s="100">
        <f t="shared" si="3"/>
        <v>213101032</v>
      </c>
      <c r="Y38" s="100">
        <f t="shared" si="3"/>
        <v>-41170465</v>
      </c>
      <c r="Z38" s="137">
        <f>+IF(X38&lt;&gt;0,+(Y38/X38)*100,0)</f>
        <v>-19.319692923870964</v>
      </c>
      <c r="AA38" s="102">
        <f>+AA17+AA27+AA36</f>
        <v>213101032</v>
      </c>
    </row>
    <row r="39" spans="1:27" ht="13.5">
      <c r="A39" s="249" t="s">
        <v>200</v>
      </c>
      <c r="B39" s="182"/>
      <c r="C39" s="153">
        <v>193083992</v>
      </c>
      <c r="D39" s="153"/>
      <c r="E39" s="99">
        <v>629708152</v>
      </c>
      <c r="F39" s="100">
        <v>629708152</v>
      </c>
      <c r="G39" s="100">
        <v>399371208</v>
      </c>
      <c r="H39" s="100">
        <v>722867620</v>
      </c>
      <c r="I39" s="100">
        <v>657742883</v>
      </c>
      <c r="J39" s="100">
        <v>399371208</v>
      </c>
      <c r="K39" s="100">
        <v>576260989</v>
      </c>
      <c r="L39" s="100">
        <v>553488382</v>
      </c>
      <c r="M39" s="100">
        <v>489584085</v>
      </c>
      <c r="N39" s="100">
        <v>576260989</v>
      </c>
      <c r="O39" s="100">
        <v>680876933</v>
      </c>
      <c r="P39" s="100">
        <v>640360127</v>
      </c>
      <c r="Q39" s="100">
        <v>563722352</v>
      </c>
      <c r="R39" s="100">
        <v>680876933</v>
      </c>
      <c r="S39" s="100">
        <v>981107319</v>
      </c>
      <c r="T39" s="100">
        <v>869639494</v>
      </c>
      <c r="U39" s="100">
        <v>794319334</v>
      </c>
      <c r="V39" s="100">
        <v>981107319</v>
      </c>
      <c r="W39" s="100">
        <v>399371208</v>
      </c>
      <c r="X39" s="100">
        <v>629708152</v>
      </c>
      <c r="Y39" s="100">
        <v>-230336944</v>
      </c>
      <c r="Z39" s="137">
        <v>-36.58</v>
      </c>
      <c r="AA39" s="102">
        <v>629708152</v>
      </c>
    </row>
    <row r="40" spans="1:27" ht="13.5">
      <c r="A40" s="269" t="s">
        <v>201</v>
      </c>
      <c r="B40" s="256"/>
      <c r="C40" s="257">
        <v>204255070</v>
      </c>
      <c r="D40" s="257"/>
      <c r="E40" s="258">
        <v>842809183</v>
      </c>
      <c r="F40" s="259">
        <v>842809183</v>
      </c>
      <c r="G40" s="259">
        <v>722867620</v>
      </c>
      <c r="H40" s="259">
        <v>657742883</v>
      </c>
      <c r="I40" s="259">
        <v>576260989</v>
      </c>
      <c r="J40" s="259">
        <v>576260989</v>
      </c>
      <c r="K40" s="259">
        <v>553488382</v>
      </c>
      <c r="L40" s="259">
        <v>489584085</v>
      </c>
      <c r="M40" s="259">
        <v>680876933</v>
      </c>
      <c r="N40" s="259">
        <v>680876933</v>
      </c>
      <c r="O40" s="259">
        <v>640360127</v>
      </c>
      <c r="P40" s="259">
        <v>563722352</v>
      </c>
      <c r="Q40" s="259">
        <v>981107319</v>
      </c>
      <c r="R40" s="259">
        <v>640360127</v>
      </c>
      <c r="S40" s="259">
        <v>869639494</v>
      </c>
      <c r="T40" s="259">
        <v>794319334</v>
      </c>
      <c r="U40" s="259">
        <v>571301775</v>
      </c>
      <c r="V40" s="259">
        <v>571301775</v>
      </c>
      <c r="W40" s="259">
        <v>571301775</v>
      </c>
      <c r="X40" s="259">
        <v>842809183</v>
      </c>
      <c r="Y40" s="259">
        <v>-271507408</v>
      </c>
      <c r="Z40" s="260">
        <v>-32.21</v>
      </c>
      <c r="AA40" s="261">
        <v>842809183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749152200</v>
      </c>
      <c r="F5" s="106">
        <f t="shared" si="0"/>
        <v>749152200</v>
      </c>
      <c r="G5" s="106">
        <f t="shared" si="0"/>
        <v>10327269</v>
      </c>
      <c r="H5" s="106">
        <f t="shared" si="0"/>
        <v>62828390</v>
      </c>
      <c r="I5" s="106">
        <f t="shared" si="0"/>
        <v>36466810</v>
      </c>
      <c r="J5" s="106">
        <f t="shared" si="0"/>
        <v>109622469</v>
      </c>
      <c r="K5" s="106">
        <f t="shared" si="0"/>
        <v>47807893</v>
      </c>
      <c r="L5" s="106">
        <f t="shared" si="0"/>
        <v>36059561</v>
      </c>
      <c r="M5" s="106">
        <f t="shared" si="0"/>
        <v>132222748</v>
      </c>
      <c r="N5" s="106">
        <f t="shared" si="0"/>
        <v>216090202</v>
      </c>
      <c r="O5" s="106">
        <f t="shared" si="0"/>
        <v>2402162</v>
      </c>
      <c r="P5" s="106">
        <f t="shared" si="0"/>
        <v>54235507</v>
      </c>
      <c r="Q5" s="106">
        <f t="shared" si="0"/>
        <v>17643456</v>
      </c>
      <c r="R5" s="106">
        <f t="shared" si="0"/>
        <v>74281125</v>
      </c>
      <c r="S5" s="106">
        <f t="shared" si="0"/>
        <v>87153120</v>
      </c>
      <c r="T5" s="106">
        <f t="shared" si="0"/>
        <v>56762106</v>
      </c>
      <c r="U5" s="106">
        <f t="shared" si="0"/>
        <v>147659736</v>
      </c>
      <c r="V5" s="106">
        <f t="shared" si="0"/>
        <v>291574962</v>
      </c>
      <c r="W5" s="106">
        <f t="shared" si="0"/>
        <v>691568758</v>
      </c>
      <c r="X5" s="106">
        <f t="shared" si="0"/>
        <v>749152200</v>
      </c>
      <c r="Y5" s="106">
        <f t="shared" si="0"/>
        <v>-57583442</v>
      </c>
      <c r="Z5" s="201">
        <f>+IF(X5&lt;&gt;0,+(Y5/X5)*100,0)</f>
        <v>-7.686481064862387</v>
      </c>
      <c r="AA5" s="199">
        <f>SUM(AA11:AA18)</f>
        <v>749152200</v>
      </c>
    </row>
    <row r="6" spans="1:27" ht="13.5">
      <c r="A6" s="291" t="s">
        <v>205</v>
      </c>
      <c r="B6" s="142"/>
      <c r="C6" s="62"/>
      <c r="D6" s="156"/>
      <c r="E6" s="60">
        <v>2686000</v>
      </c>
      <c r="F6" s="60">
        <v>2686000</v>
      </c>
      <c r="G6" s="60"/>
      <c r="H6" s="60">
        <v>398038</v>
      </c>
      <c r="I6" s="60"/>
      <c r="J6" s="60">
        <v>398038</v>
      </c>
      <c r="K6" s="60"/>
      <c r="L6" s="60"/>
      <c r="M6" s="60"/>
      <c r="N6" s="60"/>
      <c r="O6" s="60"/>
      <c r="P6" s="60"/>
      <c r="Q6" s="60"/>
      <c r="R6" s="60"/>
      <c r="S6" s="60"/>
      <c r="T6" s="60">
        <v>674805</v>
      </c>
      <c r="U6" s="60"/>
      <c r="V6" s="60">
        <v>674805</v>
      </c>
      <c r="W6" s="60">
        <v>1072843</v>
      </c>
      <c r="X6" s="60">
        <v>2686000</v>
      </c>
      <c r="Y6" s="60">
        <v>-1613157</v>
      </c>
      <c r="Z6" s="140">
        <v>-60.06</v>
      </c>
      <c r="AA6" s="155">
        <v>2686000</v>
      </c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>
        <v>694813000</v>
      </c>
      <c r="F8" s="60">
        <v>694813000</v>
      </c>
      <c r="G8" s="60">
        <v>6016520</v>
      </c>
      <c r="H8" s="60">
        <v>34432235</v>
      </c>
      <c r="I8" s="60">
        <v>11700453</v>
      </c>
      <c r="J8" s="60">
        <v>52149208</v>
      </c>
      <c r="K8" s="60">
        <v>29443815</v>
      </c>
      <c r="L8" s="60">
        <v>27037671</v>
      </c>
      <c r="M8" s="60">
        <v>108922170</v>
      </c>
      <c r="N8" s="60">
        <v>165403656</v>
      </c>
      <c r="O8" s="60"/>
      <c r="P8" s="60">
        <v>44421873</v>
      </c>
      <c r="Q8" s="60">
        <v>11021619</v>
      </c>
      <c r="R8" s="60">
        <v>55443492</v>
      </c>
      <c r="S8" s="60">
        <v>59184249</v>
      </c>
      <c r="T8" s="60">
        <v>55523346</v>
      </c>
      <c r="U8" s="60">
        <v>108373899</v>
      </c>
      <c r="V8" s="60">
        <v>223081494</v>
      </c>
      <c r="W8" s="60">
        <v>496077850</v>
      </c>
      <c r="X8" s="60">
        <v>694813000</v>
      </c>
      <c r="Y8" s="60">
        <v>-198735150</v>
      </c>
      <c r="Z8" s="140">
        <v>-28.6</v>
      </c>
      <c r="AA8" s="155">
        <v>694813000</v>
      </c>
    </row>
    <row r="9" spans="1:27" ht="13.5">
      <c r="A9" s="291" t="s">
        <v>208</v>
      </c>
      <c r="B9" s="142"/>
      <c r="C9" s="62"/>
      <c r="D9" s="156"/>
      <c r="E9" s="60">
        <v>2350000</v>
      </c>
      <c r="F9" s="60">
        <v>2350000</v>
      </c>
      <c r="G9" s="60">
        <v>4011014</v>
      </c>
      <c r="H9" s="60">
        <v>26453916</v>
      </c>
      <c r="I9" s="60">
        <v>23683152</v>
      </c>
      <c r="J9" s="60">
        <v>54148082</v>
      </c>
      <c r="K9" s="60">
        <v>17223864</v>
      </c>
      <c r="L9" s="60">
        <v>6652236</v>
      </c>
      <c r="M9" s="60">
        <v>19816730</v>
      </c>
      <c r="N9" s="60">
        <v>43692830</v>
      </c>
      <c r="O9" s="60"/>
      <c r="P9" s="60">
        <v>6966844</v>
      </c>
      <c r="Q9" s="60">
        <v>5148955</v>
      </c>
      <c r="R9" s="60">
        <v>12115799</v>
      </c>
      <c r="S9" s="60">
        <v>26594783</v>
      </c>
      <c r="T9" s="60"/>
      <c r="U9" s="60">
        <v>37016033</v>
      </c>
      <c r="V9" s="60">
        <v>63610816</v>
      </c>
      <c r="W9" s="60">
        <v>173567527</v>
      </c>
      <c r="X9" s="60">
        <v>2350000</v>
      </c>
      <c r="Y9" s="60">
        <v>171217527</v>
      </c>
      <c r="Z9" s="140">
        <v>7285.85</v>
      </c>
      <c r="AA9" s="155">
        <v>2350000</v>
      </c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>
        <v>230090</v>
      </c>
      <c r="I10" s="60">
        <v>60444</v>
      </c>
      <c r="J10" s="60">
        <v>290534</v>
      </c>
      <c r="K10" s="60"/>
      <c r="L10" s="60"/>
      <c r="M10" s="60">
        <v>297468</v>
      </c>
      <c r="N10" s="60">
        <v>297468</v>
      </c>
      <c r="O10" s="60">
        <v>1347659</v>
      </c>
      <c r="P10" s="60"/>
      <c r="Q10" s="60"/>
      <c r="R10" s="60">
        <v>1347659</v>
      </c>
      <c r="S10" s="60"/>
      <c r="T10" s="60">
        <v>286115</v>
      </c>
      <c r="U10" s="60"/>
      <c r="V10" s="60">
        <v>286115</v>
      </c>
      <c r="W10" s="60">
        <v>2221776</v>
      </c>
      <c r="X10" s="60"/>
      <c r="Y10" s="60">
        <v>2221776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699849000</v>
      </c>
      <c r="F11" s="295">
        <f t="shared" si="1"/>
        <v>699849000</v>
      </c>
      <c r="G11" s="295">
        <f t="shared" si="1"/>
        <v>10027534</v>
      </c>
      <c r="H11" s="295">
        <f t="shared" si="1"/>
        <v>61514279</v>
      </c>
      <c r="I11" s="295">
        <f t="shared" si="1"/>
        <v>35444049</v>
      </c>
      <c r="J11" s="295">
        <f t="shared" si="1"/>
        <v>106985862</v>
      </c>
      <c r="K11" s="295">
        <f t="shared" si="1"/>
        <v>46667679</v>
      </c>
      <c r="L11" s="295">
        <f t="shared" si="1"/>
        <v>33689907</v>
      </c>
      <c r="M11" s="295">
        <f t="shared" si="1"/>
        <v>129036368</v>
      </c>
      <c r="N11" s="295">
        <f t="shared" si="1"/>
        <v>209393954</v>
      </c>
      <c r="O11" s="295">
        <f t="shared" si="1"/>
        <v>1347659</v>
      </c>
      <c r="P11" s="295">
        <f t="shared" si="1"/>
        <v>51388717</v>
      </c>
      <c r="Q11" s="295">
        <f t="shared" si="1"/>
        <v>16170574</v>
      </c>
      <c r="R11" s="295">
        <f t="shared" si="1"/>
        <v>68906950</v>
      </c>
      <c r="S11" s="295">
        <f t="shared" si="1"/>
        <v>85779032</v>
      </c>
      <c r="T11" s="295">
        <f t="shared" si="1"/>
        <v>56484266</v>
      </c>
      <c r="U11" s="295">
        <f t="shared" si="1"/>
        <v>145389932</v>
      </c>
      <c r="V11" s="295">
        <f t="shared" si="1"/>
        <v>287653230</v>
      </c>
      <c r="W11" s="295">
        <f t="shared" si="1"/>
        <v>672939996</v>
      </c>
      <c r="X11" s="295">
        <f t="shared" si="1"/>
        <v>699849000</v>
      </c>
      <c r="Y11" s="295">
        <f t="shared" si="1"/>
        <v>-26909004</v>
      </c>
      <c r="Z11" s="296">
        <f>+IF(X11&lt;&gt;0,+(Y11/X11)*100,0)</f>
        <v>-3.844972844142094</v>
      </c>
      <c r="AA11" s="297">
        <f>SUM(AA6:AA10)</f>
        <v>699849000</v>
      </c>
    </row>
    <row r="12" spans="1:27" ht="13.5">
      <c r="A12" s="298" t="s">
        <v>211</v>
      </c>
      <c r="B12" s="136"/>
      <c r="C12" s="62"/>
      <c r="D12" s="156"/>
      <c r="E12" s="60">
        <v>13153200</v>
      </c>
      <c r="F12" s="60">
        <v>13153200</v>
      </c>
      <c r="G12" s="60">
        <v>263556</v>
      </c>
      <c r="H12" s="60">
        <v>1206128</v>
      </c>
      <c r="I12" s="60">
        <v>348760</v>
      </c>
      <c r="J12" s="60">
        <v>1818444</v>
      </c>
      <c r="K12" s="60">
        <v>434439</v>
      </c>
      <c r="L12" s="60">
        <v>221423</v>
      </c>
      <c r="M12" s="60">
        <v>456722</v>
      </c>
      <c r="N12" s="60">
        <v>1112584</v>
      </c>
      <c r="O12" s="60">
        <v>699861</v>
      </c>
      <c r="P12" s="60"/>
      <c r="Q12" s="60"/>
      <c r="R12" s="60">
        <v>699861</v>
      </c>
      <c r="S12" s="60">
        <v>534106</v>
      </c>
      <c r="T12" s="60"/>
      <c r="U12" s="60">
        <v>1761902</v>
      </c>
      <c r="V12" s="60">
        <v>2296008</v>
      </c>
      <c r="W12" s="60">
        <v>5926897</v>
      </c>
      <c r="X12" s="60">
        <v>13153200</v>
      </c>
      <c r="Y12" s="60">
        <v>-7226303</v>
      </c>
      <c r="Z12" s="140">
        <v>-54.94</v>
      </c>
      <c r="AA12" s="155">
        <v>13153200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/>
      <c r="D15" s="156"/>
      <c r="E15" s="60">
        <v>34350000</v>
      </c>
      <c r="F15" s="60">
        <v>34350000</v>
      </c>
      <c r="G15" s="60">
        <v>36179</v>
      </c>
      <c r="H15" s="60">
        <v>107983</v>
      </c>
      <c r="I15" s="60">
        <v>674001</v>
      </c>
      <c r="J15" s="60">
        <v>818163</v>
      </c>
      <c r="K15" s="60">
        <v>705775</v>
      </c>
      <c r="L15" s="60">
        <v>2148231</v>
      </c>
      <c r="M15" s="60">
        <v>2729658</v>
      </c>
      <c r="N15" s="60">
        <v>5583664</v>
      </c>
      <c r="O15" s="60">
        <v>354642</v>
      </c>
      <c r="P15" s="60">
        <v>2846790</v>
      </c>
      <c r="Q15" s="60">
        <v>1472882</v>
      </c>
      <c r="R15" s="60">
        <v>4674314</v>
      </c>
      <c r="S15" s="60">
        <v>839982</v>
      </c>
      <c r="T15" s="60">
        <v>264427</v>
      </c>
      <c r="U15" s="60">
        <v>403765</v>
      </c>
      <c r="V15" s="60">
        <v>1508174</v>
      </c>
      <c r="W15" s="60">
        <v>12584315</v>
      </c>
      <c r="X15" s="60">
        <v>34350000</v>
      </c>
      <c r="Y15" s="60">
        <v>-21765685</v>
      </c>
      <c r="Z15" s="140">
        <v>-63.36</v>
      </c>
      <c r="AA15" s="155">
        <v>34350000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>
        <v>1800000</v>
      </c>
      <c r="F18" s="82">
        <v>1800000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13413</v>
      </c>
      <c r="U18" s="82">
        <v>104137</v>
      </c>
      <c r="V18" s="82">
        <v>117550</v>
      </c>
      <c r="W18" s="82">
        <v>117550</v>
      </c>
      <c r="X18" s="82">
        <v>1800000</v>
      </c>
      <c r="Y18" s="82">
        <v>-1682450</v>
      </c>
      <c r="Z18" s="270">
        <v>-93.47</v>
      </c>
      <c r="AA18" s="278">
        <v>1800000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86302854</v>
      </c>
      <c r="F20" s="100">
        <f t="shared" si="2"/>
        <v>86302854</v>
      </c>
      <c r="G20" s="100">
        <f t="shared" si="2"/>
        <v>279843</v>
      </c>
      <c r="H20" s="100">
        <f t="shared" si="2"/>
        <v>1862892</v>
      </c>
      <c r="I20" s="100">
        <f t="shared" si="2"/>
        <v>7788471</v>
      </c>
      <c r="J20" s="100">
        <f t="shared" si="2"/>
        <v>9931206</v>
      </c>
      <c r="K20" s="100">
        <f t="shared" si="2"/>
        <v>14959658</v>
      </c>
      <c r="L20" s="100">
        <f t="shared" si="2"/>
        <v>6492688</v>
      </c>
      <c r="M20" s="100">
        <f t="shared" si="2"/>
        <v>13177506</v>
      </c>
      <c r="N20" s="100">
        <f t="shared" si="2"/>
        <v>34629852</v>
      </c>
      <c r="O20" s="100">
        <f t="shared" si="2"/>
        <v>4934287</v>
      </c>
      <c r="P20" s="100">
        <f t="shared" si="2"/>
        <v>2042864</v>
      </c>
      <c r="Q20" s="100">
        <f t="shared" si="2"/>
        <v>3625572</v>
      </c>
      <c r="R20" s="100">
        <f t="shared" si="2"/>
        <v>10602723</v>
      </c>
      <c r="S20" s="100">
        <f t="shared" si="2"/>
        <v>3233373</v>
      </c>
      <c r="T20" s="100">
        <f t="shared" si="2"/>
        <v>557594</v>
      </c>
      <c r="U20" s="100">
        <f t="shared" si="2"/>
        <v>17175205</v>
      </c>
      <c r="V20" s="100">
        <f t="shared" si="2"/>
        <v>20966172</v>
      </c>
      <c r="W20" s="100">
        <f t="shared" si="2"/>
        <v>76129953</v>
      </c>
      <c r="X20" s="100">
        <f t="shared" si="2"/>
        <v>86302854</v>
      </c>
      <c r="Y20" s="100">
        <f t="shared" si="2"/>
        <v>-10172901</v>
      </c>
      <c r="Z20" s="137">
        <f>+IF(X20&lt;&gt;0,+(Y20/X20)*100,0)</f>
        <v>-11.787444480109546</v>
      </c>
      <c r="AA20" s="153">
        <f>SUM(AA26:AA33)</f>
        <v>86302854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>
        <v>74302854</v>
      </c>
      <c r="F23" s="60">
        <v>74302854</v>
      </c>
      <c r="G23" s="60">
        <v>279843</v>
      </c>
      <c r="H23" s="60">
        <v>1497469</v>
      </c>
      <c r="I23" s="60">
        <v>6506771</v>
      </c>
      <c r="J23" s="60">
        <v>8284083</v>
      </c>
      <c r="K23" s="60">
        <v>14959658</v>
      </c>
      <c r="L23" s="60">
        <v>6298738</v>
      </c>
      <c r="M23" s="60">
        <v>12654245</v>
      </c>
      <c r="N23" s="60">
        <v>33912641</v>
      </c>
      <c r="O23" s="60"/>
      <c r="P23" s="60">
        <v>1173140</v>
      </c>
      <c r="Q23" s="60">
        <v>2689002</v>
      </c>
      <c r="R23" s="60">
        <v>3862142</v>
      </c>
      <c r="S23" s="60">
        <v>3233373</v>
      </c>
      <c r="T23" s="60">
        <v>557594</v>
      </c>
      <c r="U23" s="60">
        <v>16667185</v>
      </c>
      <c r="V23" s="60">
        <v>20458152</v>
      </c>
      <c r="W23" s="60">
        <v>66517018</v>
      </c>
      <c r="X23" s="60">
        <v>74302854</v>
      </c>
      <c r="Y23" s="60">
        <v>-7785836</v>
      </c>
      <c r="Z23" s="140">
        <v>-10.48</v>
      </c>
      <c r="AA23" s="155">
        <v>74302854</v>
      </c>
    </row>
    <row r="24" spans="1:27" ht="13.5">
      <c r="A24" s="291" t="s">
        <v>208</v>
      </c>
      <c r="B24" s="142"/>
      <c r="C24" s="62"/>
      <c r="D24" s="156"/>
      <c r="E24" s="60">
        <v>12000000</v>
      </c>
      <c r="F24" s="60">
        <v>12000000</v>
      </c>
      <c r="G24" s="60"/>
      <c r="H24" s="60">
        <v>365423</v>
      </c>
      <c r="I24" s="60">
        <v>1281700</v>
      </c>
      <c r="J24" s="60">
        <v>1647123</v>
      </c>
      <c r="K24" s="60"/>
      <c r="L24" s="60">
        <v>193950</v>
      </c>
      <c r="M24" s="60">
        <v>523261</v>
      </c>
      <c r="N24" s="60">
        <v>717211</v>
      </c>
      <c r="O24" s="60"/>
      <c r="P24" s="60">
        <v>869724</v>
      </c>
      <c r="Q24" s="60">
        <v>936570</v>
      </c>
      <c r="R24" s="60">
        <v>1806294</v>
      </c>
      <c r="S24" s="60"/>
      <c r="T24" s="60"/>
      <c r="U24" s="60">
        <v>508020</v>
      </c>
      <c r="V24" s="60">
        <v>508020</v>
      </c>
      <c r="W24" s="60">
        <v>4678648</v>
      </c>
      <c r="X24" s="60">
        <v>12000000</v>
      </c>
      <c r="Y24" s="60">
        <v>-7321352</v>
      </c>
      <c r="Z24" s="140">
        <v>-61.01</v>
      </c>
      <c r="AA24" s="155">
        <v>12000000</v>
      </c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>
        <v>4934287</v>
      </c>
      <c r="P25" s="60"/>
      <c r="Q25" s="60"/>
      <c r="R25" s="60">
        <v>4934287</v>
      </c>
      <c r="S25" s="60"/>
      <c r="T25" s="60"/>
      <c r="U25" s="60"/>
      <c r="V25" s="60"/>
      <c r="W25" s="60">
        <v>4934287</v>
      </c>
      <c r="X25" s="60"/>
      <c r="Y25" s="60">
        <v>4934287</v>
      </c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86302854</v>
      </c>
      <c r="F26" s="295">
        <f t="shared" si="3"/>
        <v>86302854</v>
      </c>
      <c r="G26" s="295">
        <f t="shared" si="3"/>
        <v>279843</v>
      </c>
      <c r="H26" s="295">
        <f t="shared" si="3"/>
        <v>1862892</v>
      </c>
      <c r="I26" s="295">
        <f t="shared" si="3"/>
        <v>7788471</v>
      </c>
      <c r="J26" s="295">
        <f t="shared" si="3"/>
        <v>9931206</v>
      </c>
      <c r="K26" s="295">
        <f t="shared" si="3"/>
        <v>14959658</v>
      </c>
      <c r="L26" s="295">
        <f t="shared" si="3"/>
        <v>6492688</v>
      </c>
      <c r="M26" s="295">
        <f t="shared" si="3"/>
        <v>13177506</v>
      </c>
      <c r="N26" s="295">
        <f t="shared" si="3"/>
        <v>34629852</v>
      </c>
      <c r="O26" s="295">
        <f t="shared" si="3"/>
        <v>4934287</v>
      </c>
      <c r="P26" s="295">
        <f t="shared" si="3"/>
        <v>2042864</v>
      </c>
      <c r="Q26" s="295">
        <f t="shared" si="3"/>
        <v>3625572</v>
      </c>
      <c r="R26" s="295">
        <f t="shared" si="3"/>
        <v>10602723</v>
      </c>
      <c r="S26" s="295">
        <f t="shared" si="3"/>
        <v>3233373</v>
      </c>
      <c r="T26" s="295">
        <f t="shared" si="3"/>
        <v>557594</v>
      </c>
      <c r="U26" s="295">
        <f t="shared" si="3"/>
        <v>17175205</v>
      </c>
      <c r="V26" s="295">
        <f t="shared" si="3"/>
        <v>20966172</v>
      </c>
      <c r="W26" s="295">
        <f t="shared" si="3"/>
        <v>76129953</v>
      </c>
      <c r="X26" s="295">
        <f t="shared" si="3"/>
        <v>86302854</v>
      </c>
      <c r="Y26" s="295">
        <f t="shared" si="3"/>
        <v>-10172901</v>
      </c>
      <c r="Z26" s="296">
        <f>+IF(X26&lt;&gt;0,+(Y26/X26)*100,0)</f>
        <v>-11.787444480109546</v>
      </c>
      <c r="AA26" s="297">
        <f>SUM(AA21:AA25)</f>
        <v>86302854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2686000</v>
      </c>
      <c r="F36" s="60">
        <f t="shared" si="4"/>
        <v>2686000</v>
      </c>
      <c r="G36" s="60">
        <f t="shared" si="4"/>
        <v>0</v>
      </c>
      <c r="H36" s="60">
        <f t="shared" si="4"/>
        <v>398038</v>
      </c>
      <c r="I36" s="60">
        <f t="shared" si="4"/>
        <v>0</v>
      </c>
      <c r="J36" s="60">
        <f t="shared" si="4"/>
        <v>398038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674805</v>
      </c>
      <c r="U36" s="60">
        <f t="shared" si="4"/>
        <v>0</v>
      </c>
      <c r="V36" s="60">
        <f t="shared" si="4"/>
        <v>674805</v>
      </c>
      <c r="W36" s="60">
        <f t="shared" si="4"/>
        <v>1072843</v>
      </c>
      <c r="X36" s="60">
        <f t="shared" si="4"/>
        <v>2686000</v>
      </c>
      <c r="Y36" s="60">
        <f t="shared" si="4"/>
        <v>-1613157</v>
      </c>
      <c r="Z36" s="140">
        <f aca="true" t="shared" si="5" ref="Z36:Z49">+IF(X36&lt;&gt;0,+(Y36/X36)*100,0)</f>
        <v>-60.05796723752792</v>
      </c>
      <c r="AA36" s="155">
        <f>AA6+AA21</f>
        <v>2686000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769115854</v>
      </c>
      <c r="F38" s="60">
        <f t="shared" si="4"/>
        <v>769115854</v>
      </c>
      <c r="G38" s="60">
        <f t="shared" si="4"/>
        <v>6296363</v>
      </c>
      <c r="H38" s="60">
        <f t="shared" si="4"/>
        <v>35929704</v>
      </c>
      <c r="I38" s="60">
        <f t="shared" si="4"/>
        <v>18207224</v>
      </c>
      <c r="J38" s="60">
        <f t="shared" si="4"/>
        <v>60433291</v>
      </c>
      <c r="K38" s="60">
        <f t="shared" si="4"/>
        <v>44403473</v>
      </c>
      <c r="L38" s="60">
        <f t="shared" si="4"/>
        <v>33336409</v>
      </c>
      <c r="M38" s="60">
        <f t="shared" si="4"/>
        <v>121576415</v>
      </c>
      <c r="N38" s="60">
        <f t="shared" si="4"/>
        <v>199316297</v>
      </c>
      <c r="O38" s="60">
        <f t="shared" si="4"/>
        <v>0</v>
      </c>
      <c r="P38" s="60">
        <f t="shared" si="4"/>
        <v>45595013</v>
      </c>
      <c r="Q38" s="60">
        <f t="shared" si="4"/>
        <v>13710621</v>
      </c>
      <c r="R38" s="60">
        <f t="shared" si="4"/>
        <v>59305634</v>
      </c>
      <c r="S38" s="60">
        <f t="shared" si="4"/>
        <v>62417622</v>
      </c>
      <c r="T38" s="60">
        <f t="shared" si="4"/>
        <v>56080940</v>
      </c>
      <c r="U38" s="60">
        <f t="shared" si="4"/>
        <v>125041084</v>
      </c>
      <c r="V38" s="60">
        <f t="shared" si="4"/>
        <v>243539646</v>
      </c>
      <c r="W38" s="60">
        <f t="shared" si="4"/>
        <v>562594868</v>
      </c>
      <c r="X38" s="60">
        <f t="shared" si="4"/>
        <v>769115854</v>
      </c>
      <c r="Y38" s="60">
        <f t="shared" si="4"/>
        <v>-206520986</v>
      </c>
      <c r="Z38" s="140">
        <f t="shared" si="5"/>
        <v>-26.851739556001924</v>
      </c>
      <c r="AA38" s="155">
        <f>AA8+AA23</f>
        <v>769115854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14350000</v>
      </c>
      <c r="F39" s="60">
        <f t="shared" si="4"/>
        <v>14350000</v>
      </c>
      <c r="G39" s="60">
        <f t="shared" si="4"/>
        <v>4011014</v>
      </c>
      <c r="H39" s="60">
        <f t="shared" si="4"/>
        <v>26819339</v>
      </c>
      <c r="I39" s="60">
        <f t="shared" si="4"/>
        <v>24964852</v>
      </c>
      <c r="J39" s="60">
        <f t="shared" si="4"/>
        <v>55795205</v>
      </c>
      <c r="K39" s="60">
        <f t="shared" si="4"/>
        <v>17223864</v>
      </c>
      <c r="L39" s="60">
        <f t="shared" si="4"/>
        <v>6846186</v>
      </c>
      <c r="M39" s="60">
        <f t="shared" si="4"/>
        <v>20339991</v>
      </c>
      <c r="N39" s="60">
        <f t="shared" si="4"/>
        <v>44410041</v>
      </c>
      <c r="O39" s="60">
        <f t="shared" si="4"/>
        <v>0</v>
      </c>
      <c r="P39" s="60">
        <f t="shared" si="4"/>
        <v>7836568</v>
      </c>
      <c r="Q39" s="60">
        <f t="shared" si="4"/>
        <v>6085525</v>
      </c>
      <c r="R39" s="60">
        <f t="shared" si="4"/>
        <v>13922093</v>
      </c>
      <c r="S39" s="60">
        <f t="shared" si="4"/>
        <v>26594783</v>
      </c>
      <c r="T39" s="60">
        <f t="shared" si="4"/>
        <v>0</v>
      </c>
      <c r="U39" s="60">
        <f t="shared" si="4"/>
        <v>37524053</v>
      </c>
      <c r="V39" s="60">
        <f t="shared" si="4"/>
        <v>64118836</v>
      </c>
      <c r="W39" s="60">
        <f t="shared" si="4"/>
        <v>178246175</v>
      </c>
      <c r="X39" s="60">
        <f t="shared" si="4"/>
        <v>14350000</v>
      </c>
      <c r="Y39" s="60">
        <f t="shared" si="4"/>
        <v>163896175</v>
      </c>
      <c r="Z39" s="140">
        <f t="shared" si="5"/>
        <v>1142.1336236933798</v>
      </c>
      <c r="AA39" s="155">
        <f>AA9+AA24</f>
        <v>14350000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230090</v>
      </c>
      <c r="I40" s="60">
        <f t="shared" si="4"/>
        <v>60444</v>
      </c>
      <c r="J40" s="60">
        <f t="shared" si="4"/>
        <v>290534</v>
      </c>
      <c r="K40" s="60">
        <f t="shared" si="4"/>
        <v>0</v>
      </c>
      <c r="L40" s="60">
        <f t="shared" si="4"/>
        <v>0</v>
      </c>
      <c r="M40" s="60">
        <f t="shared" si="4"/>
        <v>297468</v>
      </c>
      <c r="N40" s="60">
        <f t="shared" si="4"/>
        <v>297468</v>
      </c>
      <c r="O40" s="60">
        <f t="shared" si="4"/>
        <v>6281946</v>
      </c>
      <c r="P40" s="60">
        <f t="shared" si="4"/>
        <v>0</v>
      </c>
      <c r="Q40" s="60">
        <f t="shared" si="4"/>
        <v>0</v>
      </c>
      <c r="R40" s="60">
        <f t="shared" si="4"/>
        <v>6281946</v>
      </c>
      <c r="S40" s="60">
        <f t="shared" si="4"/>
        <v>0</v>
      </c>
      <c r="T40" s="60">
        <f t="shared" si="4"/>
        <v>286115</v>
      </c>
      <c r="U40" s="60">
        <f t="shared" si="4"/>
        <v>0</v>
      </c>
      <c r="V40" s="60">
        <f t="shared" si="4"/>
        <v>286115</v>
      </c>
      <c r="W40" s="60">
        <f t="shared" si="4"/>
        <v>7156063</v>
      </c>
      <c r="X40" s="60">
        <f t="shared" si="4"/>
        <v>0</v>
      </c>
      <c r="Y40" s="60">
        <f t="shared" si="4"/>
        <v>7156063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786151854</v>
      </c>
      <c r="F41" s="295">
        <f t="shared" si="6"/>
        <v>786151854</v>
      </c>
      <c r="G41" s="295">
        <f t="shared" si="6"/>
        <v>10307377</v>
      </c>
      <c r="H41" s="295">
        <f t="shared" si="6"/>
        <v>63377171</v>
      </c>
      <c r="I41" s="295">
        <f t="shared" si="6"/>
        <v>43232520</v>
      </c>
      <c r="J41" s="295">
        <f t="shared" si="6"/>
        <v>116917068</v>
      </c>
      <c r="K41" s="295">
        <f t="shared" si="6"/>
        <v>61627337</v>
      </c>
      <c r="L41" s="295">
        <f t="shared" si="6"/>
        <v>40182595</v>
      </c>
      <c r="M41" s="295">
        <f t="shared" si="6"/>
        <v>142213874</v>
      </c>
      <c r="N41" s="295">
        <f t="shared" si="6"/>
        <v>244023806</v>
      </c>
      <c r="O41" s="295">
        <f t="shared" si="6"/>
        <v>6281946</v>
      </c>
      <c r="P41" s="295">
        <f t="shared" si="6"/>
        <v>53431581</v>
      </c>
      <c r="Q41" s="295">
        <f t="shared" si="6"/>
        <v>19796146</v>
      </c>
      <c r="R41" s="295">
        <f t="shared" si="6"/>
        <v>79509673</v>
      </c>
      <c r="S41" s="295">
        <f t="shared" si="6"/>
        <v>89012405</v>
      </c>
      <c r="T41" s="295">
        <f t="shared" si="6"/>
        <v>57041860</v>
      </c>
      <c r="U41" s="295">
        <f t="shared" si="6"/>
        <v>162565137</v>
      </c>
      <c r="V41" s="295">
        <f t="shared" si="6"/>
        <v>308619402</v>
      </c>
      <c r="W41" s="295">
        <f t="shared" si="6"/>
        <v>749069949</v>
      </c>
      <c r="X41" s="295">
        <f t="shared" si="6"/>
        <v>786151854</v>
      </c>
      <c r="Y41" s="295">
        <f t="shared" si="6"/>
        <v>-37081905</v>
      </c>
      <c r="Z41" s="296">
        <f t="shared" si="5"/>
        <v>-4.716888322698021</v>
      </c>
      <c r="AA41" s="297">
        <f>SUM(AA36:AA40)</f>
        <v>786151854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13153200</v>
      </c>
      <c r="F42" s="54">
        <f t="shared" si="7"/>
        <v>13153200</v>
      </c>
      <c r="G42" s="54">
        <f t="shared" si="7"/>
        <v>263556</v>
      </c>
      <c r="H42" s="54">
        <f t="shared" si="7"/>
        <v>1206128</v>
      </c>
      <c r="I42" s="54">
        <f t="shared" si="7"/>
        <v>348760</v>
      </c>
      <c r="J42" s="54">
        <f t="shared" si="7"/>
        <v>1818444</v>
      </c>
      <c r="K42" s="54">
        <f t="shared" si="7"/>
        <v>434439</v>
      </c>
      <c r="L42" s="54">
        <f t="shared" si="7"/>
        <v>221423</v>
      </c>
      <c r="M42" s="54">
        <f t="shared" si="7"/>
        <v>456722</v>
      </c>
      <c r="N42" s="54">
        <f t="shared" si="7"/>
        <v>1112584</v>
      </c>
      <c r="O42" s="54">
        <f t="shared" si="7"/>
        <v>699861</v>
      </c>
      <c r="P42" s="54">
        <f t="shared" si="7"/>
        <v>0</v>
      </c>
      <c r="Q42" s="54">
        <f t="shared" si="7"/>
        <v>0</v>
      </c>
      <c r="R42" s="54">
        <f t="shared" si="7"/>
        <v>699861</v>
      </c>
      <c r="S42" s="54">
        <f t="shared" si="7"/>
        <v>534106</v>
      </c>
      <c r="T42" s="54">
        <f t="shared" si="7"/>
        <v>0</v>
      </c>
      <c r="U42" s="54">
        <f t="shared" si="7"/>
        <v>1761902</v>
      </c>
      <c r="V42" s="54">
        <f t="shared" si="7"/>
        <v>2296008</v>
      </c>
      <c r="W42" s="54">
        <f t="shared" si="7"/>
        <v>5926897</v>
      </c>
      <c r="X42" s="54">
        <f t="shared" si="7"/>
        <v>13153200</v>
      </c>
      <c r="Y42" s="54">
        <f t="shared" si="7"/>
        <v>-7226303</v>
      </c>
      <c r="Z42" s="184">
        <f t="shared" si="5"/>
        <v>-54.93950521546087</v>
      </c>
      <c r="AA42" s="130">
        <f aca="true" t="shared" si="8" ref="AA42:AA48">AA12+AA27</f>
        <v>13153200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34350000</v>
      </c>
      <c r="F45" s="54">
        <f t="shared" si="7"/>
        <v>34350000</v>
      </c>
      <c r="G45" s="54">
        <f t="shared" si="7"/>
        <v>36179</v>
      </c>
      <c r="H45" s="54">
        <f t="shared" si="7"/>
        <v>107983</v>
      </c>
      <c r="I45" s="54">
        <f t="shared" si="7"/>
        <v>674001</v>
      </c>
      <c r="J45" s="54">
        <f t="shared" si="7"/>
        <v>818163</v>
      </c>
      <c r="K45" s="54">
        <f t="shared" si="7"/>
        <v>705775</v>
      </c>
      <c r="L45" s="54">
        <f t="shared" si="7"/>
        <v>2148231</v>
      </c>
      <c r="M45" s="54">
        <f t="shared" si="7"/>
        <v>2729658</v>
      </c>
      <c r="N45" s="54">
        <f t="shared" si="7"/>
        <v>5583664</v>
      </c>
      <c r="O45" s="54">
        <f t="shared" si="7"/>
        <v>354642</v>
      </c>
      <c r="P45" s="54">
        <f t="shared" si="7"/>
        <v>2846790</v>
      </c>
      <c r="Q45" s="54">
        <f t="shared" si="7"/>
        <v>1472882</v>
      </c>
      <c r="R45" s="54">
        <f t="shared" si="7"/>
        <v>4674314</v>
      </c>
      <c r="S45" s="54">
        <f t="shared" si="7"/>
        <v>839982</v>
      </c>
      <c r="T45" s="54">
        <f t="shared" si="7"/>
        <v>264427</v>
      </c>
      <c r="U45" s="54">
        <f t="shared" si="7"/>
        <v>403765</v>
      </c>
      <c r="V45" s="54">
        <f t="shared" si="7"/>
        <v>1508174</v>
      </c>
      <c r="W45" s="54">
        <f t="shared" si="7"/>
        <v>12584315</v>
      </c>
      <c r="X45" s="54">
        <f t="shared" si="7"/>
        <v>34350000</v>
      </c>
      <c r="Y45" s="54">
        <f t="shared" si="7"/>
        <v>-21765685</v>
      </c>
      <c r="Z45" s="184">
        <f t="shared" si="5"/>
        <v>-63.364439592430855</v>
      </c>
      <c r="AA45" s="130">
        <f t="shared" si="8"/>
        <v>34350000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1800000</v>
      </c>
      <c r="F48" s="54">
        <f t="shared" si="7"/>
        <v>1800000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13413</v>
      </c>
      <c r="U48" s="54">
        <f t="shared" si="7"/>
        <v>104137</v>
      </c>
      <c r="V48" s="54">
        <f t="shared" si="7"/>
        <v>117550</v>
      </c>
      <c r="W48" s="54">
        <f t="shared" si="7"/>
        <v>117550</v>
      </c>
      <c r="X48" s="54">
        <f t="shared" si="7"/>
        <v>1800000</v>
      </c>
      <c r="Y48" s="54">
        <f t="shared" si="7"/>
        <v>-1682450</v>
      </c>
      <c r="Z48" s="184">
        <f t="shared" si="5"/>
        <v>-93.46944444444445</v>
      </c>
      <c r="AA48" s="130">
        <f t="shared" si="8"/>
        <v>1800000</v>
      </c>
    </row>
    <row r="49" spans="1:27" ht="13.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835455054</v>
      </c>
      <c r="F49" s="220">
        <f t="shared" si="9"/>
        <v>835455054</v>
      </c>
      <c r="G49" s="220">
        <f t="shared" si="9"/>
        <v>10607112</v>
      </c>
      <c r="H49" s="220">
        <f t="shared" si="9"/>
        <v>64691282</v>
      </c>
      <c r="I49" s="220">
        <f t="shared" si="9"/>
        <v>44255281</v>
      </c>
      <c r="J49" s="220">
        <f t="shared" si="9"/>
        <v>119553675</v>
      </c>
      <c r="K49" s="220">
        <f t="shared" si="9"/>
        <v>62767551</v>
      </c>
      <c r="L49" s="220">
        <f t="shared" si="9"/>
        <v>42552249</v>
      </c>
      <c r="M49" s="220">
        <f t="shared" si="9"/>
        <v>145400254</v>
      </c>
      <c r="N49" s="220">
        <f t="shared" si="9"/>
        <v>250720054</v>
      </c>
      <c r="O49" s="220">
        <f t="shared" si="9"/>
        <v>7336449</v>
      </c>
      <c r="P49" s="220">
        <f t="shared" si="9"/>
        <v>56278371</v>
      </c>
      <c r="Q49" s="220">
        <f t="shared" si="9"/>
        <v>21269028</v>
      </c>
      <c r="R49" s="220">
        <f t="shared" si="9"/>
        <v>84883848</v>
      </c>
      <c r="S49" s="220">
        <f t="shared" si="9"/>
        <v>90386493</v>
      </c>
      <c r="T49" s="220">
        <f t="shared" si="9"/>
        <v>57319700</v>
      </c>
      <c r="U49" s="220">
        <f t="shared" si="9"/>
        <v>164834941</v>
      </c>
      <c r="V49" s="220">
        <f t="shared" si="9"/>
        <v>312541134</v>
      </c>
      <c r="W49" s="220">
        <f t="shared" si="9"/>
        <v>767698711</v>
      </c>
      <c r="X49" s="220">
        <f t="shared" si="9"/>
        <v>835455054</v>
      </c>
      <c r="Y49" s="220">
        <f t="shared" si="9"/>
        <v>-67756343</v>
      </c>
      <c r="Z49" s="221">
        <f t="shared" si="5"/>
        <v>-8.110112288578005</v>
      </c>
      <c r="AA49" s="222">
        <f>SUM(AA41:AA48)</f>
        <v>835455054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379534</v>
      </c>
      <c r="H66" s="275">
        <v>297204</v>
      </c>
      <c r="I66" s="275">
        <v>1770169</v>
      </c>
      <c r="J66" s="275">
        <v>2446907</v>
      </c>
      <c r="K66" s="275">
        <v>2326921</v>
      </c>
      <c r="L66" s="275">
        <v>1079087</v>
      </c>
      <c r="M66" s="275">
        <v>3885663</v>
      </c>
      <c r="N66" s="275">
        <v>7291671</v>
      </c>
      <c r="O66" s="275">
        <v>1217021</v>
      </c>
      <c r="P66" s="275">
        <v>2542728</v>
      </c>
      <c r="Q66" s="275">
        <v>3821242</v>
      </c>
      <c r="R66" s="275">
        <v>7580991</v>
      </c>
      <c r="S66" s="275">
        <v>1358245</v>
      </c>
      <c r="T66" s="275">
        <v>1231613</v>
      </c>
      <c r="U66" s="275">
        <v>1530542</v>
      </c>
      <c r="V66" s="275">
        <v>4120400</v>
      </c>
      <c r="W66" s="275">
        <v>21439969</v>
      </c>
      <c r="X66" s="275"/>
      <c r="Y66" s="275">
        <v>21439969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379534</v>
      </c>
      <c r="H69" s="220">
        <f t="shared" si="12"/>
        <v>297204</v>
      </c>
      <c r="I69" s="220">
        <f t="shared" si="12"/>
        <v>1770169</v>
      </c>
      <c r="J69" s="220">
        <f t="shared" si="12"/>
        <v>2446907</v>
      </c>
      <c r="K69" s="220">
        <f t="shared" si="12"/>
        <v>2326921</v>
      </c>
      <c r="L69" s="220">
        <f t="shared" si="12"/>
        <v>1079087</v>
      </c>
      <c r="M69" s="220">
        <f t="shared" si="12"/>
        <v>3885663</v>
      </c>
      <c r="N69" s="220">
        <f t="shared" si="12"/>
        <v>7291671</v>
      </c>
      <c r="O69" s="220">
        <f t="shared" si="12"/>
        <v>1217021</v>
      </c>
      <c r="P69" s="220">
        <f t="shared" si="12"/>
        <v>2542728</v>
      </c>
      <c r="Q69" s="220">
        <f t="shared" si="12"/>
        <v>3821242</v>
      </c>
      <c r="R69" s="220">
        <f t="shared" si="12"/>
        <v>7580991</v>
      </c>
      <c r="S69" s="220">
        <f t="shared" si="12"/>
        <v>1358245</v>
      </c>
      <c r="T69" s="220">
        <f t="shared" si="12"/>
        <v>1231613</v>
      </c>
      <c r="U69" s="220">
        <f t="shared" si="12"/>
        <v>1530542</v>
      </c>
      <c r="V69" s="220">
        <f t="shared" si="12"/>
        <v>4120400</v>
      </c>
      <c r="W69" s="220">
        <f t="shared" si="12"/>
        <v>21439969</v>
      </c>
      <c r="X69" s="220">
        <f t="shared" si="12"/>
        <v>0</v>
      </c>
      <c r="Y69" s="220">
        <f t="shared" si="12"/>
        <v>21439969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699849000</v>
      </c>
      <c r="F5" s="345">
        <f t="shared" si="0"/>
        <v>699849000</v>
      </c>
      <c r="G5" s="345">
        <f t="shared" si="0"/>
        <v>10027534</v>
      </c>
      <c r="H5" s="343">
        <f t="shared" si="0"/>
        <v>61514279</v>
      </c>
      <c r="I5" s="343">
        <f t="shared" si="0"/>
        <v>35444049</v>
      </c>
      <c r="J5" s="345">
        <f t="shared" si="0"/>
        <v>106985862</v>
      </c>
      <c r="K5" s="345">
        <f t="shared" si="0"/>
        <v>46667679</v>
      </c>
      <c r="L5" s="343">
        <f t="shared" si="0"/>
        <v>33689907</v>
      </c>
      <c r="M5" s="343">
        <f t="shared" si="0"/>
        <v>129036368</v>
      </c>
      <c r="N5" s="345">
        <f t="shared" si="0"/>
        <v>209393954</v>
      </c>
      <c r="O5" s="345">
        <f t="shared" si="0"/>
        <v>1347659</v>
      </c>
      <c r="P5" s="343">
        <f t="shared" si="0"/>
        <v>51388717</v>
      </c>
      <c r="Q5" s="343">
        <f t="shared" si="0"/>
        <v>16170574</v>
      </c>
      <c r="R5" s="345">
        <f t="shared" si="0"/>
        <v>68906950</v>
      </c>
      <c r="S5" s="345">
        <f t="shared" si="0"/>
        <v>85779032</v>
      </c>
      <c r="T5" s="343">
        <f t="shared" si="0"/>
        <v>56484266</v>
      </c>
      <c r="U5" s="343">
        <f t="shared" si="0"/>
        <v>145389932</v>
      </c>
      <c r="V5" s="345">
        <f t="shared" si="0"/>
        <v>287653230</v>
      </c>
      <c r="W5" s="345">
        <f t="shared" si="0"/>
        <v>672939996</v>
      </c>
      <c r="X5" s="343">
        <f t="shared" si="0"/>
        <v>699849000</v>
      </c>
      <c r="Y5" s="345">
        <f t="shared" si="0"/>
        <v>-26909004</v>
      </c>
      <c r="Z5" s="346">
        <f>+IF(X5&lt;&gt;0,+(Y5/X5)*100,0)</f>
        <v>-3.844972844142094</v>
      </c>
      <c r="AA5" s="347">
        <f>+AA6+AA8+AA11+AA13+AA15</f>
        <v>699849000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2686000</v>
      </c>
      <c r="F6" s="59">
        <f t="shared" si="1"/>
        <v>2686000</v>
      </c>
      <c r="G6" s="59">
        <f t="shared" si="1"/>
        <v>0</v>
      </c>
      <c r="H6" s="60">
        <f t="shared" si="1"/>
        <v>398038</v>
      </c>
      <c r="I6" s="60">
        <f t="shared" si="1"/>
        <v>0</v>
      </c>
      <c r="J6" s="59">
        <f t="shared" si="1"/>
        <v>398038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674805</v>
      </c>
      <c r="U6" s="60">
        <f t="shared" si="1"/>
        <v>0</v>
      </c>
      <c r="V6" s="59">
        <f t="shared" si="1"/>
        <v>674805</v>
      </c>
      <c r="W6" s="59">
        <f t="shared" si="1"/>
        <v>1072843</v>
      </c>
      <c r="X6" s="60">
        <f t="shared" si="1"/>
        <v>2686000</v>
      </c>
      <c r="Y6" s="59">
        <f t="shared" si="1"/>
        <v>-1613157</v>
      </c>
      <c r="Z6" s="61">
        <f>+IF(X6&lt;&gt;0,+(Y6/X6)*100,0)</f>
        <v>-60.05796723752792</v>
      </c>
      <c r="AA6" s="62">
        <f t="shared" si="1"/>
        <v>2686000</v>
      </c>
    </row>
    <row r="7" spans="1:27" ht="13.5">
      <c r="A7" s="291" t="s">
        <v>229</v>
      </c>
      <c r="B7" s="142"/>
      <c r="C7" s="60"/>
      <c r="D7" s="327"/>
      <c r="E7" s="60">
        <v>2686000</v>
      </c>
      <c r="F7" s="59">
        <v>2686000</v>
      </c>
      <c r="G7" s="59"/>
      <c r="H7" s="60">
        <v>398038</v>
      </c>
      <c r="I7" s="60"/>
      <c r="J7" s="59">
        <v>398038</v>
      </c>
      <c r="K7" s="59"/>
      <c r="L7" s="60"/>
      <c r="M7" s="60"/>
      <c r="N7" s="59"/>
      <c r="O7" s="59"/>
      <c r="P7" s="60"/>
      <c r="Q7" s="60"/>
      <c r="R7" s="59"/>
      <c r="S7" s="59"/>
      <c r="T7" s="60">
        <v>674805</v>
      </c>
      <c r="U7" s="60"/>
      <c r="V7" s="59">
        <v>674805</v>
      </c>
      <c r="W7" s="59">
        <v>1072843</v>
      </c>
      <c r="X7" s="60">
        <v>2686000</v>
      </c>
      <c r="Y7" s="59">
        <v>-1613157</v>
      </c>
      <c r="Z7" s="61">
        <v>-60.06</v>
      </c>
      <c r="AA7" s="62">
        <v>2686000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694813000</v>
      </c>
      <c r="F11" s="351">
        <f t="shared" si="3"/>
        <v>694813000</v>
      </c>
      <c r="G11" s="351">
        <f t="shared" si="3"/>
        <v>6016520</v>
      </c>
      <c r="H11" s="349">
        <f t="shared" si="3"/>
        <v>34432235</v>
      </c>
      <c r="I11" s="349">
        <f t="shared" si="3"/>
        <v>11700453</v>
      </c>
      <c r="J11" s="351">
        <f t="shared" si="3"/>
        <v>52149208</v>
      </c>
      <c r="K11" s="351">
        <f t="shared" si="3"/>
        <v>29443815</v>
      </c>
      <c r="L11" s="349">
        <f t="shared" si="3"/>
        <v>27037671</v>
      </c>
      <c r="M11" s="349">
        <f t="shared" si="3"/>
        <v>108922170</v>
      </c>
      <c r="N11" s="351">
        <f t="shared" si="3"/>
        <v>165403656</v>
      </c>
      <c r="O11" s="351">
        <f t="shared" si="3"/>
        <v>0</v>
      </c>
      <c r="P11" s="349">
        <f t="shared" si="3"/>
        <v>44421873</v>
      </c>
      <c r="Q11" s="349">
        <f t="shared" si="3"/>
        <v>11021619</v>
      </c>
      <c r="R11" s="351">
        <f t="shared" si="3"/>
        <v>55443492</v>
      </c>
      <c r="S11" s="351">
        <f t="shared" si="3"/>
        <v>59184249</v>
      </c>
      <c r="T11" s="349">
        <f t="shared" si="3"/>
        <v>55523346</v>
      </c>
      <c r="U11" s="349">
        <f t="shared" si="3"/>
        <v>108373899</v>
      </c>
      <c r="V11" s="351">
        <f t="shared" si="3"/>
        <v>223081494</v>
      </c>
      <c r="W11" s="351">
        <f t="shared" si="3"/>
        <v>496077850</v>
      </c>
      <c r="X11" s="349">
        <f t="shared" si="3"/>
        <v>694813000</v>
      </c>
      <c r="Y11" s="351">
        <f t="shared" si="3"/>
        <v>-198735150</v>
      </c>
      <c r="Z11" s="352">
        <f>+IF(X11&lt;&gt;0,+(Y11/X11)*100,0)</f>
        <v>-28.6026815848293</v>
      </c>
      <c r="AA11" s="353">
        <f t="shared" si="3"/>
        <v>694813000</v>
      </c>
    </row>
    <row r="12" spans="1:27" ht="13.5">
      <c r="A12" s="291" t="s">
        <v>232</v>
      </c>
      <c r="B12" s="136"/>
      <c r="C12" s="60"/>
      <c r="D12" s="327"/>
      <c r="E12" s="60">
        <v>694813000</v>
      </c>
      <c r="F12" s="59">
        <v>694813000</v>
      </c>
      <c r="G12" s="59">
        <v>6016520</v>
      </c>
      <c r="H12" s="60">
        <v>34432235</v>
      </c>
      <c r="I12" s="60">
        <v>11700453</v>
      </c>
      <c r="J12" s="59">
        <v>52149208</v>
      </c>
      <c r="K12" s="59">
        <v>29443815</v>
      </c>
      <c r="L12" s="60">
        <v>27037671</v>
      </c>
      <c r="M12" s="60">
        <v>108922170</v>
      </c>
      <c r="N12" s="59">
        <v>165403656</v>
      </c>
      <c r="O12" s="59"/>
      <c r="P12" s="60">
        <v>44421873</v>
      </c>
      <c r="Q12" s="60">
        <v>11021619</v>
      </c>
      <c r="R12" s="59">
        <v>55443492</v>
      </c>
      <c r="S12" s="59">
        <v>59184249</v>
      </c>
      <c r="T12" s="60">
        <v>55523346</v>
      </c>
      <c r="U12" s="60">
        <v>108373899</v>
      </c>
      <c r="V12" s="59">
        <v>223081494</v>
      </c>
      <c r="W12" s="59">
        <v>496077850</v>
      </c>
      <c r="X12" s="60">
        <v>694813000</v>
      </c>
      <c r="Y12" s="59">
        <v>-198735150</v>
      </c>
      <c r="Z12" s="61">
        <v>-28.6</v>
      </c>
      <c r="AA12" s="62">
        <v>694813000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2350000</v>
      </c>
      <c r="F13" s="329">
        <f t="shared" si="4"/>
        <v>2350000</v>
      </c>
      <c r="G13" s="329">
        <f t="shared" si="4"/>
        <v>4011014</v>
      </c>
      <c r="H13" s="275">
        <f t="shared" si="4"/>
        <v>26453916</v>
      </c>
      <c r="I13" s="275">
        <f t="shared" si="4"/>
        <v>23683152</v>
      </c>
      <c r="J13" s="329">
        <f t="shared" si="4"/>
        <v>54148082</v>
      </c>
      <c r="K13" s="329">
        <f t="shared" si="4"/>
        <v>17223864</v>
      </c>
      <c r="L13" s="275">
        <f t="shared" si="4"/>
        <v>6652236</v>
      </c>
      <c r="M13" s="275">
        <f t="shared" si="4"/>
        <v>19816730</v>
      </c>
      <c r="N13" s="329">
        <f t="shared" si="4"/>
        <v>43692830</v>
      </c>
      <c r="O13" s="329">
        <f t="shared" si="4"/>
        <v>0</v>
      </c>
      <c r="P13" s="275">
        <f t="shared" si="4"/>
        <v>6966844</v>
      </c>
      <c r="Q13" s="275">
        <f t="shared" si="4"/>
        <v>5148955</v>
      </c>
      <c r="R13" s="329">
        <f t="shared" si="4"/>
        <v>12115799</v>
      </c>
      <c r="S13" s="329">
        <f t="shared" si="4"/>
        <v>26594783</v>
      </c>
      <c r="T13" s="275">
        <f t="shared" si="4"/>
        <v>0</v>
      </c>
      <c r="U13" s="275">
        <f t="shared" si="4"/>
        <v>37016033</v>
      </c>
      <c r="V13" s="329">
        <f t="shared" si="4"/>
        <v>63610816</v>
      </c>
      <c r="W13" s="329">
        <f t="shared" si="4"/>
        <v>173567527</v>
      </c>
      <c r="X13" s="275">
        <f t="shared" si="4"/>
        <v>2350000</v>
      </c>
      <c r="Y13" s="329">
        <f t="shared" si="4"/>
        <v>171217527</v>
      </c>
      <c r="Z13" s="322">
        <f>+IF(X13&lt;&gt;0,+(Y13/X13)*100,0)</f>
        <v>7285.852212765957</v>
      </c>
      <c r="AA13" s="273">
        <f t="shared" si="4"/>
        <v>2350000</v>
      </c>
    </row>
    <row r="14" spans="1:27" ht="13.5">
      <c r="A14" s="291" t="s">
        <v>233</v>
      </c>
      <c r="B14" s="136"/>
      <c r="C14" s="60"/>
      <c r="D14" s="327"/>
      <c r="E14" s="60">
        <v>2350000</v>
      </c>
      <c r="F14" s="59">
        <v>2350000</v>
      </c>
      <c r="G14" s="59">
        <v>4011014</v>
      </c>
      <c r="H14" s="60">
        <v>26453916</v>
      </c>
      <c r="I14" s="60">
        <v>23683152</v>
      </c>
      <c r="J14" s="59">
        <v>54148082</v>
      </c>
      <c r="K14" s="59">
        <v>17223864</v>
      </c>
      <c r="L14" s="60">
        <v>6652236</v>
      </c>
      <c r="M14" s="60">
        <v>19816730</v>
      </c>
      <c r="N14" s="59">
        <v>43692830</v>
      </c>
      <c r="O14" s="59"/>
      <c r="P14" s="60">
        <v>6966844</v>
      </c>
      <c r="Q14" s="60">
        <v>5148955</v>
      </c>
      <c r="R14" s="59">
        <v>12115799</v>
      </c>
      <c r="S14" s="59">
        <v>26594783</v>
      </c>
      <c r="T14" s="60"/>
      <c r="U14" s="60">
        <v>37016033</v>
      </c>
      <c r="V14" s="59">
        <v>63610816</v>
      </c>
      <c r="W14" s="59">
        <v>173567527</v>
      </c>
      <c r="X14" s="60">
        <v>2350000</v>
      </c>
      <c r="Y14" s="59">
        <v>171217527</v>
      </c>
      <c r="Z14" s="61">
        <v>7285.85</v>
      </c>
      <c r="AA14" s="62">
        <v>2350000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230090</v>
      </c>
      <c r="I15" s="60">
        <f t="shared" si="5"/>
        <v>60444</v>
      </c>
      <c r="J15" s="59">
        <f t="shared" si="5"/>
        <v>290534</v>
      </c>
      <c r="K15" s="59">
        <f t="shared" si="5"/>
        <v>0</v>
      </c>
      <c r="L15" s="60">
        <f t="shared" si="5"/>
        <v>0</v>
      </c>
      <c r="M15" s="60">
        <f t="shared" si="5"/>
        <v>297468</v>
      </c>
      <c r="N15" s="59">
        <f t="shared" si="5"/>
        <v>297468</v>
      </c>
      <c r="O15" s="59">
        <f t="shared" si="5"/>
        <v>1347659</v>
      </c>
      <c r="P15" s="60">
        <f t="shared" si="5"/>
        <v>0</v>
      </c>
      <c r="Q15" s="60">
        <f t="shared" si="5"/>
        <v>0</v>
      </c>
      <c r="R15" s="59">
        <f t="shared" si="5"/>
        <v>1347659</v>
      </c>
      <c r="S15" s="59">
        <f t="shared" si="5"/>
        <v>0</v>
      </c>
      <c r="T15" s="60">
        <f t="shared" si="5"/>
        <v>286115</v>
      </c>
      <c r="U15" s="60">
        <f t="shared" si="5"/>
        <v>0</v>
      </c>
      <c r="V15" s="59">
        <f t="shared" si="5"/>
        <v>286115</v>
      </c>
      <c r="W15" s="59">
        <f t="shared" si="5"/>
        <v>2221776</v>
      </c>
      <c r="X15" s="60">
        <f t="shared" si="5"/>
        <v>0</v>
      </c>
      <c r="Y15" s="59">
        <f t="shared" si="5"/>
        <v>2221776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>
        <v>1347659</v>
      </c>
      <c r="P17" s="60"/>
      <c r="Q17" s="60"/>
      <c r="R17" s="59">
        <v>1347659</v>
      </c>
      <c r="S17" s="59"/>
      <c r="T17" s="60"/>
      <c r="U17" s="60"/>
      <c r="V17" s="59"/>
      <c r="W17" s="59">
        <v>1347659</v>
      </c>
      <c r="X17" s="60"/>
      <c r="Y17" s="59">
        <v>1347659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>
        <v>147900</v>
      </c>
      <c r="I18" s="60">
        <v>60444</v>
      </c>
      <c r="J18" s="59">
        <v>208344</v>
      </c>
      <c r="K18" s="59"/>
      <c r="L18" s="60"/>
      <c r="M18" s="60">
        <v>297468</v>
      </c>
      <c r="N18" s="59">
        <v>297468</v>
      </c>
      <c r="O18" s="59"/>
      <c r="P18" s="60"/>
      <c r="Q18" s="60"/>
      <c r="R18" s="59"/>
      <c r="S18" s="59"/>
      <c r="T18" s="60"/>
      <c r="U18" s="60"/>
      <c r="V18" s="59"/>
      <c r="W18" s="59">
        <v>505812</v>
      </c>
      <c r="X18" s="60"/>
      <c r="Y18" s="59">
        <v>505812</v>
      </c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>
        <v>82190</v>
      </c>
      <c r="I20" s="60"/>
      <c r="J20" s="59">
        <v>82190</v>
      </c>
      <c r="K20" s="59"/>
      <c r="L20" s="60"/>
      <c r="M20" s="60"/>
      <c r="N20" s="59"/>
      <c r="O20" s="59"/>
      <c r="P20" s="60"/>
      <c r="Q20" s="60"/>
      <c r="R20" s="59"/>
      <c r="S20" s="59"/>
      <c r="T20" s="60">
        <v>286115</v>
      </c>
      <c r="U20" s="60"/>
      <c r="V20" s="59">
        <v>286115</v>
      </c>
      <c r="W20" s="59">
        <v>368305</v>
      </c>
      <c r="X20" s="60"/>
      <c r="Y20" s="59">
        <v>368305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13153200</v>
      </c>
      <c r="F22" s="332">
        <f t="shared" si="6"/>
        <v>13153200</v>
      </c>
      <c r="G22" s="332">
        <f t="shared" si="6"/>
        <v>263556</v>
      </c>
      <c r="H22" s="330">
        <f t="shared" si="6"/>
        <v>1206128</v>
      </c>
      <c r="I22" s="330">
        <f t="shared" si="6"/>
        <v>348760</v>
      </c>
      <c r="J22" s="332">
        <f t="shared" si="6"/>
        <v>1818444</v>
      </c>
      <c r="K22" s="332">
        <f t="shared" si="6"/>
        <v>434439</v>
      </c>
      <c r="L22" s="330">
        <f t="shared" si="6"/>
        <v>221423</v>
      </c>
      <c r="M22" s="330">
        <f t="shared" si="6"/>
        <v>456722</v>
      </c>
      <c r="N22" s="332">
        <f t="shared" si="6"/>
        <v>1112584</v>
      </c>
      <c r="O22" s="332">
        <f t="shared" si="6"/>
        <v>699861</v>
      </c>
      <c r="P22" s="330">
        <f t="shared" si="6"/>
        <v>0</v>
      </c>
      <c r="Q22" s="330">
        <f t="shared" si="6"/>
        <v>0</v>
      </c>
      <c r="R22" s="332">
        <f t="shared" si="6"/>
        <v>699861</v>
      </c>
      <c r="S22" s="332">
        <f t="shared" si="6"/>
        <v>534106</v>
      </c>
      <c r="T22" s="330">
        <f t="shared" si="6"/>
        <v>0</v>
      </c>
      <c r="U22" s="330">
        <f t="shared" si="6"/>
        <v>1761902</v>
      </c>
      <c r="V22" s="332">
        <f t="shared" si="6"/>
        <v>2296008</v>
      </c>
      <c r="W22" s="332">
        <f t="shared" si="6"/>
        <v>5926897</v>
      </c>
      <c r="X22" s="330">
        <f t="shared" si="6"/>
        <v>13153200</v>
      </c>
      <c r="Y22" s="332">
        <f t="shared" si="6"/>
        <v>-7226303</v>
      </c>
      <c r="Z22" s="323">
        <f>+IF(X22&lt;&gt;0,+(Y22/X22)*100,0)</f>
        <v>-54.93950521546087</v>
      </c>
      <c r="AA22" s="337">
        <f>SUM(AA23:AA32)</f>
        <v>13153200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>
        <v>1736812</v>
      </c>
      <c r="V26" s="351">
        <v>1736812</v>
      </c>
      <c r="W26" s="351">
        <v>1736812</v>
      </c>
      <c r="X26" s="349"/>
      <c r="Y26" s="351">
        <v>1736812</v>
      </c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13153200</v>
      </c>
      <c r="F32" s="59">
        <v>13153200</v>
      </c>
      <c r="G32" s="59">
        <v>263556</v>
      </c>
      <c r="H32" s="60">
        <v>1206128</v>
      </c>
      <c r="I32" s="60">
        <v>348760</v>
      </c>
      <c r="J32" s="59">
        <v>1818444</v>
      </c>
      <c r="K32" s="59">
        <v>434439</v>
      </c>
      <c r="L32" s="60">
        <v>221423</v>
      </c>
      <c r="M32" s="60">
        <v>456722</v>
      </c>
      <c r="N32" s="59">
        <v>1112584</v>
      </c>
      <c r="O32" s="59">
        <v>699861</v>
      </c>
      <c r="P32" s="60"/>
      <c r="Q32" s="60"/>
      <c r="R32" s="59">
        <v>699861</v>
      </c>
      <c r="S32" s="59">
        <v>534106</v>
      </c>
      <c r="T32" s="60"/>
      <c r="U32" s="60">
        <v>25090</v>
      </c>
      <c r="V32" s="59">
        <v>559196</v>
      </c>
      <c r="W32" s="59">
        <v>4190085</v>
      </c>
      <c r="X32" s="60">
        <v>13153200</v>
      </c>
      <c r="Y32" s="59">
        <v>-8963115</v>
      </c>
      <c r="Z32" s="61">
        <v>-68.14</v>
      </c>
      <c r="AA32" s="62">
        <v>13153200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34350000</v>
      </c>
      <c r="F40" s="332">
        <f t="shared" si="9"/>
        <v>34350000</v>
      </c>
      <c r="G40" s="332">
        <f t="shared" si="9"/>
        <v>36179</v>
      </c>
      <c r="H40" s="330">
        <f t="shared" si="9"/>
        <v>107983</v>
      </c>
      <c r="I40" s="330">
        <f t="shared" si="9"/>
        <v>674001</v>
      </c>
      <c r="J40" s="332">
        <f t="shared" si="9"/>
        <v>818163</v>
      </c>
      <c r="K40" s="332">
        <f t="shared" si="9"/>
        <v>705775</v>
      </c>
      <c r="L40" s="330">
        <f t="shared" si="9"/>
        <v>2148231</v>
      </c>
      <c r="M40" s="330">
        <f t="shared" si="9"/>
        <v>2729658</v>
      </c>
      <c r="N40" s="332">
        <f t="shared" si="9"/>
        <v>5583664</v>
      </c>
      <c r="O40" s="332">
        <f t="shared" si="9"/>
        <v>354642</v>
      </c>
      <c r="P40" s="330">
        <f t="shared" si="9"/>
        <v>2846790</v>
      </c>
      <c r="Q40" s="330">
        <f t="shared" si="9"/>
        <v>1472882</v>
      </c>
      <c r="R40" s="332">
        <f t="shared" si="9"/>
        <v>4674314</v>
      </c>
      <c r="S40" s="332">
        <f t="shared" si="9"/>
        <v>839982</v>
      </c>
      <c r="T40" s="330">
        <f t="shared" si="9"/>
        <v>264427</v>
      </c>
      <c r="U40" s="330">
        <f t="shared" si="9"/>
        <v>403765</v>
      </c>
      <c r="V40" s="332">
        <f t="shared" si="9"/>
        <v>1508174</v>
      </c>
      <c r="W40" s="332">
        <f t="shared" si="9"/>
        <v>12584315</v>
      </c>
      <c r="X40" s="330">
        <f t="shared" si="9"/>
        <v>34350000</v>
      </c>
      <c r="Y40" s="332">
        <f t="shared" si="9"/>
        <v>-21765685</v>
      </c>
      <c r="Z40" s="323">
        <f>+IF(X40&lt;&gt;0,+(Y40/X40)*100,0)</f>
        <v>-63.364439592430855</v>
      </c>
      <c r="AA40" s="337">
        <f>SUM(AA41:AA49)</f>
        <v>34350000</v>
      </c>
    </row>
    <row r="41" spans="1:27" ht="13.5">
      <c r="A41" s="348" t="s">
        <v>248</v>
      </c>
      <c r="B41" s="142"/>
      <c r="C41" s="349"/>
      <c r="D41" s="350"/>
      <c r="E41" s="349">
        <v>16375000</v>
      </c>
      <c r="F41" s="351">
        <v>16375000</v>
      </c>
      <c r="G41" s="351"/>
      <c r="H41" s="349"/>
      <c r="I41" s="349">
        <v>173210</v>
      </c>
      <c r="J41" s="351">
        <v>173210</v>
      </c>
      <c r="K41" s="351"/>
      <c r="L41" s="349">
        <v>1668871</v>
      </c>
      <c r="M41" s="349">
        <v>2153156</v>
      </c>
      <c r="N41" s="351">
        <v>3822027</v>
      </c>
      <c r="O41" s="351"/>
      <c r="P41" s="349">
        <v>515794</v>
      </c>
      <c r="Q41" s="349">
        <v>1053523</v>
      </c>
      <c r="R41" s="351">
        <v>1569317</v>
      </c>
      <c r="S41" s="351"/>
      <c r="T41" s="349"/>
      <c r="U41" s="349"/>
      <c r="V41" s="351"/>
      <c r="W41" s="351">
        <v>5564554</v>
      </c>
      <c r="X41" s="349">
        <v>16375000</v>
      </c>
      <c r="Y41" s="351">
        <v>-10810446</v>
      </c>
      <c r="Z41" s="352">
        <v>-66.02</v>
      </c>
      <c r="AA41" s="353">
        <v>16375000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7735000</v>
      </c>
      <c r="F43" s="357">
        <v>7735000</v>
      </c>
      <c r="G43" s="357"/>
      <c r="H43" s="305"/>
      <c r="I43" s="305">
        <v>192000</v>
      </c>
      <c r="J43" s="357">
        <v>192000</v>
      </c>
      <c r="K43" s="357"/>
      <c r="L43" s="305"/>
      <c r="M43" s="305"/>
      <c r="N43" s="357"/>
      <c r="O43" s="357">
        <v>172500</v>
      </c>
      <c r="P43" s="305"/>
      <c r="Q43" s="305"/>
      <c r="R43" s="357">
        <v>172500</v>
      </c>
      <c r="S43" s="357"/>
      <c r="T43" s="305"/>
      <c r="U43" s="305"/>
      <c r="V43" s="357"/>
      <c r="W43" s="357">
        <v>364500</v>
      </c>
      <c r="X43" s="305">
        <v>7735000</v>
      </c>
      <c r="Y43" s="357">
        <v>-7370500</v>
      </c>
      <c r="Z43" s="358">
        <v>-95.29</v>
      </c>
      <c r="AA43" s="303">
        <v>7735000</v>
      </c>
    </row>
    <row r="44" spans="1:27" ht="13.5">
      <c r="A44" s="348" t="s">
        <v>251</v>
      </c>
      <c r="B44" s="136"/>
      <c r="C44" s="60"/>
      <c r="D44" s="355"/>
      <c r="E44" s="54">
        <v>2575000</v>
      </c>
      <c r="F44" s="53">
        <v>2575000</v>
      </c>
      <c r="G44" s="53">
        <v>36179</v>
      </c>
      <c r="H44" s="54">
        <v>48507</v>
      </c>
      <c r="I44" s="54">
        <v>288321</v>
      </c>
      <c r="J44" s="53">
        <v>373007</v>
      </c>
      <c r="K44" s="53">
        <v>198991</v>
      </c>
      <c r="L44" s="54">
        <v>381488</v>
      </c>
      <c r="M44" s="54">
        <v>275607</v>
      </c>
      <c r="N44" s="53">
        <v>856086</v>
      </c>
      <c r="O44" s="53"/>
      <c r="P44" s="54">
        <v>15740</v>
      </c>
      <c r="Q44" s="54">
        <v>153692</v>
      </c>
      <c r="R44" s="53">
        <v>169432</v>
      </c>
      <c r="S44" s="53">
        <v>164797</v>
      </c>
      <c r="T44" s="54">
        <v>85840</v>
      </c>
      <c r="U44" s="54">
        <v>252867</v>
      </c>
      <c r="V44" s="53">
        <v>503504</v>
      </c>
      <c r="W44" s="53">
        <v>1902029</v>
      </c>
      <c r="X44" s="54">
        <v>2575000</v>
      </c>
      <c r="Y44" s="53">
        <v>-672971</v>
      </c>
      <c r="Z44" s="94">
        <v>-26.13</v>
      </c>
      <c r="AA44" s="95">
        <v>2575000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1000000</v>
      </c>
      <c r="F48" s="53">
        <v>1000000</v>
      </c>
      <c r="G48" s="53"/>
      <c r="H48" s="54"/>
      <c r="I48" s="54"/>
      <c r="J48" s="53"/>
      <c r="K48" s="53">
        <v>169746</v>
      </c>
      <c r="L48" s="54"/>
      <c r="M48" s="54"/>
      <c r="N48" s="53">
        <v>169746</v>
      </c>
      <c r="O48" s="53"/>
      <c r="P48" s="54"/>
      <c r="Q48" s="54"/>
      <c r="R48" s="53"/>
      <c r="S48" s="53"/>
      <c r="T48" s="54"/>
      <c r="U48" s="54"/>
      <c r="V48" s="53"/>
      <c r="W48" s="53">
        <v>169746</v>
      </c>
      <c r="X48" s="54">
        <v>1000000</v>
      </c>
      <c r="Y48" s="53">
        <v>-830254</v>
      </c>
      <c r="Z48" s="94">
        <v>-83.03</v>
      </c>
      <c r="AA48" s="95">
        <v>1000000</v>
      </c>
    </row>
    <row r="49" spans="1:27" ht="13.5">
      <c r="A49" s="348" t="s">
        <v>93</v>
      </c>
      <c r="B49" s="136"/>
      <c r="C49" s="54"/>
      <c r="D49" s="355"/>
      <c r="E49" s="54">
        <v>6665000</v>
      </c>
      <c r="F49" s="53">
        <v>6665000</v>
      </c>
      <c r="G49" s="53"/>
      <c r="H49" s="54">
        <v>59476</v>
      </c>
      <c r="I49" s="54">
        <v>20470</v>
      </c>
      <c r="J49" s="53">
        <v>79946</v>
      </c>
      <c r="K49" s="53">
        <v>337038</v>
      </c>
      <c r="L49" s="54">
        <v>97872</v>
      </c>
      <c r="M49" s="54">
        <v>300895</v>
      </c>
      <c r="N49" s="53">
        <v>735805</v>
      </c>
      <c r="O49" s="53">
        <v>182142</v>
      </c>
      <c r="P49" s="54">
        <v>2315256</v>
      </c>
      <c r="Q49" s="54">
        <v>265667</v>
      </c>
      <c r="R49" s="53">
        <v>2763065</v>
      </c>
      <c r="S49" s="53">
        <v>675185</v>
      </c>
      <c r="T49" s="54">
        <v>178587</v>
      </c>
      <c r="U49" s="54">
        <v>150898</v>
      </c>
      <c r="V49" s="53">
        <v>1004670</v>
      </c>
      <c r="W49" s="53">
        <v>4583486</v>
      </c>
      <c r="X49" s="54">
        <v>6665000</v>
      </c>
      <c r="Y49" s="53">
        <v>-2081514</v>
      </c>
      <c r="Z49" s="94">
        <v>-31.23</v>
      </c>
      <c r="AA49" s="95">
        <v>6665000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1800000</v>
      </c>
      <c r="F57" s="332">
        <f t="shared" si="13"/>
        <v>1800000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13413</v>
      </c>
      <c r="U57" s="330">
        <f t="shared" si="13"/>
        <v>104137</v>
      </c>
      <c r="V57" s="332">
        <f t="shared" si="13"/>
        <v>117550</v>
      </c>
      <c r="W57" s="332">
        <f t="shared" si="13"/>
        <v>117550</v>
      </c>
      <c r="X57" s="330">
        <f t="shared" si="13"/>
        <v>1800000</v>
      </c>
      <c r="Y57" s="332">
        <f t="shared" si="13"/>
        <v>-1682450</v>
      </c>
      <c r="Z57" s="323">
        <f>+IF(X57&lt;&gt;0,+(Y57/X57)*100,0)</f>
        <v>-93.46944444444445</v>
      </c>
      <c r="AA57" s="337">
        <f t="shared" si="13"/>
        <v>1800000</v>
      </c>
    </row>
    <row r="58" spans="1:27" ht="13.5">
      <c r="A58" s="348" t="s">
        <v>217</v>
      </c>
      <c r="B58" s="136"/>
      <c r="C58" s="60"/>
      <c r="D58" s="327"/>
      <c r="E58" s="60">
        <v>1800000</v>
      </c>
      <c r="F58" s="59">
        <v>1800000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>
        <v>13413</v>
      </c>
      <c r="U58" s="60">
        <v>104137</v>
      </c>
      <c r="V58" s="59">
        <v>117550</v>
      </c>
      <c r="W58" s="59">
        <v>117550</v>
      </c>
      <c r="X58" s="60">
        <v>1800000</v>
      </c>
      <c r="Y58" s="59">
        <v>-1682450</v>
      </c>
      <c r="Z58" s="61">
        <v>-93.47</v>
      </c>
      <c r="AA58" s="62">
        <v>1800000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749152200</v>
      </c>
      <c r="F60" s="264">
        <f t="shared" si="14"/>
        <v>749152200</v>
      </c>
      <c r="G60" s="264">
        <f t="shared" si="14"/>
        <v>10327269</v>
      </c>
      <c r="H60" s="219">
        <f t="shared" si="14"/>
        <v>62828390</v>
      </c>
      <c r="I60" s="219">
        <f t="shared" si="14"/>
        <v>36466810</v>
      </c>
      <c r="J60" s="264">
        <f t="shared" si="14"/>
        <v>109622469</v>
      </c>
      <c r="K60" s="264">
        <f t="shared" si="14"/>
        <v>47807893</v>
      </c>
      <c r="L60" s="219">
        <f t="shared" si="14"/>
        <v>36059561</v>
      </c>
      <c r="M60" s="219">
        <f t="shared" si="14"/>
        <v>132222748</v>
      </c>
      <c r="N60" s="264">
        <f t="shared" si="14"/>
        <v>216090202</v>
      </c>
      <c r="O60" s="264">
        <f t="shared" si="14"/>
        <v>2402162</v>
      </c>
      <c r="P60" s="219">
        <f t="shared" si="14"/>
        <v>54235507</v>
      </c>
      <c r="Q60" s="219">
        <f t="shared" si="14"/>
        <v>17643456</v>
      </c>
      <c r="R60" s="264">
        <f t="shared" si="14"/>
        <v>74281125</v>
      </c>
      <c r="S60" s="264">
        <f t="shared" si="14"/>
        <v>87153120</v>
      </c>
      <c r="T60" s="219">
        <f t="shared" si="14"/>
        <v>56762106</v>
      </c>
      <c r="U60" s="219">
        <f t="shared" si="14"/>
        <v>147659736</v>
      </c>
      <c r="V60" s="264">
        <f t="shared" si="14"/>
        <v>291574962</v>
      </c>
      <c r="W60" s="264">
        <f t="shared" si="14"/>
        <v>691568758</v>
      </c>
      <c r="X60" s="219">
        <f t="shared" si="14"/>
        <v>749152200</v>
      </c>
      <c r="Y60" s="264">
        <f t="shared" si="14"/>
        <v>-57583442</v>
      </c>
      <c r="Z60" s="324">
        <f>+IF(X60&lt;&gt;0,+(Y60/X60)*100,0)</f>
        <v>-7.686481064862387</v>
      </c>
      <c r="AA60" s="232">
        <f>+AA57+AA54+AA51+AA40+AA37+AA34+AA22+AA5</f>
        <v>749152200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86302854</v>
      </c>
      <c r="F5" s="345">
        <f t="shared" si="0"/>
        <v>86302854</v>
      </c>
      <c r="G5" s="345">
        <f t="shared" si="0"/>
        <v>279843</v>
      </c>
      <c r="H5" s="343">
        <f t="shared" si="0"/>
        <v>1862892</v>
      </c>
      <c r="I5" s="343">
        <f t="shared" si="0"/>
        <v>7788471</v>
      </c>
      <c r="J5" s="345">
        <f t="shared" si="0"/>
        <v>9931206</v>
      </c>
      <c r="K5" s="345">
        <f t="shared" si="0"/>
        <v>14959658</v>
      </c>
      <c r="L5" s="343">
        <f t="shared" si="0"/>
        <v>6492688</v>
      </c>
      <c r="M5" s="343">
        <f t="shared" si="0"/>
        <v>13177506</v>
      </c>
      <c r="N5" s="345">
        <f t="shared" si="0"/>
        <v>34629852</v>
      </c>
      <c r="O5" s="345">
        <f t="shared" si="0"/>
        <v>4934287</v>
      </c>
      <c r="P5" s="343">
        <f t="shared" si="0"/>
        <v>2042864</v>
      </c>
      <c r="Q5" s="343">
        <f t="shared" si="0"/>
        <v>3625572</v>
      </c>
      <c r="R5" s="345">
        <f t="shared" si="0"/>
        <v>10602723</v>
      </c>
      <c r="S5" s="345">
        <f t="shared" si="0"/>
        <v>3233373</v>
      </c>
      <c r="T5" s="343">
        <f t="shared" si="0"/>
        <v>557594</v>
      </c>
      <c r="U5" s="343">
        <f t="shared" si="0"/>
        <v>17175205</v>
      </c>
      <c r="V5" s="345">
        <f t="shared" si="0"/>
        <v>20966172</v>
      </c>
      <c r="W5" s="345">
        <f t="shared" si="0"/>
        <v>76129953</v>
      </c>
      <c r="X5" s="343">
        <f t="shared" si="0"/>
        <v>86302854</v>
      </c>
      <c r="Y5" s="345">
        <f t="shared" si="0"/>
        <v>-10172901</v>
      </c>
      <c r="Z5" s="346">
        <f>+IF(X5&lt;&gt;0,+(Y5/X5)*100,0)</f>
        <v>-11.787444480109546</v>
      </c>
      <c r="AA5" s="347">
        <f>+AA6+AA8+AA11+AA13+AA15</f>
        <v>86302854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74302854</v>
      </c>
      <c r="F11" s="351">
        <f t="shared" si="3"/>
        <v>74302854</v>
      </c>
      <c r="G11" s="351">
        <f t="shared" si="3"/>
        <v>279843</v>
      </c>
      <c r="H11" s="349">
        <f t="shared" si="3"/>
        <v>1497469</v>
      </c>
      <c r="I11" s="349">
        <f t="shared" si="3"/>
        <v>6506771</v>
      </c>
      <c r="J11" s="351">
        <f t="shared" si="3"/>
        <v>8284083</v>
      </c>
      <c r="K11" s="351">
        <f t="shared" si="3"/>
        <v>14959658</v>
      </c>
      <c r="L11" s="349">
        <f t="shared" si="3"/>
        <v>6298738</v>
      </c>
      <c r="M11" s="349">
        <f t="shared" si="3"/>
        <v>12654245</v>
      </c>
      <c r="N11" s="351">
        <f t="shared" si="3"/>
        <v>33912641</v>
      </c>
      <c r="O11" s="351">
        <f t="shared" si="3"/>
        <v>0</v>
      </c>
      <c r="P11" s="349">
        <f t="shared" si="3"/>
        <v>1173140</v>
      </c>
      <c r="Q11" s="349">
        <f t="shared" si="3"/>
        <v>2689002</v>
      </c>
      <c r="R11" s="351">
        <f t="shared" si="3"/>
        <v>3862142</v>
      </c>
      <c r="S11" s="351">
        <f t="shared" si="3"/>
        <v>3233373</v>
      </c>
      <c r="T11" s="349">
        <f t="shared" si="3"/>
        <v>557594</v>
      </c>
      <c r="U11" s="349">
        <f t="shared" si="3"/>
        <v>16667185</v>
      </c>
      <c r="V11" s="351">
        <f t="shared" si="3"/>
        <v>20458152</v>
      </c>
      <c r="W11" s="351">
        <f t="shared" si="3"/>
        <v>66517018</v>
      </c>
      <c r="X11" s="349">
        <f t="shared" si="3"/>
        <v>74302854</v>
      </c>
      <c r="Y11" s="351">
        <f t="shared" si="3"/>
        <v>-7785836</v>
      </c>
      <c r="Z11" s="352">
        <f>+IF(X11&lt;&gt;0,+(Y11/X11)*100,0)</f>
        <v>-10.478515401306119</v>
      </c>
      <c r="AA11" s="353">
        <f t="shared" si="3"/>
        <v>74302854</v>
      </c>
    </row>
    <row r="12" spans="1:27" ht="13.5">
      <c r="A12" s="291" t="s">
        <v>232</v>
      </c>
      <c r="B12" s="136"/>
      <c r="C12" s="60"/>
      <c r="D12" s="327"/>
      <c r="E12" s="60">
        <v>74302854</v>
      </c>
      <c r="F12" s="59">
        <v>74302854</v>
      </c>
      <c r="G12" s="59">
        <v>279843</v>
      </c>
      <c r="H12" s="60">
        <v>1497469</v>
      </c>
      <c r="I12" s="60">
        <v>6506771</v>
      </c>
      <c r="J12" s="59">
        <v>8284083</v>
      </c>
      <c r="K12" s="59">
        <v>14959658</v>
      </c>
      <c r="L12" s="60">
        <v>6298738</v>
      </c>
      <c r="M12" s="60">
        <v>12654245</v>
      </c>
      <c r="N12" s="59">
        <v>33912641</v>
      </c>
      <c r="O12" s="59"/>
      <c r="P12" s="60">
        <v>1173140</v>
      </c>
      <c r="Q12" s="60">
        <v>2689002</v>
      </c>
      <c r="R12" s="59">
        <v>3862142</v>
      </c>
      <c r="S12" s="59">
        <v>3233373</v>
      </c>
      <c r="T12" s="60">
        <v>557594</v>
      </c>
      <c r="U12" s="60">
        <v>16667185</v>
      </c>
      <c r="V12" s="59">
        <v>20458152</v>
      </c>
      <c r="W12" s="59">
        <v>66517018</v>
      </c>
      <c r="X12" s="60">
        <v>74302854</v>
      </c>
      <c r="Y12" s="59">
        <v>-7785836</v>
      </c>
      <c r="Z12" s="61">
        <v>-10.48</v>
      </c>
      <c r="AA12" s="62">
        <v>74302854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12000000</v>
      </c>
      <c r="F13" s="329">
        <f t="shared" si="4"/>
        <v>12000000</v>
      </c>
      <c r="G13" s="329">
        <f t="shared" si="4"/>
        <v>0</v>
      </c>
      <c r="H13" s="275">
        <f t="shared" si="4"/>
        <v>365423</v>
      </c>
      <c r="I13" s="275">
        <f t="shared" si="4"/>
        <v>1281700</v>
      </c>
      <c r="J13" s="329">
        <f t="shared" si="4"/>
        <v>1647123</v>
      </c>
      <c r="K13" s="329">
        <f t="shared" si="4"/>
        <v>0</v>
      </c>
      <c r="L13" s="275">
        <f t="shared" si="4"/>
        <v>193950</v>
      </c>
      <c r="M13" s="275">
        <f t="shared" si="4"/>
        <v>523261</v>
      </c>
      <c r="N13" s="329">
        <f t="shared" si="4"/>
        <v>717211</v>
      </c>
      <c r="O13" s="329">
        <f t="shared" si="4"/>
        <v>0</v>
      </c>
      <c r="P13" s="275">
        <f t="shared" si="4"/>
        <v>869724</v>
      </c>
      <c r="Q13" s="275">
        <f t="shared" si="4"/>
        <v>936570</v>
      </c>
      <c r="R13" s="329">
        <f t="shared" si="4"/>
        <v>1806294</v>
      </c>
      <c r="S13" s="329">
        <f t="shared" si="4"/>
        <v>0</v>
      </c>
      <c r="T13" s="275">
        <f t="shared" si="4"/>
        <v>0</v>
      </c>
      <c r="U13" s="275">
        <f t="shared" si="4"/>
        <v>508020</v>
      </c>
      <c r="V13" s="329">
        <f t="shared" si="4"/>
        <v>508020</v>
      </c>
      <c r="W13" s="329">
        <f t="shared" si="4"/>
        <v>4678648</v>
      </c>
      <c r="X13" s="275">
        <f t="shared" si="4"/>
        <v>12000000</v>
      </c>
      <c r="Y13" s="329">
        <f t="shared" si="4"/>
        <v>-7321352</v>
      </c>
      <c r="Z13" s="322">
        <f>+IF(X13&lt;&gt;0,+(Y13/X13)*100,0)</f>
        <v>-61.011266666666664</v>
      </c>
      <c r="AA13" s="273">
        <f t="shared" si="4"/>
        <v>12000000</v>
      </c>
    </row>
    <row r="14" spans="1:27" ht="13.5">
      <c r="A14" s="291" t="s">
        <v>233</v>
      </c>
      <c r="B14" s="136"/>
      <c r="C14" s="60"/>
      <c r="D14" s="327"/>
      <c r="E14" s="60">
        <v>12000000</v>
      </c>
      <c r="F14" s="59">
        <v>12000000</v>
      </c>
      <c r="G14" s="59"/>
      <c r="H14" s="60">
        <v>365423</v>
      </c>
      <c r="I14" s="60">
        <v>1281700</v>
      </c>
      <c r="J14" s="59">
        <v>1647123</v>
      </c>
      <c r="K14" s="59"/>
      <c r="L14" s="60">
        <v>193950</v>
      </c>
      <c r="M14" s="60">
        <v>523261</v>
      </c>
      <c r="N14" s="59">
        <v>717211</v>
      </c>
      <c r="O14" s="59"/>
      <c r="P14" s="60">
        <v>869724</v>
      </c>
      <c r="Q14" s="60">
        <v>936570</v>
      </c>
      <c r="R14" s="59">
        <v>1806294</v>
      </c>
      <c r="S14" s="59"/>
      <c r="T14" s="60"/>
      <c r="U14" s="60">
        <v>508020</v>
      </c>
      <c r="V14" s="59">
        <v>508020</v>
      </c>
      <c r="W14" s="59">
        <v>4678648</v>
      </c>
      <c r="X14" s="60">
        <v>12000000</v>
      </c>
      <c r="Y14" s="59">
        <v>-7321352</v>
      </c>
      <c r="Z14" s="61">
        <v>-61.01</v>
      </c>
      <c r="AA14" s="62">
        <v>12000000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4934287</v>
      </c>
      <c r="P15" s="60">
        <f t="shared" si="5"/>
        <v>0</v>
      </c>
      <c r="Q15" s="60">
        <f t="shared" si="5"/>
        <v>0</v>
      </c>
      <c r="R15" s="59">
        <f t="shared" si="5"/>
        <v>4934287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4934287</v>
      </c>
      <c r="X15" s="60">
        <f t="shared" si="5"/>
        <v>0</v>
      </c>
      <c r="Y15" s="59">
        <f t="shared" si="5"/>
        <v>4934287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>
        <v>4934287</v>
      </c>
      <c r="P17" s="60"/>
      <c r="Q17" s="60"/>
      <c r="R17" s="59">
        <v>4934287</v>
      </c>
      <c r="S17" s="59"/>
      <c r="T17" s="60"/>
      <c r="U17" s="60"/>
      <c r="V17" s="59"/>
      <c r="W17" s="59">
        <v>4934287</v>
      </c>
      <c r="X17" s="60"/>
      <c r="Y17" s="59">
        <v>4934287</v>
      </c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86302854</v>
      </c>
      <c r="F60" s="264">
        <f t="shared" si="14"/>
        <v>86302854</v>
      </c>
      <c r="G60" s="264">
        <f t="shared" si="14"/>
        <v>279843</v>
      </c>
      <c r="H60" s="219">
        <f t="shared" si="14"/>
        <v>1862892</v>
      </c>
      <c r="I60" s="219">
        <f t="shared" si="14"/>
        <v>7788471</v>
      </c>
      <c r="J60" s="264">
        <f t="shared" si="14"/>
        <v>9931206</v>
      </c>
      <c r="K60" s="264">
        <f t="shared" si="14"/>
        <v>14959658</v>
      </c>
      <c r="L60" s="219">
        <f t="shared" si="14"/>
        <v>6492688</v>
      </c>
      <c r="M60" s="219">
        <f t="shared" si="14"/>
        <v>13177506</v>
      </c>
      <c r="N60" s="264">
        <f t="shared" si="14"/>
        <v>34629852</v>
      </c>
      <c r="O60" s="264">
        <f t="shared" si="14"/>
        <v>4934287</v>
      </c>
      <c r="P60" s="219">
        <f t="shared" si="14"/>
        <v>2042864</v>
      </c>
      <c r="Q60" s="219">
        <f t="shared" si="14"/>
        <v>3625572</v>
      </c>
      <c r="R60" s="264">
        <f t="shared" si="14"/>
        <v>10602723</v>
      </c>
      <c r="S60" s="264">
        <f t="shared" si="14"/>
        <v>3233373</v>
      </c>
      <c r="T60" s="219">
        <f t="shared" si="14"/>
        <v>557594</v>
      </c>
      <c r="U60" s="219">
        <f t="shared" si="14"/>
        <v>17175205</v>
      </c>
      <c r="V60" s="264">
        <f t="shared" si="14"/>
        <v>20966172</v>
      </c>
      <c r="W60" s="264">
        <f t="shared" si="14"/>
        <v>76129953</v>
      </c>
      <c r="X60" s="219">
        <f t="shared" si="14"/>
        <v>86302854</v>
      </c>
      <c r="Y60" s="264">
        <f t="shared" si="14"/>
        <v>-10172901</v>
      </c>
      <c r="Z60" s="324">
        <f>+IF(X60&lt;&gt;0,+(Y60/X60)*100,0)</f>
        <v>-11.787444480109546</v>
      </c>
      <c r="AA60" s="232">
        <f>+AA57+AA54+AA51+AA40+AA37+AA34+AA22+AA5</f>
        <v>86302854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2015-08-05T12:30:40Z</dcterms:created>
  <dcterms:modified xsi:type="dcterms:W3CDTF">2015-08-05T12:31:58Z</dcterms:modified>
  <cp:category/>
  <cp:version/>
  <cp:contentType/>
  <cp:contentStatus/>
</cp:coreProperties>
</file>