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<sst xmlns="http://schemas.openxmlformats.org/spreadsheetml/2006/main" count="857" uniqueCount="303">
  <si>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Ugu(DC21)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</si>
  <si>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</si>
  <si>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</si>
  <si>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</si>
  <si>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</si>
  <si>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</si>
  <si>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</si>
  <si>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</si>
  <si>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</si>
  <si>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</si>
  <si>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</si>
  <si>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</si>
  <si>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</si>
  <si>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</si>
  <si>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</si>
  <si>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</si>
  <si>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</si>
  <si>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</si>
  <si>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</si>
  <si>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</si>
  <si>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</si>
  <si>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</si>
  <si>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</si>
  <si>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</si>
  <si>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</si>
  <si>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</si>
  <si>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</si>
  <si>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</si>
  <si>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</si>
  <si>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</si>
  <si>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</si>
  <si>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</si>
  <si>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</si>
  <si>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</si>
  <si>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</si>
  <si>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</si>
  <si>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</si>
  <si>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</si>
  <si>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</si>
  <si>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</si>
  <si>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</si>
  <si>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</si>
  <si>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</si>
  <si>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</si>
  <si>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</si>
  <si>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</si>
  <si>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</si>
  <si>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</si>
  <si>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</si>
  <si>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</si>
  <si>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</si>
  <si>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</si>
  <si>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</si>
  <si>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</si>
  <si>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</si>
  <si>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</si>
  <si>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</si>
  <si>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</si>
  <si>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</si>
  <si>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</si>
  <si>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</si>
  <si>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</si>
  <si>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</si>
  <si>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</si>
  <si>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</si>
  <si>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</si>
  <si>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</si>
  <si>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</si>
  <si>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</si>
  <si>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</si>
  <si>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Ugu(DC21)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</si>
  <si>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</si>
  <si>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</si>
  <si>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</si>
  <si>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</si>
  <si>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</si>
  <si>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</si>
  <si>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</si>
  <si>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</si>
  <si>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</si>
  <si>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</si>
  <si>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</si>
  <si>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</si>
  <si>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</si>
  <si>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</si>
  <si>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</si>
  <si>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</si>
  <si>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</si>
  <si>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</si>
  <si>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</si>
  <si>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</si>
  <si>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</si>
  <si>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</si>
  <si>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</si>
  <si>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</si>
  <si>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</si>
  <si>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</si>
  <si>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</si>
  <si>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</si>
  <si>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</si>
  <si>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Ugu(DC21)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</si>
  <si>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</si>
  <si>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</si>
  <si>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</si>
  <si>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</si>
  <si>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</si>
  <si>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</si>
  <si>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</si>
  <si>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</si>
  <si>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</si>
  <si>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</si>
  <si>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</si>
  <si>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</si>
  <si>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</si>
  <si>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</si>
  <si>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</si>
  <si>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</si>
  <si>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</si>
  <si>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</si>
  <si>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</si>
  <si>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</si>
  <si>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</si>
  <si>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</si>
  <si>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</si>
  <si>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</si>
  <si>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</si>
  <si>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</si>
  <si>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</si>
  <si>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</si>
  <si>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Ugu(DC21)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</si>
  <si>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</si>
  <si>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</si>
  <si>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</si>
  <si>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</si>
  <si>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</si>
  <si>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</si>
  <si>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</si>
  <si>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</si>
  <si>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</si>
  <si>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</si>
  <si>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Ugu(DC21)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</si>
  <si>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</si>
  <si>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</si>
  <si>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</si>
  <si>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</si>
  <si>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</si>
  <si>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</si>
  <si>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</si>
  <si>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</si>
  <si>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</si>
  <si>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</si>
  <si>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</si>
  <si>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</si>
  <si>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</si>
  <si>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</si>
  <si>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</si>
  <si>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</si>
  <si>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</si>
  <si>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</si>
  <si>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</si>
  <si>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</si>
  <si>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</si>
  <si>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</si>
  <si>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</si>
  <si>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</si>
  <si>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</si>
  <si>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</si>
  <si>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</si>
  <si>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</si>
  <si>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</si>
  <si>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</si>
  <si>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</si>
  <si>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</si>
  <si>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</si>
  <si>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Ugu(DC21)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</si>
  <si>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</si>
  <si>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</si>
  <si>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</si>
  <si>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</si>
  <si>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</si>
  <si>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</si>
  <si>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</si>
  <si>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</si>
  <si>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</si>
  <si>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</si>
  <si>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</si>
  <si>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</si>
  <si>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</si>
  <si>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</si>
  <si>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</si>
  <si>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</si>
  <si>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</si>
  <si>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</si>
  <si>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</si>
  <si>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</si>
  <si>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</si>
  <si>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</si>
  <si>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</si>
  <si>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</si>
  <si>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</si>
  <si>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</si>
  <si>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</si>
  <si>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Ugu(DC21)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</si>
  <si>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</si>
  <si>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</si>
  <si>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</si>
  <si>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</si>
  <si>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</si>
  <si>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</si>
  <si>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</si>
  <si>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</si>
  <si>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</si>
  <si>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</si>
  <si>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</si>
  <si>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</si>
  <si>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</si>
  <si>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</si>
  <si>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</si>
  <si>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</si>
  <si>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</si>
  <si>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</si>
  <si>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</si>
  <si>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</si>
  <si>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</si>
  <si>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</si>
  <si>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</si>
  <si>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</si>
  <si>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Ugu(DC21)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</si>
  <si>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</si>
  <si>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</si>
  <si>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</si>
  <si>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</si>
  <si>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</si>
  <si>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</si>
  <si>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</si>
  <si>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</si>
  <si>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</si>
  <si>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</si>
  <si>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</si>
  <si>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</si>
  <si>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</si>
  <si>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</si>
  <si>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</si>
  <si>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</si>
  <si>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</si>
  <si>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</si>
  <si>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</si>
  <si>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</si>
  <si>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</si>
  <si>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</si>
  <si>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</si>
  <si>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</si>
  <si>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</si>
  <si>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</si>
  <si>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</si>
  <si>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</si>
  <si>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</si>
  <si>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</si>
  <si>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</si>
  <si>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</si>
  <si>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</si>
  <si>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</si>
  <si>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</si>
  <si>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Ugu(DC21)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</si>
  <si>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</si>
  <si>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</si>
  <si>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Kwazulu-Natal: Ugu(DC21)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</si>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</sst>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314783608</v>
      </c>
      <c r="C6" s="19">
        <v>0</v>
      </c>
      <c r="D6" s="59">
        <v>378550964</v>
      </c>
      <c r="E6" s="60">
        <v>393800964</v>
      </c>
      <c r="F6" s="60">
        <v>26886692</v>
      </c>
      <c r="G6" s="60">
        <v>27813139</v>
      </c>
      <c r="H6" s="60">
        <v>28309930</v>
      </c>
      <c r="I6" s="60">
        <v>83009761</v>
      </c>
      <c r="J6" s="60">
        <v>35273776</v>
      </c>
      <c r="K6" s="60">
        <v>25199330</v>
      </c>
      <c r="L6" s="60">
        <v>29129481</v>
      </c>
      <c r="M6" s="60">
        <v>89602587</v>
      </c>
      <c r="N6" s="60">
        <v>31258051</v>
      </c>
      <c r="O6" s="60">
        <v>28672359</v>
      </c>
      <c r="P6" s="60">
        <v>32023765</v>
      </c>
      <c r="Q6" s="60">
        <v>91954175</v>
      </c>
      <c r="R6" s="60">
        <v>26974583</v>
      </c>
      <c r="S6" s="60">
        <v>30013394</v>
      </c>
      <c r="T6" s="60">
        <v>-16685475</v>
      </c>
      <c r="U6" s="60">
        <v>40302502</v>
      </c>
      <c r="V6" s="60">
        <v>304869025</v>
      </c>
      <c r="W6" s="60">
        <v>378550964</v>
      </c>
      <c r="X6" s="60">
        <v>-73681939</v>
      </c>
      <c r="Y6" s="61">
        <v>-19.46</v>
      </c>
      <c r="Z6" s="62">
        <v>393800964</v>
      </c>
    </row>
    <row r="7" spans="1:26" ht="13.5">
      <c r="A7" s="58" t="s">
        <v>33</v>
      </c>
      <c r="B7" s="19">
        <v>10970336</v>
      </c>
      <c r="C7" s="19">
        <v>0</v>
      </c>
      <c r="D7" s="59">
        <v>4857467</v>
      </c>
      <c r="E7" s="60">
        <v>7473847</v>
      </c>
      <c r="F7" s="60">
        <v>612627</v>
      </c>
      <c r="G7" s="60">
        <v>968755</v>
      </c>
      <c r="H7" s="60">
        <v>749799</v>
      </c>
      <c r="I7" s="60">
        <v>2331181</v>
      </c>
      <c r="J7" s="60">
        <v>1140619</v>
      </c>
      <c r="K7" s="60">
        <v>624496</v>
      </c>
      <c r="L7" s="60">
        <v>573202</v>
      </c>
      <c r="M7" s="60">
        <v>2338317</v>
      </c>
      <c r="N7" s="60">
        <v>496474</v>
      </c>
      <c r="O7" s="60">
        <v>986449</v>
      </c>
      <c r="P7" s="60">
        <v>1509815</v>
      </c>
      <c r="Q7" s="60">
        <v>2992738</v>
      </c>
      <c r="R7" s="60">
        <v>2484795</v>
      </c>
      <c r="S7" s="60">
        <v>1233023</v>
      </c>
      <c r="T7" s="60">
        <v>-984169</v>
      </c>
      <c r="U7" s="60">
        <v>2733649</v>
      </c>
      <c r="V7" s="60">
        <v>10395885</v>
      </c>
      <c r="W7" s="60">
        <v>4857467</v>
      </c>
      <c r="X7" s="60">
        <v>5538418</v>
      </c>
      <c r="Y7" s="61">
        <v>114.02</v>
      </c>
      <c r="Z7" s="62">
        <v>7473847</v>
      </c>
    </row>
    <row r="8" spans="1:26" ht="13.5">
      <c r="A8" s="58" t="s">
        <v>34</v>
      </c>
      <c r="B8" s="19">
        <v>249304404</v>
      </c>
      <c r="C8" s="19">
        <v>0</v>
      </c>
      <c r="D8" s="59">
        <v>340768872</v>
      </c>
      <c r="E8" s="60">
        <v>343147637</v>
      </c>
      <c r="F8" s="60">
        <v>129400008</v>
      </c>
      <c r="G8" s="60">
        <v>589156</v>
      </c>
      <c r="H8" s="60">
        <v>1499316</v>
      </c>
      <c r="I8" s="60">
        <v>131488480</v>
      </c>
      <c r="J8" s="60">
        <v>3612383</v>
      </c>
      <c r="K8" s="60">
        <v>395152</v>
      </c>
      <c r="L8" s="60">
        <v>86059453</v>
      </c>
      <c r="M8" s="60">
        <v>90066988</v>
      </c>
      <c r="N8" s="60">
        <v>6128329</v>
      </c>
      <c r="O8" s="60">
        <v>2065853</v>
      </c>
      <c r="P8" s="60">
        <v>111664152</v>
      </c>
      <c r="Q8" s="60">
        <v>119858334</v>
      </c>
      <c r="R8" s="60">
        <v>3406780</v>
      </c>
      <c r="S8" s="60">
        <v>87169151</v>
      </c>
      <c r="T8" s="60">
        <v>84619817</v>
      </c>
      <c r="U8" s="60">
        <v>175195748</v>
      </c>
      <c r="V8" s="60">
        <v>516609550</v>
      </c>
      <c r="W8" s="60">
        <v>340768872</v>
      </c>
      <c r="X8" s="60">
        <v>175840678</v>
      </c>
      <c r="Y8" s="61">
        <v>51.6</v>
      </c>
      <c r="Z8" s="62">
        <v>343147637</v>
      </c>
    </row>
    <row r="9" spans="1:26" ht="13.5">
      <c r="A9" s="58" t="s">
        <v>35</v>
      </c>
      <c r="B9" s="19">
        <v>33957607</v>
      </c>
      <c r="C9" s="19">
        <v>0</v>
      </c>
      <c r="D9" s="59">
        <v>16012093</v>
      </c>
      <c r="E9" s="60">
        <v>12653996</v>
      </c>
      <c r="F9" s="60">
        <v>699100</v>
      </c>
      <c r="G9" s="60">
        <v>1380265</v>
      </c>
      <c r="H9" s="60">
        <v>713592</v>
      </c>
      <c r="I9" s="60">
        <v>2792957</v>
      </c>
      <c r="J9" s="60">
        <v>4534528</v>
      </c>
      <c r="K9" s="60">
        <v>1260785</v>
      </c>
      <c r="L9" s="60">
        <v>644121</v>
      </c>
      <c r="M9" s="60">
        <v>6439434</v>
      </c>
      <c r="N9" s="60">
        <v>1781488</v>
      </c>
      <c r="O9" s="60">
        <v>997492</v>
      </c>
      <c r="P9" s="60">
        <v>1901921</v>
      </c>
      <c r="Q9" s="60">
        <v>4680901</v>
      </c>
      <c r="R9" s="60">
        <v>1772109</v>
      </c>
      <c r="S9" s="60">
        <v>922329</v>
      </c>
      <c r="T9" s="60">
        <v>-1983303</v>
      </c>
      <c r="U9" s="60">
        <v>711135</v>
      </c>
      <c r="V9" s="60">
        <v>14624427</v>
      </c>
      <c r="W9" s="60">
        <v>16012090</v>
      </c>
      <c r="X9" s="60">
        <v>-1387663</v>
      </c>
      <c r="Y9" s="61">
        <v>-8.67</v>
      </c>
      <c r="Z9" s="62">
        <v>12653996</v>
      </c>
    </row>
    <row r="10" spans="1:26" ht="25.5">
      <c r="A10" s="63" t="s">
        <v>278</v>
      </c>
      <c r="B10" s="64">
        <f>SUM(B5:B9)</f>
        <v>609015955</v>
      </c>
      <c r="C10" s="64">
        <f>SUM(C5:C9)</f>
        <v>0</v>
      </c>
      <c r="D10" s="65">
        <f aca="true" t="shared" si="0" ref="D10:Z10">SUM(D5:D9)</f>
        <v>740189396</v>
      </c>
      <c r="E10" s="66">
        <f t="shared" si="0"/>
        <v>757076444</v>
      </c>
      <c r="F10" s="66">
        <f t="shared" si="0"/>
        <v>157598427</v>
      </c>
      <c r="G10" s="66">
        <f t="shared" si="0"/>
        <v>30751315</v>
      </c>
      <c r="H10" s="66">
        <f t="shared" si="0"/>
        <v>31272637</v>
      </c>
      <c r="I10" s="66">
        <f t="shared" si="0"/>
        <v>219622379</v>
      </c>
      <c r="J10" s="66">
        <f t="shared" si="0"/>
        <v>44561306</v>
      </c>
      <c r="K10" s="66">
        <f t="shared" si="0"/>
        <v>27479763</v>
      </c>
      <c r="L10" s="66">
        <f t="shared" si="0"/>
        <v>116406257</v>
      </c>
      <c r="M10" s="66">
        <f t="shared" si="0"/>
        <v>188447326</v>
      </c>
      <c r="N10" s="66">
        <f t="shared" si="0"/>
        <v>39664342</v>
      </c>
      <c r="O10" s="66">
        <f t="shared" si="0"/>
        <v>32722153</v>
      </c>
      <c r="P10" s="66">
        <f t="shared" si="0"/>
        <v>147099653</v>
      </c>
      <c r="Q10" s="66">
        <f t="shared" si="0"/>
        <v>219486148</v>
      </c>
      <c r="R10" s="66">
        <f t="shared" si="0"/>
        <v>34638267</v>
      </c>
      <c r="S10" s="66">
        <f t="shared" si="0"/>
        <v>119337897</v>
      </c>
      <c r="T10" s="66">
        <f t="shared" si="0"/>
        <v>64966870</v>
      </c>
      <c r="U10" s="66">
        <f t="shared" si="0"/>
        <v>218943034</v>
      </c>
      <c r="V10" s="66">
        <f t="shared" si="0"/>
        <v>846498887</v>
      </c>
      <c r="W10" s="66">
        <f t="shared" si="0"/>
        <v>740189393</v>
      </c>
      <c r="X10" s="66">
        <f t="shared" si="0"/>
        <v>106309494</v>
      </c>
      <c r="Y10" s="67">
        <f>+IF(W10&lt;&gt;0,(X10/W10)*100,0)</f>
        <v>14.362471957227843</v>
      </c>
      <c r="Z10" s="68">
        <f t="shared" si="0"/>
        <v>757076444</v>
      </c>
    </row>
    <row r="11" spans="1:26" ht="13.5">
      <c r="A11" s="58" t="s">
        <v>37</v>
      </c>
      <c r="B11" s="19">
        <v>246106223</v>
      </c>
      <c r="C11" s="19">
        <v>0</v>
      </c>
      <c r="D11" s="59">
        <v>254616286</v>
      </c>
      <c r="E11" s="60">
        <v>266292105</v>
      </c>
      <c r="F11" s="60">
        <v>20572050</v>
      </c>
      <c r="G11" s="60">
        <v>21092281</v>
      </c>
      <c r="H11" s="60">
        <v>20589511</v>
      </c>
      <c r="I11" s="60">
        <v>62253842</v>
      </c>
      <c r="J11" s="60">
        <v>21076234</v>
      </c>
      <c r="K11" s="60">
        <v>21006335</v>
      </c>
      <c r="L11" s="60">
        <v>21002348</v>
      </c>
      <c r="M11" s="60">
        <v>63084917</v>
      </c>
      <c r="N11" s="60">
        <v>21643691</v>
      </c>
      <c r="O11" s="60">
        <v>20848848</v>
      </c>
      <c r="P11" s="60">
        <v>22855796</v>
      </c>
      <c r="Q11" s="60">
        <v>65348335</v>
      </c>
      <c r="R11" s="60">
        <v>21219308</v>
      </c>
      <c r="S11" s="60">
        <v>21949238</v>
      </c>
      <c r="T11" s="60">
        <v>22000649</v>
      </c>
      <c r="U11" s="60">
        <v>65169195</v>
      </c>
      <c r="V11" s="60">
        <v>255856289</v>
      </c>
      <c r="W11" s="60">
        <v>254616286</v>
      </c>
      <c r="X11" s="60">
        <v>1240003</v>
      </c>
      <c r="Y11" s="61">
        <v>0.49</v>
      </c>
      <c r="Z11" s="62">
        <v>266292105</v>
      </c>
    </row>
    <row r="12" spans="1:26" ht="13.5">
      <c r="A12" s="58" t="s">
        <v>38</v>
      </c>
      <c r="B12" s="19">
        <v>7937981</v>
      </c>
      <c r="C12" s="19">
        <v>0</v>
      </c>
      <c r="D12" s="59">
        <v>10467264</v>
      </c>
      <c r="E12" s="60">
        <v>11358885</v>
      </c>
      <c r="F12" s="60">
        <v>638819</v>
      </c>
      <c r="G12" s="60">
        <v>644145</v>
      </c>
      <c r="H12" s="60">
        <v>660330</v>
      </c>
      <c r="I12" s="60">
        <v>1943294</v>
      </c>
      <c r="J12" s="60">
        <v>662875</v>
      </c>
      <c r="K12" s="60">
        <v>585617</v>
      </c>
      <c r="L12" s="60">
        <v>717093</v>
      </c>
      <c r="M12" s="60">
        <v>1965585</v>
      </c>
      <c r="N12" s="60">
        <v>656339</v>
      </c>
      <c r="O12" s="60">
        <v>765604</v>
      </c>
      <c r="P12" s="60">
        <v>957704</v>
      </c>
      <c r="Q12" s="60">
        <v>2379647</v>
      </c>
      <c r="R12" s="60">
        <v>734934</v>
      </c>
      <c r="S12" s="60">
        <v>1409508</v>
      </c>
      <c r="T12" s="60">
        <v>728990</v>
      </c>
      <c r="U12" s="60">
        <v>2873432</v>
      </c>
      <c r="V12" s="60">
        <v>9161958</v>
      </c>
      <c r="W12" s="60">
        <v>10467264</v>
      </c>
      <c r="X12" s="60">
        <v>-1305306</v>
      </c>
      <c r="Y12" s="61">
        <v>-12.47</v>
      </c>
      <c r="Z12" s="62">
        <v>11358885</v>
      </c>
    </row>
    <row r="13" spans="1:26" ht="13.5">
      <c r="A13" s="58" t="s">
        <v>279</v>
      </c>
      <c r="B13" s="19">
        <v>66834436</v>
      </c>
      <c r="C13" s="19">
        <v>0</v>
      </c>
      <c r="D13" s="59">
        <v>64202725</v>
      </c>
      <c r="E13" s="60">
        <v>64215619</v>
      </c>
      <c r="F13" s="60">
        <v>5347117</v>
      </c>
      <c r="G13" s="60">
        <v>5347417</v>
      </c>
      <c r="H13" s="60">
        <v>5367338</v>
      </c>
      <c r="I13" s="60">
        <v>16061872</v>
      </c>
      <c r="J13" s="60">
        <v>5314922</v>
      </c>
      <c r="K13" s="60">
        <v>4926270</v>
      </c>
      <c r="L13" s="60">
        <v>5087010</v>
      </c>
      <c r="M13" s="60">
        <v>15328202</v>
      </c>
      <c r="N13" s="60">
        <v>5107691</v>
      </c>
      <c r="O13" s="60">
        <v>4667018</v>
      </c>
      <c r="P13" s="60">
        <v>5175573</v>
      </c>
      <c r="Q13" s="60">
        <v>14950282</v>
      </c>
      <c r="R13" s="60">
        <v>5024443</v>
      </c>
      <c r="S13" s="60">
        <v>5026968</v>
      </c>
      <c r="T13" s="60">
        <v>19794</v>
      </c>
      <c r="U13" s="60">
        <v>10071205</v>
      </c>
      <c r="V13" s="60">
        <v>56411561</v>
      </c>
      <c r="W13" s="60">
        <v>64202725</v>
      </c>
      <c r="X13" s="60">
        <v>-7791164</v>
      </c>
      <c r="Y13" s="61">
        <v>-12.14</v>
      </c>
      <c r="Z13" s="62">
        <v>64215619</v>
      </c>
    </row>
    <row r="14" spans="1:26" ht="13.5">
      <c r="A14" s="58" t="s">
        <v>40</v>
      </c>
      <c r="B14" s="19">
        <v>15817647</v>
      </c>
      <c r="C14" s="19">
        <v>0</v>
      </c>
      <c r="D14" s="59">
        <v>18951859</v>
      </c>
      <c r="E14" s="60">
        <v>18951859</v>
      </c>
      <c r="F14" s="60">
        <v>52110</v>
      </c>
      <c r="G14" s="60">
        <v>288571</v>
      </c>
      <c r="H14" s="60">
        <v>3358280</v>
      </c>
      <c r="I14" s="60">
        <v>3698961</v>
      </c>
      <c r="J14" s="60">
        <v>303821</v>
      </c>
      <c r="K14" s="60">
        <v>278073</v>
      </c>
      <c r="L14" s="60">
        <v>2630395</v>
      </c>
      <c r="M14" s="60">
        <v>3212289</v>
      </c>
      <c r="N14" s="60">
        <v>347722</v>
      </c>
      <c r="O14" s="60">
        <v>23447</v>
      </c>
      <c r="P14" s="60">
        <v>2920516</v>
      </c>
      <c r="Q14" s="60">
        <v>3291685</v>
      </c>
      <c r="R14" s="60">
        <v>25854</v>
      </c>
      <c r="S14" s="60">
        <v>5707</v>
      </c>
      <c r="T14" s="60">
        <v>2107423</v>
      </c>
      <c r="U14" s="60">
        <v>2138984</v>
      </c>
      <c r="V14" s="60">
        <v>12341919</v>
      </c>
      <c r="W14" s="60">
        <v>18951859</v>
      </c>
      <c r="X14" s="60">
        <v>-6609940</v>
      </c>
      <c r="Y14" s="61">
        <v>-34.88</v>
      </c>
      <c r="Z14" s="62">
        <v>18951859</v>
      </c>
    </row>
    <row r="15" spans="1:26" ht="13.5">
      <c r="A15" s="58" t="s">
        <v>41</v>
      </c>
      <c r="B15" s="19">
        <v>52774860</v>
      </c>
      <c r="C15" s="19">
        <v>0</v>
      </c>
      <c r="D15" s="59">
        <v>57684000</v>
      </c>
      <c r="E15" s="60">
        <v>64811062</v>
      </c>
      <c r="F15" s="60">
        <v>0</v>
      </c>
      <c r="G15" s="60">
        <v>8559829</v>
      </c>
      <c r="H15" s="60">
        <v>7249326</v>
      </c>
      <c r="I15" s="60">
        <v>15809155</v>
      </c>
      <c r="J15" s="60">
        <v>4003121</v>
      </c>
      <c r="K15" s="60">
        <v>4219274</v>
      </c>
      <c r="L15" s="60">
        <v>6185433</v>
      </c>
      <c r="M15" s="60">
        <v>14407828</v>
      </c>
      <c r="N15" s="60">
        <v>5608432</v>
      </c>
      <c r="O15" s="60">
        <v>5702678</v>
      </c>
      <c r="P15" s="60">
        <v>5447928</v>
      </c>
      <c r="Q15" s="60">
        <v>16759038</v>
      </c>
      <c r="R15" s="60">
        <v>5981410</v>
      </c>
      <c r="S15" s="60">
        <v>0</v>
      </c>
      <c r="T15" s="60">
        <v>5269953</v>
      </c>
      <c r="U15" s="60">
        <v>11251363</v>
      </c>
      <c r="V15" s="60">
        <v>58227384</v>
      </c>
      <c r="W15" s="60">
        <v>57684000</v>
      </c>
      <c r="X15" s="60">
        <v>543384</v>
      </c>
      <c r="Y15" s="61">
        <v>0.94</v>
      </c>
      <c r="Z15" s="62">
        <v>64811062</v>
      </c>
    </row>
    <row r="16" spans="1:26" ht="13.5">
      <c r="A16" s="69" t="s">
        <v>42</v>
      </c>
      <c r="B16" s="19">
        <v>111732738</v>
      </c>
      <c r="C16" s="19">
        <v>0</v>
      </c>
      <c r="D16" s="59">
        <v>107959118</v>
      </c>
      <c r="E16" s="60">
        <v>96492201</v>
      </c>
      <c r="F16" s="60">
        <v>4665845</v>
      </c>
      <c r="G16" s="60">
        <v>10547583</v>
      </c>
      <c r="H16" s="60">
        <v>7684550</v>
      </c>
      <c r="I16" s="60">
        <v>22897978</v>
      </c>
      <c r="J16" s="60">
        <v>8683832</v>
      </c>
      <c r="K16" s="60">
        <v>2514127</v>
      </c>
      <c r="L16" s="60">
        <v>13485706</v>
      </c>
      <c r="M16" s="60">
        <v>24683665</v>
      </c>
      <c r="N16" s="60">
        <v>5039406</v>
      </c>
      <c r="O16" s="60">
        <v>6140580</v>
      </c>
      <c r="P16" s="60">
        <v>15230842</v>
      </c>
      <c r="Q16" s="60">
        <v>26410828</v>
      </c>
      <c r="R16" s="60">
        <v>10491186</v>
      </c>
      <c r="S16" s="60">
        <v>6454191</v>
      </c>
      <c r="T16" s="60">
        <v>9256008</v>
      </c>
      <c r="U16" s="60">
        <v>26201385</v>
      </c>
      <c r="V16" s="60">
        <v>100193856</v>
      </c>
      <c r="W16" s="60">
        <v>107959117</v>
      </c>
      <c r="X16" s="60">
        <v>-7765261</v>
      </c>
      <c r="Y16" s="61">
        <v>-7.19</v>
      </c>
      <c r="Z16" s="62">
        <v>96492201</v>
      </c>
    </row>
    <row r="17" spans="1:26" ht="13.5">
      <c r="A17" s="58" t="s">
        <v>43</v>
      </c>
      <c r="B17" s="19">
        <v>175312072</v>
      </c>
      <c r="C17" s="19">
        <v>0</v>
      </c>
      <c r="D17" s="59">
        <v>212505417</v>
      </c>
      <c r="E17" s="60">
        <v>227021733</v>
      </c>
      <c r="F17" s="60">
        <v>8536457</v>
      </c>
      <c r="G17" s="60">
        <v>14085031</v>
      </c>
      <c r="H17" s="60">
        <v>20821536</v>
      </c>
      <c r="I17" s="60">
        <v>43443024</v>
      </c>
      <c r="J17" s="60">
        <v>14651852</v>
      </c>
      <c r="K17" s="60">
        <v>12178808</v>
      </c>
      <c r="L17" s="60">
        <v>8505870</v>
      </c>
      <c r="M17" s="60">
        <v>35336530</v>
      </c>
      <c r="N17" s="60">
        <v>12244991</v>
      </c>
      <c r="O17" s="60">
        <v>12340932</v>
      </c>
      <c r="P17" s="60">
        <v>17401212</v>
      </c>
      <c r="Q17" s="60">
        <v>41987135</v>
      </c>
      <c r="R17" s="60">
        <v>13687640</v>
      </c>
      <c r="S17" s="60">
        <v>9733207</v>
      </c>
      <c r="T17" s="60">
        <v>16752334</v>
      </c>
      <c r="U17" s="60">
        <v>40173181</v>
      </c>
      <c r="V17" s="60">
        <v>160939870</v>
      </c>
      <c r="W17" s="60">
        <v>212505418</v>
      </c>
      <c r="X17" s="60">
        <v>-51565548</v>
      </c>
      <c r="Y17" s="61">
        <v>-24.27</v>
      </c>
      <c r="Z17" s="62">
        <v>227021733</v>
      </c>
    </row>
    <row r="18" spans="1:26" ht="13.5">
      <c r="A18" s="70" t="s">
        <v>44</v>
      </c>
      <c r="B18" s="71">
        <f>SUM(B11:B17)</f>
        <v>676515957</v>
      </c>
      <c r="C18" s="71">
        <f>SUM(C11:C17)</f>
        <v>0</v>
      </c>
      <c r="D18" s="72">
        <f aca="true" t="shared" si="1" ref="D18:Z18">SUM(D11:D17)</f>
        <v>726386669</v>
      </c>
      <c r="E18" s="73">
        <f t="shared" si="1"/>
        <v>749143464</v>
      </c>
      <c r="F18" s="73">
        <f t="shared" si="1"/>
        <v>39812398</v>
      </c>
      <c r="G18" s="73">
        <f t="shared" si="1"/>
        <v>60564857</v>
      </c>
      <c r="H18" s="73">
        <f t="shared" si="1"/>
        <v>65730871</v>
      </c>
      <c r="I18" s="73">
        <f t="shared" si="1"/>
        <v>166108126</v>
      </c>
      <c r="J18" s="73">
        <f t="shared" si="1"/>
        <v>54696657</v>
      </c>
      <c r="K18" s="73">
        <f t="shared" si="1"/>
        <v>45708504</v>
      </c>
      <c r="L18" s="73">
        <f t="shared" si="1"/>
        <v>57613855</v>
      </c>
      <c r="M18" s="73">
        <f t="shared" si="1"/>
        <v>158019016</v>
      </c>
      <c r="N18" s="73">
        <f t="shared" si="1"/>
        <v>50648272</v>
      </c>
      <c r="O18" s="73">
        <f t="shared" si="1"/>
        <v>50489107</v>
      </c>
      <c r="P18" s="73">
        <f t="shared" si="1"/>
        <v>69989571</v>
      </c>
      <c r="Q18" s="73">
        <f t="shared" si="1"/>
        <v>171126950</v>
      </c>
      <c r="R18" s="73">
        <f t="shared" si="1"/>
        <v>57164775</v>
      </c>
      <c r="S18" s="73">
        <f t="shared" si="1"/>
        <v>44578819</v>
      </c>
      <c r="T18" s="73">
        <f t="shared" si="1"/>
        <v>56135151</v>
      </c>
      <c r="U18" s="73">
        <f t="shared" si="1"/>
        <v>157878745</v>
      </c>
      <c r="V18" s="73">
        <f t="shared" si="1"/>
        <v>653132837</v>
      </c>
      <c r="W18" s="73">
        <f t="shared" si="1"/>
        <v>726386669</v>
      </c>
      <c r="X18" s="73">
        <f t="shared" si="1"/>
        <v>-73253832</v>
      </c>
      <c r="Y18" s="67">
        <f>+IF(W18&lt;&gt;0,(X18/W18)*100,0)</f>
        <v>-10.084688379654171</v>
      </c>
      <c r="Z18" s="74">
        <f t="shared" si="1"/>
        <v>749143464</v>
      </c>
    </row>
    <row r="19" spans="1:26" ht="13.5">
      <c r="A19" s="70" t="s">
        <v>45</v>
      </c>
      <c r="B19" s="75">
        <f>+B10-B18</f>
        <v>-67500002</v>
      </c>
      <c r="C19" s="75">
        <f>+C10-C18</f>
        <v>0</v>
      </c>
      <c r="D19" s="76">
        <f aca="true" t="shared" si="2" ref="D19:Z19">+D10-D18</f>
        <v>13802727</v>
      </c>
      <c r="E19" s="77">
        <f t="shared" si="2"/>
        <v>7932980</v>
      </c>
      <c r="F19" s="77">
        <f t="shared" si="2"/>
        <v>117786029</v>
      </c>
      <c r="G19" s="77">
        <f t="shared" si="2"/>
        <v>-29813542</v>
      </c>
      <c r="H19" s="77">
        <f t="shared" si="2"/>
        <v>-34458234</v>
      </c>
      <c r="I19" s="77">
        <f t="shared" si="2"/>
        <v>53514253</v>
      </c>
      <c r="J19" s="77">
        <f t="shared" si="2"/>
        <v>-10135351</v>
      </c>
      <c r="K19" s="77">
        <f t="shared" si="2"/>
        <v>-18228741</v>
      </c>
      <c r="L19" s="77">
        <f t="shared" si="2"/>
        <v>58792402</v>
      </c>
      <c r="M19" s="77">
        <f t="shared" si="2"/>
        <v>30428310</v>
      </c>
      <c r="N19" s="77">
        <f t="shared" si="2"/>
        <v>-10983930</v>
      </c>
      <c r="O19" s="77">
        <f t="shared" si="2"/>
        <v>-17766954</v>
      </c>
      <c r="P19" s="77">
        <f t="shared" si="2"/>
        <v>77110082</v>
      </c>
      <c r="Q19" s="77">
        <f t="shared" si="2"/>
        <v>48359198</v>
      </c>
      <c r="R19" s="77">
        <f t="shared" si="2"/>
        <v>-22526508</v>
      </c>
      <c r="S19" s="77">
        <f t="shared" si="2"/>
        <v>74759078</v>
      </c>
      <c r="T19" s="77">
        <f t="shared" si="2"/>
        <v>8831719</v>
      </c>
      <c r="U19" s="77">
        <f t="shared" si="2"/>
        <v>61064289</v>
      </c>
      <c r="V19" s="77">
        <f t="shared" si="2"/>
        <v>193366050</v>
      </c>
      <c r="W19" s="77">
        <f>IF(E10=E18,0,W10-W18)</f>
        <v>13802724</v>
      </c>
      <c r="X19" s="77">
        <f t="shared" si="2"/>
        <v>179563326</v>
      </c>
      <c r="Y19" s="78">
        <f>+IF(W19&lt;&gt;0,(X19/W19)*100,0)</f>
        <v>1300.926730115012</v>
      </c>
      <c r="Z19" s="79">
        <f t="shared" si="2"/>
        <v>7932980</v>
      </c>
    </row>
    <row r="20" spans="1:26" ht="13.5">
      <c r="A20" s="58" t="s">
        <v>46</v>
      </c>
      <c r="B20" s="19">
        <v>417864984</v>
      </c>
      <c r="C20" s="19">
        <v>0</v>
      </c>
      <c r="D20" s="59">
        <v>307576128</v>
      </c>
      <c r="E20" s="60">
        <v>409452766</v>
      </c>
      <c r="F20" s="60">
        <v>2306020</v>
      </c>
      <c r="G20" s="60">
        <v>53320115</v>
      </c>
      <c r="H20" s="60">
        <v>32504545</v>
      </c>
      <c r="I20" s="60">
        <v>88130680</v>
      </c>
      <c r="J20" s="60">
        <v>34180917</v>
      </c>
      <c r="K20" s="60">
        <v>32114723</v>
      </c>
      <c r="L20" s="60">
        <v>62218133</v>
      </c>
      <c r="M20" s="60">
        <v>128513773</v>
      </c>
      <c r="N20" s="60">
        <v>12975629</v>
      </c>
      <c r="O20" s="60">
        <v>32928120</v>
      </c>
      <c r="P20" s="60">
        <v>-2090413</v>
      </c>
      <c r="Q20" s="60">
        <v>43813336</v>
      </c>
      <c r="R20" s="60">
        <v>49417122</v>
      </c>
      <c r="S20" s="60">
        <v>7334686</v>
      </c>
      <c r="T20" s="60">
        <v>-48564358</v>
      </c>
      <c r="U20" s="60">
        <v>8187450</v>
      </c>
      <c r="V20" s="60">
        <v>268645239</v>
      </c>
      <c r="W20" s="60">
        <v>307576128</v>
      </c>
      <c r="X20" s="60">
        <v>-38930889</v>
      </c>
      <c r="Y20" s="61">
        <v>-12.66</v>
      </c>
      <c r="Z20" s="62">
        <v>409452766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350364982</v>
      </c>
      <c r="C22" s="86">
        <f>SUM(C19:C21)</f>
        <v>0</v>
      </c>
      <c r="D22" s="87">
        <f aca="true" t="shared" si="3" ref="D22:Z22">SUM(D19:D21)</f>
        <v>321378855</v>
      </c>
      <c r="E22" s="88">
        <f t="shared" si="3"/>
        <v>417385746</v>
      </c>
      <c r="F22" s="88">
        <f t="shared" si="3"/>
        <v>120092049</v>
      </c>
      <c r="G22" s="88">
        <f t="shared" si="3"/>
        <v>23506573</v>
      </c>
      <c r="H22" s="88">
        <f t="shared" si="3"/>
        <v>-1953689</v>
      </c>
      <c r="I22" s="88">
        <f t="shared" si="3"/>
        <v>141644933</v>
      </c>
      <c r="J22" s="88">
        <f t="shared" si="3"/>
        <v>24045566</v>
      </c>
      <c r="K22" s="88">
        <f t="shared" si="3"/>
        <v>13885982</v>
      </c>
      <c r="L22" s="88">
        <f t="shared" si="3"/>
        <v>121010535</v>
      </c>
      <c r="M22" s="88">
        <f t="shared" si="3"/>
        <v>158942083</v>
      </c>
      <c r="N22" s="88">
        <f t="shared" si="3"/>
        <v>1991699</v>
      </c>
      <c r="O22" s="88">
        <f t="shared" si="3"/>
        <v>15161166</v>
      </c>
      <c r="P22" s="88">
        <f t="shared" si="3"/>
        <v>75019669</v>
      </c>
      <c r="Q22" s="88">
        <f t="shared" si="3"/>
        <v>92172534</v>
      </c>
      <c r="R22" s="88">
        <f t="shared" si="3"/>
        <v>26890614</v>
      </c>
      <c r="S22" s="88">
        <f t="shared" si="3"/>
        <v>82093764</v>
      </c>
      <c r="T22" s="88">
        <f t="shared" si="3"/>
        <v>-39732639</v>
      </c>
      <c r="U22" s="88">
        <f t="shared" si="3"/>
        <v>69251739</v>
      </c>
      <c r="V22" s="88">
        <f t="shared" si="3"/>
        <v>462011289</v>
      </c>
      <c r="W22" s="88">
        <f t="shared" si="3"/>
        <v>321378852</v>
      </c>
      <c r="X22" s="88">
        <f t="shared" si="3"/>
        <v>140632437</v>
      </c>
      <c r="Y22" s="89">
        <f>+IF(W22&lt;&gt;0,(X22/W22)*100,0)</f>
        <v>43.759082504906075</v>
      </c>
      <c r="Z22" s="90">
        <f t="shared" si="3"/>
        <v>417385746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350364982</v>
      </c>
      <c r="C24" s="75">
        <f>SUM(C22:C23)</f>
        <v>0</v>
      </c>
      <c r="D24" s="76">
        <f aca="true" t="shared" si="4" ref="D24:Z24">SUM(D22:D23)</f>
        <v>321378855</v>
      </c>
      <c r="E24" s="77">
        <f t="shared" si="4"/>
        <v>417385746</v>
      </c>
      <c r="F24" s="77">
        <f t="shared" si="4"/>
        <v>120092049</v>
      </c>
      <c r="G24" s="77">
        <f t="shared" si="4"/>
        <v>23506573</v>
      </c>
      <c r="H24" s="77">
        <f t="shared" si="4"/>
        <v>-1953689</v>
      </c>
      <c r="I24" s="77">
        <f t="shared" si="4"/>
        <v>141644933</v>
      </c>
      <c r="J24" s="77">
        <f t="shared" si="4"/>
        <v>24045566</v>
      </c>
      <c r="K24" s="77">
        <f t="shared" si="4"/>
        <v>13885982</v>
      </c>
      <c r="L24" s="77">
        <f t="shared" si="4"/>
        <v>121010535</v>
      </c>
      <c r="M24" s="77">
        <f t="shared" si="4"/>
        <v>158942083</v>
      </c>
      <c r="N24" s="77">
        <f t="shared" si="4"/>
        <v>1991699</v>
      </c>
      <c r="O24" s="77">
        <f t="shared" si="4"/>
        <v>15161166</v>
      </c>
      <c r="P24" s="77">
        <f t="shared" si="4"/>
        <v>75019669</v>
      </c>
      <c r="Q24" s="77">
        <f t="shared" si="4"/>
        <v>92172534</v>
      </c>
      <c r="R24" s="77">
        <f t="shared" si="4"/>
        <v>26890614</v>
      </c>
      <c r="S24" s="77">
        <f t="shared" si="4"/>
        <v>82093764</v>
      </c>
      <c r="T24" s="77">
        <f t="shared" si="4"/>
        <v>-39732639</v>
      </c>
      <c r="U24" s="77">
        <f t="shared" si="4"/>
        <v>69251739</v>
      </c>
      <c r="V24" s="77">
        <f t="shared" si="4"/>
        <v>462011289</v>
      </c>
      <c r="W24" s="77">
        <f t="shared" si="4"/>
        <v>321378852</v>
      </c>
      <c r="X24" s="77">
        <f t="shared" si="4"/>
        <v>140632437</v>
      </c>
      <c r="Y24" s="78">
        <f>+IF(W24&lt;&gt;0,(X24/W24)*100,0)</f>
        <v>43.759082504906075</v>
      </c>
      <c r="Z24" s="79">
        <f t="shared" si="4"/>
        <v>417385746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311344002</v>
      </c>
      <c r="C27" s="22">
        <v>0</v>
      </c>
      <c r="D27" s="99">
        <v>336966128</v>
      </c>
      <c r="E27" s="100">
        <v>421544664</v>
      </c>
      <c r="F27" s="100">
        <v>3643948</v>
      </c>
      <c r="G27" s="100">
        <v>41224604</v>
      </c>
      <c r="H27" s="100">
        <v>28144459</v>
      </c>
      <c r="I27" s="100">
        <v>73013011</v>
      </c>
      <c r="J27" s="100">
        <v>32426003</v>
      </c>
      <c r="K27" s="100">
        <v>28545653</v>
      </c>
      <c r="L27" s="100">
        <v>44243371</v>
      </c>
      <c r="M27" s="100">
        <v>105215027</v>
      </c>
      <c r="N27" s="100">
        <v>4642042</v>
      </c>
      <c r="O27" s="100">
        <v>29192584</v>
      </c>
      <c r="P27" s="100">
        <v>13837243</v>
      </c>
      <c r="Q27" s="100">
        <v>47671869</v>
      </c>
      <c r="R27" s="100">
        <v>42463411</v>
      </c>
      <c r="S27" s="100">
        <v>7653782</v>
      </c>
      <c r="T27" s="100">
        <v>59041073</v>
      </c>
      <c r="U27" s="100">
        <v>109158266</v>
      </c>
      <c r="V27" s="100">
        <v>335058173</v>
      </c>
      <c r="W27" s="100">
        <v>421544664</v>
      </c>
      <c r="X27" s="100">
        <v>-86486491</v>
      </c>
      <c r="Y27" s="101">
        <v>-20.52</v>
      </c>
      <c r="Z27" s="102">
        <v>421544664</v>
      </c>
    </row>
    <row r="28" spans="1:26" ht="13.5">
      <c r="A28" s="103" t="s">
        <v>46</v>
      </c>
      <c r="B28" s="19">
        <v>276531530</v>
      </c>
      <c r="C28" s="19">
        <v>0</v>
      </c>
      <c r="D28" s="59">
        <v>307576128</v>
      </c>
      <c r="E28" s="60">
        <v>409024664</v>
      </c>
      <c r="F28" s="60">
        <v>1961235</v>
      </c>
      <c r="G28" s="60">
        <v>41224604</v>
      </c>
      <c r="H28" s="60">
        <v>28127415</v>
      </c>
      <c r="I28" s="60">
        <v>71313254</v>
      </c>
      <c r="J28" s="60">
        <v>27000119</v>
      </c>
      <c r="K28" s="60">
        <v>27860653</v>
      </c>
      <c r="L28" s="60">
        <v>43668481</v>
      </c>
      <c r="M28" s="60">
        <v>98529253</v>
      </c>
      <c r="N28" s="60">
        <v>4634932</v>
      </c>
      <c r="O28" s="60">
        <v>29114459</v>
      </c>
      <c r="P28" s="60">
        <v>12628285</v>
      </c>
      <c r="Q28" s="60">
        <v>46377676</v>
      </c>
      <c r="R28" s="60">
        <v>41665665</v>
      </c>
      <c r="S28" s="60">
        <v>6801476</v>
      </c>
      <c r="T28" s="60">
        <v>56628703</v>
      </c>
      <c r="U28" s="60">
        <v>105095844</v>
      </c>
      <c r="V28" s="60">
        <v>321316027</v>
      </c>
      <c r="W28" s="60">
        <v>409024664</v>
      </c>
      <c r="X28" s="60">
        <v>-87708637</v>
      </c>
      <c r="Y28" s="61">
        <v>-21.44</v>
      </c>
      <c r="Z28" s="62">
        <v>409024664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27455887</v>
      </c>
      <c r="C30" s="19">
        <v>0</v>
      </c>
      <c r="D30" s="59">
        <v>20000000</v>
      </c>
      <c r="E30" s="60">
        <v>0</v>
      </c>
      <c r="F30" s="60">
        <v>22250</v>
      </c>
      <c r="G30" s="60">
        <v>0</v>
      </c>
      <c r="H30" s="60">
        <v>0</v>
      </c>
      <c r="I30" s="60">
        <v>22250</v>
      </c>
      <c r="J30" s="60">
        <v>542835</v>
      </c>
      <c r="K30" s="60">
        <v>0</v>
      </c>
      <c r="L30" s="60">
        <v>0</v>
      </c>
      <c r="M30" s="60">
        <v>542835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565085</v>
      </c>
      <c r="W30" s="60"/>
      <c r="X30" s="60">
        <v>565085</v>
      </c>
      <c r="Y30" s="61">
        <v>0</v>
      </c>
      <c r="Z30" s="62">
        <v>0</v>
      </c>
    </row>
    <row r="31" spans="1:26" ht="13.5">
      <c r="A31" s="58" t="s">
        <v>53</v>
      </c>
      <c r="B31" s="19">
        <v>7356585</v>
      </c>
      <c r="C31" s="19">
        <v>0</v>
      </c>
      <c r="D31" s="59">
        <v>9390000</v>
      </c>
      <c r="E31" s="60">
        <v>12520000</v>
      </c>
      <c r="F31" s="60">
        <v>1660463</v>
      </c>
      <c r="G31" s="60">
        <v>0</v>
      </c>
      <c r="H31" s="60">
        <v>17044</v>
      </c>
      <c r="I31" s="60">
        <v>1677507</v>
      </c>
      <c r="J31" s="60">
        <v>4883049</v>
      </c>
      <c r="K31" s="60">
        <v>685000</v>
      </c>
      <c r="L31" s="60">
        <v>574890</v>
      </c>
      <c r="M31" s="60">
        <v>6142939</v>
      </c>
      <c r="N31" s="60">
        <v>7110</v>
      </c>
      <c r="O31" s="60">
        <v>78125</v>
      </c>
      <c r="P31" s="60">
        <v>1208958</v>
      </c>
      <c r="Q31" s="60">
        <v>1294193</v>
      </c>
      <c r="R31" s="60">
        <v>797746</v>
      </c>
      <c r="S31" s="60">
        <v>852306</v>
      </c>
      <c r="T31" s="60">
        <v>2412370</v>
      </c>
      <c r="U31" s="60">
        <v>4062422</v>
      </c>
      <c r="V31" s="60">
        <v>13177061</v>
      </c>
      <c r="W31" s="60">
        <v>12520000</v>
      </c>
      <c r="X31" s="60">
        <v>657061</v>
      </c>
      <c r="Y31" s="61">
        <v>5.25</v>
      </c>
      <c r="Z31" s="62">
        <v>12520000</v>
      </c>
    </row>
    <row r="32" spans="1:26" ht="13.5">
      <c r="A32" s="70" t="s">
        <v>54</v>
      </c>
      <c r="B32" s="22">
        <f>SUM(B28:B31)</f>
        <v>311344002</v>
      </c>
      <c r="C32" s="22">
        <f>SUM(C28:C31)</f>
        <v>0</v>
      </c>
      <c r="D32" s="99">
        <f aca="true" t="shared" si="5" ref="D32:Z32">SUM(D28:D31)</f>
        <v>336966128</v>
      </c>
      <c r="E32" s="100">
        <f t="shared" si="5"/>
        <v>421544664</v>
      </c>
      <c r="F32" s="100">
        <f t="shared" si="5"/>
        <v>3643948</v>
      </c>
      <c r="G32" s="100">
        <f t="shared" si="5"/>
        <v>41224604</v>
      </c>
      <c r="H32" s="100">
        <f t="shared" si="5"/>
        <v>28144459</v>
      </c>
      <c r="I32" s="100">
        <f t="shared" si="5"/>
        <v>73013011</v>
      </c>
      <c r="J32" s="100">
        <f t="shared" si="5"/>
        <v>32426003</v>
      </c>
      <c r="K32" s="100">
        <f t="shared" si="5"/>
        <v>28545653</v>
      </c>
      <c r="L32" s="100">
        <f t="shared" si="5"/>
        <v>44243371</v>
      </c>
      <c r="M32" s="100">
        <f t="shared" si="5"/>
        <v>105215027</v>
      </c>
      <c r="N32" s="100">
        <f t="shared" si="5"/>
        <v>4642042</v>
      </c>
      <c r="O32" s="100">
        <f t="shared" si="5"/>
        <v>29192584</v>
      </c>
      <c r="P32" s="100">
        <f t="shared" si="5"/>
        <v>13837243</v>
      </c>
      <c r="Q32" s="100">
        <f t="shared" si="5"/>
        <v>47671869</v>
      </c>
      <c r="R32" s="100">
        <f t="shared" si="5"/>
        <v>42463411</v>
      </c>
      <c r="S32" s="100">
        <f t="shared" si="5"/>
        <v>7653782</v>
      </c>
      <c r="T32" s="100">
        <f t="shared" si="5"/>
        <v>59041073</v>
      </c>
      <c r="U32" s="100">
        <f t="shared" si="5"/>
        <v>109158266</v>
      </c>
      <c r="V32" s="100">
        <f t="shared" si="5"/>
        <v>335058173</v>
      </c>
      <c r="W32" s="100">
        <f t="shared" si="5"/>
        <v>421544664</v>
      </c>
      <c r="X32" s="100">
        <f t="shared" si="5"/>
        <v>-86486491</v>
      </c>
      <c r="Y32" s="101">
        <f>+IF(W32&lt;&gt;0,(X32/W32)*100,0)</f>
        <v>-20.51656642485694</v>
      </c>
      <c r="Z32" s="102">
        <f t="shared" si="5"/>
        <v>421544664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328231026</v>
      </c>
      <c r="C35" s="19">
        <v>0</v>
      </c>
      <c r="D35" s="59">
        <v>209682908</v>
      </c>
      <c r="E35" s="60">
        <v>308865154</v>
      </c>
      <c r="F35" s="60">
        <v>547985123</v>
      </c>
      <c r="G35" s="60">
        <v>588410944</v>
      </c>
      <c r="H35" s="60">
        <v>537480256</v>
      </c>
      <c r="I35" s="60">
        <v>537480256</v>
      </c>
      <c r="J35" s="60">
        <v>352110752</v>
      </c>
      <c r="K35" s="60">
        <v>346597188</v>
      </c>
      <c r="L35" s="60">
        <v>378270722</v>
      </c>
      <c r="M35" s="60">
        <v>378270722</v>
      </c>
      <c r="N35" s="60">
        <v>389406444</v>
      </c>
      <c r="O35" s="60">
        <v>367892567</v>
      </c>
      <c r="P35" s="60">
        <v>562561260</v>
      </c>
      <c r="Q35" s="60">
        <v>562561260</v>
      </c>
      <c r="R35" s="60">
        <v>442356889</v>
      </c>
      <c r="S35" s="60">
        <v>269116288</v>
      </c>
      <c r="T35" s="60">
        <v>447256721</v>
      </c>
      <c r="U35" s="60">
        <v>447256721</v>
      </c>
      <c r="V35" s="60">
        <v>447256721</v>
      </c>
      <c r="W35" s="60">
        <v>308865154</v>
      </c>
      <c r="X35" s="60">
        <v>138391567</v>
      </c>
      <c r="Y35" s="61">
        <v>44.81</v>
      </c>
      <c r="Z35" s="62">
        <v>308865154</v>
      </c>
    </row>
    <row r="36" spans="1:26" ht="13.5">
      <c r="A36" s="58" t="s">
        <v>57</v>
      </c>
      <c r="B36" s="19">
        <v>2269593444</v>
      </c>
      <c r="C36" s="19">
        <v>0</v>
      </c>
      <c r="D36" s="59">
        <v>2515001038</v>
      </c>
      <c r="E36" s="60">
        <v>2321767038</v>
      </c>
      <c r="F36" s="60">
        <v>2037846629</v>
      </c>
      <c r="G36" s="60">
        <v>2036380458</v>
      </c>
      <c r="H36" s="60">
        <v>2296583538</v>
      </c>
      <c r="I36" s="60">
        <v>2296583538</v>
      </c>
      <c r="J36" s="60">
        <v>2360531071</v>
      </c>
      <c r="K36" s="60">
        <v>2307182134</v>
      </c>
      <c r="L36" s="60">
        <v>2285751286</v>
      </c>
      <c r="M36" s="60">
        <v>2285751286</v>
      </c>
      <c r="N36" s="60">
        <v>2280131327</v>
      </c>
      <c r="O36" s="60">
        <v>2275001727</v>
      </c>
      <c r="P36" s="60">
        <v>2274998418</v>
      </c>
      <c r="Q36" s="60">
        <v>2274998418</v>
      </c>
      <c r="R36" s="60">
        <v>2218902592</v>
      </c>
      <c r="S36" s="60">
        <v>2213397938</v>
      </c>
      <c r="T36" s="60">
        <v>2213696994</v>
      </c>
      <c r="U36" s="60">
        <v>2213696994</v>
      </c>
      <c r="V36" s="60">
        <v>2213696994</v>
      </c>
      <c r="W36" s="60">
        <v>2321767038</v>
      </c>
      <c r="X36" s="60">
        <v>-108070044</v>
      </c>
      <c r="Y36" s="61">
        <v>-4.65</v>
      </c>
      <c r="Z36" s="62">
        <v>2321767038</v>
      </c>
    </row>
    <row r="37" spans="1:26" ht="13.5">
      <c r="A37" s="58" t="s">
        <v>58</v>
      </c>
      <c r="B37" s="19">
        <v>245974878</v>
      </c>
      <c r="C37" s="19">
        <v>0</v>
      </c>
      <c r="D37" s="59">
        <v>209703211</v>
      </c>
      <c r="E37" s="60">
        <v>209773105</v>
      </c>
      <c r="F37" s="60">
        <v>141901286</v>
      </c>
      <c r="G37" s="60">
        <v>243547636</v>
      </c>
      <c r="H37" s="60">
        <v>457117467</v>
      </c>
      <c r="I37" s="60">
        <v>457117467</v>
      </c>
      <c r="J37" s="60">
        <v>335695496</v>
      </c>
      <c r="K37" s="60">
        <v>309537387</v>
      </c>
      <c r="L37" s="60">
        <v>323231232</v>
      </c>
      <c r="M37" s="60">
        <v>323231232</v>
      </c>
      <c r="N37" s="60">
        <v>329027336</v>
      </c>
      <c r="O37" s="60">
        <v>298871106</v>
      </c>
      <c r="P37" s="60">
        <v>476722127</v>
      </c>
      <c r="Q37" s="60">
        <v>476722127</v>
      </c>
      <c r="R37" s="60">
        <v>323136288</v>
      </c>
      <c r="S37" s="60">
        <v>145114605</v>
      </c>
      <c r="T37" s="60">
        <v>327292434</v>
      </c>
      <c r="U37" s="60">
        <v>327292434</v>
      </c>
      <c r="V37" s="60">
        <v>327292434</v>
      </c>
      <c r="W37" s="60">
        <v>209773105</v>
      </c>
      <c r="X37" s="60">
        <v>117519329</v>
      </c>
      <c r="Y37" s="61">
        <v>56.02</v>
      </c>
      <c r="Z37" s="62">
        <v>209773105</v>
      </c>
    </row>
    <row r="38" spans="1:26" ht="13.5">
      <c r="A38" s="58" t="s">
        <v>59</v>
      </c>
      <c r="B38" s="19">
        <v>200040156</v>
      </c>
      <c r="C38" s="19">
        <v>0</v>
      </c>
      <c r="D38" s="59">
        <v>179819307</v>
      </c>
      <c r="E38" s="60">
        <v>180015682</v>
      </c>
      <c r="F38" s="60">
        <v>212502812</v>
      </c>
      <c r="G38" s="60">
        <v>198932179</v>
      </c>
      <c r="H38" s="60">
        <v>194634740</v>
      </c>
      <c r="I38" s="60">
        <v>194634740</v>
      </c>
      <c r="J38" s="60">
        <v>194634740</v>
      </c>
      <c r="K38" s="60">
        <v>193640644</v>
      </c>
      <c r="L38" s="60">
        <v>190189485</v>
      </c>
      <c r="M38" s="60">
        <v>190189485</v>
      </c>
      <c r="N38" s="60">
        <v>189909144</v>
      </c>
      <c r="O38" s="60">
        <v>189344682</v>
      </c>
      <c r="P38" s="60">
        <v>206159045</v>
      </c>
      <c r="Q38" s="60">
        <v>206159045</v>
      </c>
      <c r="R38" s="60">
        <v>183444687</v>
      </c>
      <c r="S38" s="60">
        <v>183055308</v>
      </c>
      <c r="T38" s="60">
        <v>179556163</v>
      </c>
      <c r="U38" s="60">
        <v>179556163</v>
      </c>
      <c r="V38" s="60">
        <v>179556163</v>
      </c>
      <c r="W38" s="60">
        <v>180015682</v>
      </c>
      <c r="X38" s="60">
        <v>-459519</v>
      </c>
      <c r="Y38" s="61">
        <v>-0.26</v>
      </c>
      <c r="Z38" s="62">
        <v>180015682</v>
      </c>
    </row>
    <row r="39" spans="1:26" ht="13.5">
      <c r="A39" s="58" t="s">
        <v>60</v>
      </c>
      <c r="B39" s="19">
        <v>2151809436</v>
      </c>
      <c r="C39" s="19">
        <v>0</v>
      </c>
      <c r="D39" s="59">
        <v>2335161428</v>
      </c>
      <c r="E39" s="60">
        <v>2240843405</v>
      </c>
      <c r="F39" s="60">
        <v>2231427654</v>
      </c>
      <c r="G39" s="60">
        <v>2182311587</v>
      </c>
      <c r="H39" s="60">
        <v>2182311587</v>
      </c>
      <c r="I39" s="60">
        <v>2182311587</v>
      </c>
      <c r="J39" s="60">
        <v>2182311587</v>
      </c>
      <c r="K39" s="60">
        <v>2150601291</v>
      </c>
      <c r="L39" s="60">
        <v>2150601291</v>
      </c>
      <c r="M39" s="60">
        <v>2150601291</v>
      </c>
      <c r="N39" s="60">
        <v>2150601291</v>
      </c>
      <c r="O39" s="60">
        <v>2154678506</v>
      </c>
      <c r="P39" s="60">
        <v>2154678506</v>
      </c>
      <c r="Q39" s="60">
        <v>2154678506</v>
      </c>
      <c r="R39" s="60">
        <v>2154678506</v>
      </c>
      <c r="S39" s="60">
        <v>2154344313</v>
      </c>
      <c r="T39" s="60">
        <v>2154105118</v>
      </c>
      <c r="U39" s="60">
        <v>2154105118</v>
      </c>
      <c r="V39" s="60">
        <v>2154105118</v>
      </c>
      <c r="W39" s="60">
        <v>2240843405</v>
      </c>
      <c r="X39" s="60">
        <v>-86738287</v>
      </c>
      <c r="Y39" s="61">
        <v>-3.87</v>
      </c>
      <c r="Z39" s="62">
        <v>2240843405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426373616</v>
      </c>
      <c r="C42" s="19">
        <v>0</v>
      </c>
      <c r="D42" s="59">
        <v>370313566</v>
      </c>
      <c r="E42" s="60">
        <v>460945691</v>
      </c>
      <c r="F42" s="60">
        <v>237282091</v>
      </c>
      <c r="G42" s="60">
        <v>-20768991</v>
      </c>
      <c r="H42" s="60">
        <v>-18164499</v>
      </c>
      <c r="I42" s="60">
        <v>198348601</v>
      </c>
      <c r="J42" s="60">
        <v>-495491</v>
      </c>
      <c r="K42" s="60">
        <v>12012454</v>
      </c>
      <c r="L42" s="60">
        <v>155740610</v>
      </c>
      <c r="M42" s="60">
        <v>167257573</v>
      </c>
      <c r="N42" s="60">
        <v>6990408</v>
      </c>
      <c r="O42" s="60">
        <v>-35057079</v>
      </c>
      <c r="P42" s="60">
        <v>167804704</v>
      </c>
      <c r="Q42" s="60">
        <v>139738033</v>
      </c>
      <c r="R42" s="60">
        <v>-15864322</v>
      </c>
      <c r="S42" s="60">
        <v>-5953320</v>
      </c>
      <c r="T42" s="60">
        <v>-40298172</v>
      </c>
      <c r="U42" s="60">
        <v>-62115814</v>
      </c>
      <c r="V42" s="60">
        <v>443228393</v>
      </c>
      <c r="W42" s="60">
        <v>460945691</v>
      </c>
      <c r="X42" s="60">
        <v>-17717298</v>
      </c>
      <c r="Y42" s="61">
        <v>-3.84</v>
      </c>
      <c r="Z42" s="62">
        <v>460945691</v>
      </c>
    </row>
    <row r="43" spans="1:26" ht="13.5">
      <c r="A43" s="58" t="s">
        <v>63</v>
      </c>
      <c r="B43" s="19">
        <v>-309154800</v>
      </c>
      <c r="C43" s="19">
        <v>0</v>
      </c>
      <c r="D43" s="59">
        <v>-336966128</v>
      </c>
      <c r="E43" s="60">
        <v>-350800198</v>
      </c>
      <c r="F43" s="60">
        <v>-12336385</v>
      </c>
      <c r="G43" s="60">
        <v>-48042813</v>
      </c>
      <c r="H43" s="60">
        <v>-32170844</v>
      </c>
      <c r="I43" s="60">
        <v>-92550042</v>
      </c>
      <c r="J43" s="60">
        <v>-36866828</v>
      </c>
      <c r="K43" s="60">
        <v>-32396545</v>
      </c>
      <c r="L43" s="60">
        <v>-50687211</v>
      </c>
      <c r="M43" s="60">
        <v>-119950584</v>
      </c>
      <c r="N43" s="60">
        <v>-5290933</v>
      </c>
      <c r="O43" s="60">
        <v>-32237463</v>
      </c>
      <c r="P43" s="60">
        <v>-13165831</v>
      </c>
      <c r="Q43" s="60">
        <v>-50694227</v>
      </c>
      <c r="R43" s="60">
        <v>-52001514</v>
      </c>
      <c r="S43" s="60">
        <v>-8712740</v>
      </c>
      <c r="T43" s="60">
        <v>-56850380</v>
      </c>
      <c r="U43" s="60">
        <v>-117564634</v>
      </c>
      <c r="V43" s="60">
        <v>-380759487</v>
      </c>
      <c r="W43" s="60">
        <v>-350800198</v>
      </c>
      <c r="X43" s="60">
        <v>-29959289</v>
      </c>
      <c r="Y43" s="61">
        <v>8.54</v>
      </c>
      <c r="Z43" s="62">
        <v>-350800198</v>
      </c>
    </row>
    <row r="44" spans="1:26" ht="13.5">
      <c r="A44" s="58" t="s">
        <v>64</v>
      </c>
      <c r="B44" s="19">
        <v>-23480265</v>
      </c>
      <c r="C44" s="19">
        <v>0</v>
      </c>
      <c r="D44" s="59">
        <v>259290</v>
      </c>
      <c r="E44" s="60">
        <v>-18928734</v>
      </c>
      <c r="F44" s="60">
        <v>-570123</v>
      </c>
      <c r="G44" s="60">
        <v>-486560</v>
      </c>
      <c r="H44" s="60">
        <v>-4001791</v>
      </c>
      <c r="I44" s="60">
        <v>-5058474</v>
      </c>
      <c r="J44" s="60">
        <v>-490009</v>
      </c>
      <c r="K44" s="60">
        <v>-471885</v>
      </c>
      <c r="L44" s="60">
        <v>-3442999</v>
      </c>
      <c r="M44" s="60">
        <v>-4404893</v>
      </c>
      <c r="N44" s="60">
        <v>2223</v>
      </c>
      <c r="O44" s="60">
        <v>-550342</v>
      </c>
      <c r="P44" s="60">
        <v>-4510197</v>
      </c>
      <c r="Q44" s="60">
        <v>-5058316</v>
      </c>
      <c r="R44" s="60">
        <v>-702985</v>
      </c>
      <c r="S44" s="60">
        <v>-373546</v>
      </c>
      <c r="T44" s="60">
        <v>-5669971</v>
      </c>
      <c r="U44" s="60">
        <v>-6746502</v>
      </c>
      <c r="V44" s="60">
        <v>-21268185</v>
      </c>
      <c r="W44" s="60">
        <v>-18928734</v>
      </c>
      <c r="X44" s="60">
        <v>-2339451</v>
      </c>
      <c r="Y44" s="61">
        <v>12.36</v>
      </c>
      <c r="Z44" s="62">
        <v>-18928734</v>
      </c>
    </row>
    <row r="45" spans="1:26" ht="13.5">
      <c r="A45" s="70" t="s">
        <v>65</v>
      </c>
      <c r="B45" s="22">
        <v>168624701</v>
      </c>
      <c r="C45" s="22">
        <v>0</v>
      </c>
      <c r="D45" s="99">
        <v>105752916</v>
      </c>
      <c r="E45" s="100">
        <v>247266500</v>
      </c>
      <c r="F45" s="100">
        <v>380425324</v>
      </c>
      <c r="G45" s="100">
        <v>311126960</v>
      </c>
      <c r="H45" s="100">
        <v>256789826</v>
      </c>
      <c r="I45" s="100">
        <v>256789826</v>
      </c>
      <c r="J45" s="100">
        <v>218937498</v>
      </c>
      <c r="K45" s="100">
        <v>198081522</v>
      </c>
      <c r="L45" s="100">
        <v>299691922</v>
      </c>
      <c r="M45" s="100">
        <v>299691922</v>
      </c>
      <c r="N45" s="100">
        <v>301393620</v>
      </c>
      <c r="O45" s="100">
        <v>233548736</v>
      </c>
      <c r="P45" s="100">
        <v>383677412</v>
      </c>
      <c r="Q45" s="100">
        <v>301393620</v>
      </c>
      <c r="R45" s="100">
        <v>315108591</v>
      </c>
      <c r="S45" s="100">
        <v>300068985</v>
      </c>
      <c r="T45" s="100">
        <v>197250462</v>
      </c>
      <c r="U45" s="100">
        <v>197250462</v>
      </c>
      <c r="V45" s="100">
        <v>197250462</v>
      </c>
      <c r="W45" s="100">
        <v>247266500</v>
      </c>
      <c r="X45" s="100">
        <v>-50016038</v>
      </c>
      <c r="Y45" s="101">
        <v>-20.23</v>
      </c>
      <c r="Z45" s="102">
        <v>247266500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40842457</v>
      </c>
      <c r="C49" s="52">
        <v>0</v>
      </c>
      <c r="D49" s="129">
        <v>15889653</v>
      </c>
      <c r="E49" s="54">
        <v>10471815</v>
      </c>
      <c r="F49" s="54">
        <v>0</v>
      </c>
      <c r="G49" s="54">
        <v>0</v>
      </c>
      <c r="H49" s="54">
        <v>0</v>
      </c>
      <c r="I49" s="54">
        <v>16202038</v>
      </c>
      <c r="J49" s="54">
        <v>0</v>
      </c>
      <c r="K49" s="54">
        <v>0</v>
      </c>
      <c r="L49" s="54">
        <v>0</v>
      </c>
      <c r="M49" s="54">
        <v>8362156</v>
      </c>
      <c r="N49" s="54">
        <v>0</v>
      </c>
      <c r="O49" s="54">
        <v>0</v>
      </c>
      <c r="P49" s="54">
        <v>0</v>
      </c>
      <c r="Q49" s="54">
        <v>6728296</v>
      </c>
      <c r="R49" s="54">
        <v>0</v>
      </c>
      <c r="S49" s="54">
        <v>0</v>
      </c>
      <c r="T49" s="54">
        <v>0</v>
      </c>
      <c r="U49" s="54">
        <v>30440671</v>
      </c>
      <c r="V49" s="54">
        <v>119851662</v>
      </c>
      <c r="W49" s="54">
        <v>248788748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15332386</v>
      </c>
      <c r="C51" s="52">
        <v>0</v>
      </c>
      <c r="D51" s="129">
        <v>717953</v>
      </c>
      <c r="E51" s="54">
        <v>508415</v>
      </c>
      <c r="F51" s="54">
        <v>0</v>
      </c>
      <c r="G51" s="54">
        <v>0</v>
      </c>
      <c r="H51" s="54">
        <v>0</v>
      </c>
      <c r="I51" s="54">
        <v>129124</v>
      </c>
      <c r="J51" s="54">
        <v>0</v>
      </c>
      <c r="K51" s="54">
        <v>0</v>
      </c>
      <c r="L51" s="54">
        <v>0</v>
      </c>
      <c r="M51" s="54">
        <v>158738</v>
      </c>
      <c r="N51" s="54">
        <v>0</v>
      </c>
      <c r="O51" s="54">
        <v>0</v>
      </c>
      <c r="P51" s="54">
        <v>0</v>
      </c>
      <c r="Q51" s="54">
        <v>54928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16901544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81.43946580102416</v>
      </c>
      <c r="C58" s="5">
        <f>IF(C67=0,0,+(C76/C67)*100)</f>
        <v>0</v>
      </c>
      <c r="D58" s="6">
        <f aca="true" t="shared" si="6" ref="D58:Z58">IF(D67=0,0,+(D76/D67)*100)</f>
        <v>76.36404862150016</v>
      </c>
      <c r="E58" s="7">
        <f t="shared" si="6"/>
        <v>76.38316281109142</v>
      </c>
      <c r="F58" s="7">
        <f t="shared" si="6"/>
        <v>98.34025129097513</v>
      </c>
      <c r="G58" s="7">
        <f t="shared" si="6"/>
        <v>82.47819945931842</v>
      </c>
      <c r="H58" s="7">
        <f t="shared" si="6"/>
        <v>85.5294535302918</v>
      </c>
      <c r="I58" s="7">
        <f t="shared" si="6"/>
        <v>88.6552031665131</v>
      </c>
      <c r="J58" s="7">
        <f t="shared" si="6"/>
        <v>73.90463755446535</v>
      </c>
      <c r="K58" s="7">
        <f t="shared" si="6"/>
        <v>96.68838050823457</v>
      </c>
      <c r="L58" s="7">
        <f t="shared" si="6"/>
        <v>91.60419755995002</v>
      </c>
      <c r="M58" s="7">
        <f t="shared" si="6"/>
        <v>86.08131490081354</v>
      </c>
      <c r="N58" s="7">
        <f t="shared" si="6"/>
        <v>85.61343723047352</v>
      </c>
      <c r="O58" s="7">
        <f t="shared" si="6"/>
        <v>89.40909287541791</v>
      </c>
      <c r="P58" s="7">
        <f t="shared" si="6"/>
        <v>79.18120382834537</v>
      </c>
      <c r="Q58" s="7">
        <f t="shared" si="6"/>
        <v>84.56659306018221</v>
      </c>
      <c r="R58" s="7">
        <f t="shared" si="6"/>
        <v>92.8608000944187</v>
      </c>
      <c r="S58" s="7">
        <f t="shared" si="6"/>
        <v>87.39538752710844</v>
      </c>
      <c r="T58" s="7">
        <f t="shared" si="6"/>
        <v>-145.06295578815977</v>
      </c>
      <c r="U58" s="7">
        <f t="shared" si="6"/>
        <v>188.0629863356037</v>
      </c>
      <c r="V58" s="7">
        <f t="shared" si="6"/>
        <v>99.71636095120967</v>
      </c>
      <c r="W58" s="7">
        <f t="shared" si="6"/>
        <v>79.43267996336473</v>
      </c>
      <c r="X58" s="7">
        <f t="shared" si="6"/>
        <v>0</v>
      </c>
      <c r="Y58" s="7">
        <f t="shared" si="6"/>
        <v>0</v>
      </c>
      <c r="Z58" s="8">
        <f t="shared" si="6"/>
        <v>76.38316281109142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87.12329868205843</v>
      </c>
      <c r="C60" s="12">
        <f t="shared" si="7"/>
        <v>0</v>
      </c>
      <c r="D60" s="3">
        <f t="shared" si="7"/>
        <v>77.05502924039575</v>
      </c>
      <c r="E60" s="13">
        <f t="shared" si="7"/>
        <v>77.04755136150455</v>
      </c>
      <c r="F60" s="13">
        <f t="shared" si="7"/>
        <v>99.07815360848407</v>
      </c>
      <c r="G60" s="13">
        <f t="shared" si="7"/>
        <v>83.13058443349382</v>
      </c>
      <c r="H60" s="13">
        <f t="shared" si="7"/>
        <v>86.20825272263126</v>
      </c>
      <c r="I60" s="13">
        <f t="shared" si="7"/>
        <v>89.34558792429243</v>
      </c>
      <c r="J60" s="13">
        <f t="shared" si="7"/>
        <v>74.379300928826</v>
      </c>
      <c r="K60" s="13">
        <f t="shared" si="7"/>
        <v>97.53581146800332</v>
      </c>
      <c r="L60" s="13">
        <f t="shared" si="7"/>
        <v>92.60844022590035</v>
      </c>
      <c r="M60" s="13">
        <f t="shared" si="7"/>
        <v>86.81793640623346</v>
      </c>
      <c r="N60" s="13">
        <f t="shared" si="7"/>
        <v>88.23779512036755</v>
      </c>
      <c r="O60" s="13">
        <f t="shared" si="7"/>
        <v>90.3214520995639</v>
      </c>
      <c r="P60" s="13">
        <f t="shared" si="7"/>
        <v>79.88258719735171</v>
      </c>
      <c r="Q60" s="13">
        <f t="shared" si="7"/>
        <v>85.97773619305485</v>
      </c>
      <c r="R60" s="13">
        <f t="shared" si="7"/>
        <v>93.2215634250954</v>
      </c>
      <c r="S60" s="13">
        <f t="shared" si="7"/>
        <v>88.09855693094889</v>
      </c>
      <c r="T60" s="13">
        <f t="shared" si="7"/>
        <v>-146.76813815609086</v>
      </c>
      <c r="U60" s="13">
        <f t="shared" si="7"/>
        <v>188.76360579301007</v>
      </c>
      <c r="V60" s="13">
        <f t="shared" si="7"/>
        <v>100.72956739373573</v>
      </c>
      <c r="W60" s="13">
        <f t="shared" si="7"/>
        <v>80.15142711405167</v>
      </c>
      <c r="X60" s="13">
        <f t="shared" si="7"/>
        <v>0</v>
      </c>
      <c r="Y60" s="13">
        <f t="shared" si="7"/>
        <v>0</v>
      </c>
      <c r="Z60" s="14">
        <f t="shared" si="7"/>
        <v>77.04755136150455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124.0912609171123</v>
      </c>
      <c r="C62" s="12">
        <f t="shared" si="7"/>
        <v>0</v>
      </c>
      <c r="D62" s="3">
        <f t="shared" si="7"/>
        <v>76.00013868283436</v>
      </c>
      <c r="E62" s="13">
        <f t="shared" si="7"/>
        <v>76.0455612631926</v>
      </c>
      <c r="F62" s="13">
        <f t="shared" si="7"/>
        <v>141.76366912299966</v>
      </c>
      <c r="G62" s="13">
        <f t="shared" si="7"/>
        <v>120.49638021889884</v>
      </c>
      <c r="H62" s="13">
        <f t="shared" si="7"/>
        <v>125.34933129121568</v>
      </c>
      <c r="I62" s="13">
        <f t="shared" si="7"/>
        <v>129.09736841266997</v>
      </c>
      <c r="J62" s="13">
        <f t="shared" si="7"/>
        <v>95.58786340639487</v>
      </c>
      <c r="K62" s="13">
        <f t="shared" si="7"/>
        <v>147.16316710856464</v>
      </c>
      <c r="L62" s="13">
        <f t="shared" si="7"/>
        <v>129.639075589929</v>
      </c>
      <c r="M62" s="13">
        <f t="shared" si="7"/>
        <v>119.75664180288257</v>
      </c>
      <c r="N62" s="13">
        <f t="shared" si="7"/>
        <v>93.99548390745484</v>
      </c>
      <c r="O62" s="13">
        <f t="shared" si="7"/>
        <v>129.29308426317598</v>
      </c>
      <c r="P62" s="13">
        <f t="shared" si="7"/>
        <v>108.38055761811833</v>
      </c>
      <c r="Q62" s="13">
        <f t="shared" si="7"/>
        <v>109.96322293041385</v>
      </c>
      <c r="R62" s="13">
        <f t="shared" si="7"/>
        <v>135.32331026060933</v>
      </c>
      <c r="S62" s="13">
        <f t="shared" si="7"/>
        <v>123.49241952671035</v>
      </c>
      <c r="T62" s="13">
        <f t="shared" si="7"/>
        <v>-272.9702812036438</v>
      </c>
      <c r="U62" s="13">
        <f t="shared" si="7"/>
        <v>245.23155362941392</v>
      </c>
      <c r="V62" s="13">
        <f t="shared" si="7"/>
        <v>137.05243497558018</v>
      </c>
      <c r="W62" s="13">
        <f t="shared" si="7"/>
        <v>80.2864051390379</v>
      </c>
      <c r="X62" s="13">
        <f t="shared" si="7"/>
        <v>0</v>
      </c>
      <c r="Y62" s="13">
        <f t="shared" si="7"/>
        <v>0</v>
      </c>
      <c r="Z62" s="14">
        <f t="shared" si="7"/>
        <v>76.0455612631926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79.79993389249998</v>
      </c>
      <c r="E63" s="13">
        <f t="shared" si="7"/>
        <v>79.80020413071868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74.74727208285108</v>
      </c>
      <c r="O63" s="13">
        <f t="shared" si="7"/>
        <v>0</v>
      </c>
      <c r="P63" s="13">
        <f t="shared" si="7"/>
        <v>0</v>
      </c>
      <c r="Q63" s="13">
        <f t="shared" si="7"/>
        <v>26.46039096410776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8.136334085677449</v>
      </c>
      <c r="W63" s="13">
        <f t="shared" si="7"/>
        <v>79.80020413071868</v>
      </c>
      <c r="X63" s="13">
        <f t="shared" si="7"/>
        <v>0</v>
      </c>
      <c r="Y63" s="13">
        <f t="shared" si="7"/>
        <v>0</v>
      </c>
      <c r="Z63" s="14">
        <f t="shared" si="7"/>
        <v>79.80020413071868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>
        <v>336753023</v>
      </c>
      <c r="C67" s="24"/>
      <c r="D67" s="25">
        <v>381976285</v>
      </c>
      <c r="E67" s="26">
        <v>397226285</v>
      </c>
      <c r="F67" s="26">
        <v>27088438</v>
      </c>
      <c r="G67" s="26">
        <v>28033135</v>
      </c>
      <c r="H67" s="26">
        <v>28534610</v>
      </c>
      <c r="I67" s="26">
        <v>83656183</v>
      </c>
      <c r="J67" s="26">
        <v>35500327</v>
      </c>
      <c r="K67" s="26">
        <v>25420191</v>
      </c>
      <c r="L67" s="26">
        <v>29448823</v>
      </c>
      <c r="M67" s="26">
        <v>90369341</v>
      </c>
      <c r="N67" s="26">
        <v>32216222</v>
      </c>
      <c r="O67" s="26">
        <v>28964941</v>
      </c>
      <c r="P67" s="26">
        <v>32307430</v>
      </c>
      <c r="Q67" s="26">
        <v>93488593</v>
      </c>
      <c r="R67" s="26">
        <v>27079379</v>
      </c>
      <c r="S67" s="26">
        <v>30254877</v>
      </c>
      <c r="T67" s="26">
        <v>-16881609</v>
      </c>
      <c r="U67" s="26">
        <v>40452647</v>
      </c>
      <c r="V67" s="26">
        <v>307966764</v>
      </c>
      <c r="W67" s="26">
        <v>381976285</v>
      </c>
      <c r="X67" s="26"/>
      <c r="Y67" s="25"/>
      <c r="Z67" s="27">
        <v>397226285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314783608</v>
      </c>
      <c r="C69" s="19"/>
      <c r="D69" s="20">
        <v>378550964</v>
      </c>
      <c r="E69" s="21">
        <v>393800964</v>
      </c>
      <c r="F69" s="21">
        <v>26886692</v>
      </c>
      <c r="G69" s="21">
        <v>27813139</v>
      </c>
      <c r="H69" s="21">
        <v>28309930</v>
      </c>
      <c r="I69" s="21">
        <v>83009761</v>
      </c>
      <c r="J69" s="21">
        <v>35273776</v>
      </c>
      <c r="K69" s="21">
        <v>25199330</v>
      </c>
      <c r="L69" s="21">
        <v>29129481</v>
      </c>
      <c r="M69" s="21">
        <v>89602587</v>
      </c>
      <c r="N69" s="21">
        <v>31258051</v>
      </c>
      <c r="O69" s="21">
        <v>28672359</v>
      </c>
      <c r="P69" s="21">
        <v>32023765</v>
      </c>
      <c r="Q69" s="21">
        <v>91954175</v>
      </c>
      <c r="R69" s="21">
        <v>26974583</v>
      </c>
      <c r="S69" s="21">
        <v>30013394</v>
      </c>
      <c r="T69" s="21">
        <v>-16685475</v>
      </c>
      <c r="U69" s="21">
        <v>40302502</v>
      </c>
      <c r="V69" s="21">
        <v>304869025</v>
      </c>
      <c r="W69" s="21">
        <v>378550964</v>
      </c>
      <c r="X69" s="21"/>
      <c r="Y69" s="20"/>
      <c r="Z69" s="23">
        <v>393800964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221006589</v>
      </c>
      <c r="C71" s="19"/>
      <c r="D71" s="20">
        <v>273458501</v>
      </c>
      <c r="E71" s="21">
        <v>288708501</v>
      </c>
      <c r="F71" s="21">
        <v>18791019</v>
      </c>
      <c r="G71" s="21">
        <v>19188315</v>
      </c>
      <c r="H71" s="21">
        <v>19469985</v>
      </c>
      <c r="I71" s="21">
        <v>57449319</v>
      </c>
      <c r="J71" s="21">
        <v>27447405</v>
      </c>
      <c r="K71" s="21">
        <v>16701442</v>
      </c>
      <c r="L71" s="21">
        <v>20808817</v>
      </c>
      <c r="M71" s="21">
        <v>64957664</v>
      </c>
      <c r="N71" s="21">
        <v>21907877</v>
      </c>
      <c r="O71" s="21">
        <v>20029912</v>
      </c>
      <c r="P71" s="21">
        <v>23603322</v>
      </c>
      <c r="Q71" s="21">
        <v>65541111</v>
      </c>
      <c r="R71" s="21">
        <v>18582259</v>
      </c>
      <c r="S71" s="21">
        <v>21411328</v>
      </c>
      <c r="T71" s="21">
        <v>-8971292</v>
      </c>
      <c r="U71" s="21">
        <v>31022295</v>
      </c>
      <c r="V71" s="21">
        <v>218970389</v>
      </c>
      <c r="W71" s="21">
        <v>273458501</v>
      </c>
      <c r="X71" s="21"/>
      <c r="Y71" s="20"/>
      <c r="Z71" s="23">
        <v>288708501</v>
      </c>
    </row>
    <row r="72" spans="1:26" ht="13.5" hidden="1">
      <c r="A72" s="39" t="s">
        <v>105</v>
      </c>
      <c r="B72" s="19">
        <v>93777019</v>
      </c>
      <c r="C72" s="19"/>
      <c r="D72" s="20">
        <v>105092463</v>
      </c>
      <c r="E72" s="21">
        <v>105092463</v>
      </c>
      <c r="F72" s="21">
        <v>8095673</v>
      </c>
      <c r="G72" s="21">
        <v>8624824</v>
      </c>
      <c r="H72" s="21">
        <v>8839945</v>
      </c>
      <c r="I72" s="21">
        <v>25560442</v>
      </c>
      <c r="J72" s="21">
        <v>7826371</v>
      </c>
      <c r="K72" s="21">
        <v>8497888</v>
      </c>
      <c r="L72" s="21">
        <v>8320664</v>
      </c>
      <c r="M72" s="21">
        <v>24644923</v>
      </c>
      <c r="N72" s="21">
        <v>9350174</v>
      </c>
      <c r="O72" s="21">
        <v>8642447</v>
      </c>
      <c r="P72" s="21">
        <v>8420443</v>
      </c>
      <c r="Q72" s="21">
        <v>26413064</v>
      </c>
      <c r="R72" s="21">
        <v>8392324</v>
      </c>
      <c r="S72" s="21">
        <v>8602066</v>
      </c>
      <c r="T72" s="21">
        <v>-7714183</v>
      </c>
      <c r="U72" s="21">
        <v>9280207</v>
      </c>
      <c r="V72" s="21">
        <v>85898636</v>
      </c>
      <c r="W72" s="21">
        <v>105092463</v>
      </c>
      <c r="X72" s="21"/>
      <c r="Y72" s="20"/>
      <c r="Z72" s="23">
        <v>105092463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21969415</v>
      </c>
      <c r="C75" s="28"/>
      <c r="D75" s="29">
        <v>3425321</v>
      </c>
      <c r="E75" s="30">
        <v>3425321</v>
      </c>
      <c r="F75" s="30">
        <v>201746</v>
      </c>
      <c r="G75" s="30">
        <v>219996</v>
      </c>
      <c r="H75" s="30">
        <v>224680</v>
      </c>
      <c r="I75" s="30">
        <v>646422</v>
      </c>
      <c r="J75" s="30">
        <v>226551</v>
      </c>
      <c r="K75" s="30">
        <v>220861</v>
      </c>
      <c r="L75" s="30">
        <v>319342</v>
      </c>
      <c r="M75" s="30">
        <v>766754</v>
      </c>
      <c r="N75" s="30">
        <v>958171</v>
      </c>
      <c r="O75" s="30">
        <v>292582</v>
      </c>
      <c r="P75" s="30">
        <v>283665</v>
      </c>
      <c r="Q75" s="30">
        <v>1534418</v>
      </c>
      <c r="R75" s="30">
        <v>104796</v>
      </c>
      <c r="S75" s="30">
        <v>241483</v>
      </c>
      <c r="T75" s="30">
        <v>-196134</v>
      </c>
      <c r="U75" s="30">
        <v>150145</v>
      </c>
      <c r="V75" s="30">
        <v>3097739</v>
      </c>
      <c r="W75" s="30">
        <v>3425321</v>
      </c>
      <c r="X75" s="30"/>
      <c r="Y75" s="29"/>
      <c r="Z75" s="31">
        <v>3425321</v>
      </c>
    </row>
    <row r="76" spans="1:26" ht="13.5" hidden="1">
      <c r="A76" s="42" t="s">
        <v>287</v>
      </c>
      <c r="B76" s="32">
        <v>274249863</v>
      </c>
      <c r="C76" s="32"/>
      <c r="D76" s="33">
        <v>291692556</v>
      </c>
      <c r="E76" s="34">
        <v>303414000</v>
      </c>
      <c r="F76" s="34">
        <v>26638838</v>
      </c>
      <c r="G76" s="34">
        <v>23121225</v>
      </c>
      <c r="H76" s="34">
        <v>24405496</v>
      </c>
      <c r="I76" s="34">
        <v>74165559</v>
      </c>
      <c r="J76" s="34">
        <v>26236388</v>
      </c>
      <c r="K76" s="34">
        <v>24578371</v>
      </c>
      <c r="L76" s="34">
        <v>26976358</v>
      </c>
      <c r="M76" s="34">
        <v>77791117</v>
      </c>
      <c r="N76" s="34">
        <v>27581415</v>
      </c>
      <c r="O76" s="34">
        <v>25897291</v>
      </c>
      <c r="P76" s="34">
        <v>25581412</v>
      </c>
      <c r="Q76" s="34">
        <v>79060118</v>
      </c>
      <c r="R76" s="34">
        <v>25146128</v>
      </c>
      <c r="S76" s="34">
        <v>26441367</v>
      </c>
      <c r="T76" s="34">
        <v>24488961</v>
      </c>
      <c r="U76" s="34">
        <v>76076456</v>
      </c>
      <c r="V76" s="34">
        <v>307093250</v>
      </c>
      <c r="W76" s="34">
        <v>303414000</v>
      </c>
      <c r="X76" s="34"/>
      <c r="Y76" s="33"/>
      <c r="Z76" s="35">
        <v>303414000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274249863</v>
      </c>
      <c r="C78" s="19"/>
      <c r="D78" s="20">
        <v>291692556</v>
      </c>
      <c r="E78" s="21">
        <v>303414000</v>
      </c>
      <c r="F78" s="21">
        <v>26638838</v>
      </c>
      <c r="G78" s="21">
        <v>23121225</v>
      </c>
      <c r="H78" s="21">
        <v>24405496</v>
      </c>
      <c r="I78" s="21">
        <v>74165559</v>
      </c>
      <c r="J78" s="21">
        <v>26236388</v>
      </c>
      <c r="K78" s="21">
        <v>24578371</v>
      </c>
      <c r="L78" s="21">
        <v>26976358</v>
      </c>
      <c r="M78" s="21">
        <v>77791117</v>
      </c>
      <c r="N78" s="21">
        <v>27581415</v>
      </c>
      <c r="O78" s="21">
        <v>25897291</v>
      </c>
      <c r="P78" s="21">
        <v>25581412</v>
      </c>
      <c r="Q78" s="21">
        <v>79060118</v>
      </c>
      <c r="R78" s="21">
        <v>25146128</v>
      </c>
      <c r="S78" s="21">
        <v>26441367</v>
      </c>
      <c r="T78" s="21">
        <v>24488961</v>
      </c>
      <c r="U78" s="21">
        <v>76076456</v>
      </c>
      <c r="V78" s="21">
        <v>307093250</v>
      </c>
      <c r="W78" s="21">
        <v>303414000</v>
      </c>
      <c r="X78" s="21"/>
      <c r="Y78" s="20"/>
      <c r="Z78" s="23">
        <v>303414000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274249863</v>
      </c>
      <c r="C80" s="19"/>
      <c r="D80" s="20">
        <v>207828840</v>
      </c>
      <c r="E80" s="21">
        <v>219550000</v>
      </c>
      <c r="F80" s="21">
        <v>26638838</v>
      </c>
      <c r="G80" s="21">
        <v>23121225</v>
      </c>
      <c r="H80" s="21">
        <v>24405496</v>
      </c>
      <c r="I80" s="21">
        <v>74165559</v>
      </c>
      <c r="J80" s="21">
        <v>26236388</v>
      </c>
      <c r="K80" s="21">
        <v>24578371</v>
      </c>
      <c r="L80" s="21">
        <v>26976358</v>
      </c>
      <c r="M80" s="21">
        <v>77791117</v>
      </c>
      <c r="N80" s="21">
        <v>20592415</v>
      </c>
      <c r="O80" s="21">
        <v>25897291</v>
      </c>
      <c r="P80" s="21">
        <v>25581412</v>
      </c>
      <c r="Q80" s="21">
        <v>72071118</v>
      </c>
      <c r="R80" s="21">
        <v>25146128</v>
      </c>
      <c r="S80" s="21">
        <v>26441367</v>
      </c>
      <c r="T80" s="21">
        <v>24488961</v>
      </c>
      <c r="U80" s="21">
        <v>76076456</v>
      </c>
      <c r="V80" s="21">
        <v>300104250</v>
      </c>
      <c r="W80" s="21">
        <v>219550000</v>
      </c>
      <c r="X80" s="21"/>
      <c r="Y80" s="20"/>
      <c r="Z80" s="23">
        <v>219550000</v>
      </c>
    </row>
    <row r="81" spans="1:26" ht="13.5" hidden="1">
      <c r="A81" s="39" t="s">
        <v>105</v>
      </c>
      <c r="B81" s="19"/>
      <c r="C81" s="19"/>
      <c r="D81" s="20">
        <v>83863716</v>
      </c>
      <c r="E81" s="21">
        <v>83864000</v>
      </c>
      <c r="F81" s="21"/>
      <c r="G81" s="21"/>
      <c r="H81" s="21"/>
      <c r="I81" s="21"/>
      <c r="J81" s="21"/>
      <c r="K81" s="21"/>
      <c r="L81" s="21"/>
      <c r="M81" s="21"/>
      <c r="N81" s="21">
        <v>6989000</v>
      </c>
      <c r="O81" s="21"/>
      <c r="P81" s="21"/>
      <c r="Q81" s="21">
        <v>6989000</v>
      </c>
      <c r="R81" s="21"/>
      <c r="S81" s="21"/>
      <c r="T81" s="21"/>
      <c r="U81" s="21"/>
      <c r="V81" s="21">
        <v>6989000</v>
      </c>
      <c r="W81" s="21">
        <v>83864000</v>
      </c>
      <c r="X81" s="21"/>
      <c r="Y81" s="20"/>
      <c r="Z81" s="23">
        <v>83864000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29587000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4961000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>
        <v>4961000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6492000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>
        <v>6492000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18134000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18134000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420000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420000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18697000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18697000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48704000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212204154</v>
      </c>
      <c r="D5" s="153">
        <f>SUM(D6:D8)</f>
        <v>0</v>
      </c>
      <c r="E5" s="154">
        <f t="shared" si="0"/>
        <v>141102471</v>
      </c>
      <c r="F5" s="100">
        <f t="shared" si="0"/>
        <v>145267872</v>
      </c>
      <c r="G5" s="100">
        <f t="shared" si="0"/>
        <v>127203832</v>
      </c>
      <c r="H5" s="100">
        <f t="shared" si="0"/>
        <v>1148031</v>
      </c>
      <c r="I5" s="100">
        <f t="shared" si="0"/>
        <v>1001858</v>
      </c>
      <c r="J5" s="100">
        <f t="shared" si="0"/>
        <v>129353721</v>
      </c>
      <c r="K5" s="100">
        <f t="shared" si="0"/>
        <v>1353494</v>
      </c>
      <c r="L5" s="100">
        <f t="shared" si="0"/>
        <v>794877</v>
      </c>
      <c r="M5" s="100">
        <f t="shared" si="0"/>
        <v>999253</v>
      </c>
      <c r="N5" s="100">
        <f t="shared" si="0"/>
        <v>3147624</v>
      </c>
      <c r="O5" s="100">
        <f t="shared" si="0"/>
        <v>672517</v>
      </c>
      <c r="P5" s="100">
        <f t="shared" si="0"/>
        <v>1055689</v>
      </c>
      <c r="Q5" s="100">
        <f t="shared" si="0"/>
        <v>88722527</v>
      </c>
      <c r="R5" s="100">
        <f t="shared" si="0"/>
        <v>90450733</v>
      </c>
      <c r="S5" s="100">
        <f t="shared" si="0"/>
        <v>2759688</v>
      </c>
      <c r="T5" s="100">
        <f t="shared" si="0"/>
        <v>87763994</v>
      </c>
      <c r="U5" s="100">
        <f t="shared" si="0"/>
        <v>84281247</v>
      </c>
      <c r="V5" s="100">
        <f t="shared" si="0"/>
        <v>174804929</v>
      </c>
      <c r="W5" s="100">
        <f t="shared" si="0"/>
        <v>397757007</v>
      </c>
      <c r="X5" s="100">
        <f t="shared" si="0"/>
        <v>141102471</v>
      </c>
      <c r="Y5" s="100">
        <f t="shared" si="0"/>
        <v>256654536</v>
      </c>
      <c r="Z5" s="137">
        <f>+IF(X5&lt;&gt;0,+(Y5/X5)*100,0)</f>
        <v>181.89230435234546</v>
      </c>
      <c r="AA5" s="153">
        <f>SUM(AA6:AA8)</f>
        <v>145267872</v>
      </c>
    </row>
    <row r="6" spans="1:27" ht="13.5">
      <c r="A6" s="138" t="s">
        <v>75</v>
      </c>
      <c r="B6" s="136"/>
      <c r="C6" s="155">
        <v>2459970</v>
      </c>
      <c r="D6" s="155"/>
      <c r="E6" s="156">
        <v>1184000</v>
      </c>
      <c r="F6" s="60">
        <v>1263937</v>
      </c>
      <c r="G6" s="60"/>
      <c r="H6" s="60"/>
      <c r="I6" s="60">
        <v>233926</v>
      </c>
      <c r="J6" s="60">
        <v>233926</v>
      </c>
      <c r="K6" s="60">
        <v>206753</v>
      </c>
      <c r="L6" s="60">
        <v>31247</v>
      </c>
      <c r="M6" s="60">
        <v>54097</v>
      </c>
      <c r="N6" s="60">
        <v>292097</v>
      </c>
      <c r="O6" s="60">
        <v>12430</v>
      </c>
      <c r="P6" s="60">
        <v>52297</v>
      </c>
      <c r="Q6" s="60">
        <v>701306</v>
      </c>
      <c r="R6" s="60">
        <v>766033</v>
      </c>
      <c r="S6" s="60">
        <v>317264</v>
      </c>
      <c r="T6" s="60">
        <v>23569</v>
      </c>
      <c r="U6" s="60">
        <v>-718885</v>
      </c>
      <c r="V6" s="60">
        <v>-378052</v>
      </c>
      <c r="W6" s="60">
        <v>914004</v>
      </c>
      <c r="X6" s="60">
        <v>1184000</v>
      </c>
      <c r="Y6" s="60">
        <v>-269996</v>
      </c>
      <c r="Z6" s="140">
        <v>-22.8</v>
      </c>
      <c r="AA6" s="155">
        <v>1263937</v>
      </c>
    </row>
    <row r="7" spans="1:27" ht="13.5">
      <c r="A7" s="138" t="s">
        <v>76</v>
      </c>
      <c r="B7" s="136"/>
      <c r="C7" s="157">
        <v>209225759</v>
      </c>
      <c r="D7" s="157"/>
      <c r="E7" s="158">
        <v>139911471</v>
      </c>
      <c r="F7" s="159">
        <v>143696935</v>
      </c>
      <c r="G7" s="159">
        <v>127203690</v>
      </c>
      <c r="H7" s="159">
        <v>1147847</v>
      </c>
      <c r="I7" s="159">
        <v>767808</v>
      </c>
      <c r="J7" s="159">
        <v>129119345</v>
      </c>
      <c r="K7" s="159">
        <v>1146473</v>
      </c>
      <c r="L7" s="159">
        <v>763387</v>
      </c>
      <c r="M7" s="159">
        <v>944863</v>
      </c>
      <c r="N7" s="159">
        <v>2854723</v>
      </c>
      <c r="O7" s="159">
        <v>659918</v>
      </c>
      <c r="P7" s="159">
        <v>1003229</v>
      </c>
      <c r="Q7" s="159">
        <v>88021005</v>
      </c>
      <c r="R7" s="159">
        <v>89684152</v>
      </c>
      <c r="S7" s="159">
        <v>2442332</v>
      </c>
      <c r="T7" s="159">
        <v>87740259</v>
      </c>
      <c r="U7" s="159">
        <v>85000322</v>
      </c>
      <c r="V7" s="159">
        <v>175182913</v>
      </c>
      <c r="W7" s="159">
        <v>396841133</v>
      </c>
      <c r="X7" s="159">
        <v>139911471</v>
      </c>
      <c r="Y7" s="159">
        <v>256929662</v>
      </c>
      <c r="Z7" s="141">
        <v>183.64</v>
      </c>
      <c r="AA7" s="157">
        <v>143696935</v>
      </c>
    </row>
    <row r="8" spans="1:27" ht="13.5">
      <c r="A8" s="138" t="s">
        <v>77</v>
      </c>
      <c r="B8" s="136"/>
      <c r="C8" s="155">
        <v>518425</v>
      </c>
      <c r="D8" s="155"/>
      <c r="E8" s="156">
        <v>7000</v>
      </c>
      <c r="F8" s="60">
        <v>307000</v>
      </c>
      <c r="G8" s="60">
        <v>142</v>
      </c>
      <c r="H8" s="60">
        <v>184</v>
      </c>
      <c r="I8" s="60">
        <v>124</v>
      </c>
      <c r="J8" s="60">
        <v>450</v>
      </c>
      <c r="K8" s="60">
        <v>268</v>
      </c>
      <c r="L8" s="60">
        <v>243</v>
      </c>
      <c r="M8" s="60">
        <v>293</v>
      </c>
      <c r="N8" s="60">
        <v>804</v>
      </c>
      <c r="O8" s="60">
        <v>169</v>
      </c>
      <c r="P8" s="60">
        <v>163</v>
      </c>
      <c r="Q8" s="60">
        <v>216</v>
      </c>
      <c r="R8" s="60">
        <v>548</v>
      </c>
      <c r="S8" s="60">
        <v>92</v>
      </c>
      <c r="T8" s="60">
        <v>166</v>
      </c>
      <c r="U8" s="60">
        <v>-190</v>
      </c>
      <c r="V8" s="60">
        <v>68</v>
      </c>
      <c r="W8" s="60">
        <v>1870</v>
      </c>
      <c r="X8" s="60">
        <v>7000</v>
      </c>
      <c r="Y8" s="60">
        <v>-5130</v>
      </c>
      <c r="Z8" s="140">
        <v>-73.29</v>
      </c>
      <c r="AA8" s="155">
        <v>307000</v>
      </c>
    </row>
    <row r="9" spans="1:27" ht="13.5">
      <c r="A9" s="135" t="s">
        <v>78</v>
      </c>
      <c r="B9" s="136"/>
      <c r="C9" s="153">
        <f aca="true" t="shared" si="1" ref="C9:Y9">SUM(C10:C14)</f>
        <v>6668166</v>
      </c>
      <c r="D9" s="153">
        <f>SUM(D10:D14)</f>
        <v>0</v>
      </c>
      <c r="E9" s="154">
        <f t="shared" si="1"/>
        <v>6491004</v>
      </c>
      <c r="F9" s="100">
        <f t="shared" si="1"/>
        <v>11647580</v>
      </c>
      <c r="G9" s="100">
        <f t="shared" si="1"/>
        <v>2310</v>
      </c>
      <c r="H9" s="100">
        <f t="shared" si="1"/>
        <v>796883</v>
      </c>
      <c r="I9" s="100">
        <f t="shared" si="1"/>
        <v>1123949</v>
      </c>
      <c r="J9" s="100">
        <f t="shared" si="1"/>
        <v>1923142</v>
      </c>
      <c r="K9" s="100">
        <f t="shared" si="1"/>
        <v>1082463</v>
      </c>
      <c r="L9" s="100">
        <f t="shared" si="1"/>
        <v>341329</v>
      </c>
      <c r="M9" s="100">
        <f t="shared" si="1"/>
        <v>2598143</v>
      </c>
      <c r="N9" s="100">
        <f t="shared" si="1"/>
        <v>4021935</v>
      </c>
      <c r="O9" s="100">
        <f t="shared" si="1"/>
        <v>326940</v>
      </c>
      <c r="P9" s="100">
        <f t="shared" si="1"/>
        <v>23189</v>
      </c>
      <c r="Q9" s="100">
        <f t="shared" si="1"/>
        <v>330306</v>
      </c>
      <c r="R9" s="100">
        <f t="shared" si="1"/>
        <v>680435</v>
      </c>
      <c r="S9" s="100">
        <f t="shared" si="1"/>
        <v>1081281</v>
      </c>
      <c r="T9" s="100">
        <f t="shared" si="1"/>
        <v>16500</v>
      </c>
      <c r="U9" s="100">
        <f t="shared" si="1"/>
        <v>-44587</v>
      </c>
      <c r="V9" s="100">
        <f t="shared" si="1"/>
        <v>1053194</v>
      </c>
      <c r="W9" s="100">
        <f t="shared" si="1"/>
        <v>7678706</v>
      </c>
      <c r="X9" s="100">
        <f t="shared" si="1"/>
        <v>6491004</v>
      </c>
      <c r="Y9" s="100">
        <f t="shared" si="1"/>
        <v>1187702</v>
      </c>
      <c r="Z9" s="137">
        <f>+IF(X9&lt;&gt;0,+(Y9/X9)*100,0)</f>
        <v>18.29766242633651</v>
      </c>
      <c r="AA9" s="153">
        <f>SUM(AA10:AA14)</f>
        <v>11647580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>
        <v>467651</v>
      </c>
      <c r="D11" s="155"/>
      <c r="E11" s="156">
        <v>600000</v>
      </c>
      <c r="F11" s="60">
        <v>359991</v>
      </c>
      <c r="G11" s="60">
        <v>2310</v>
      </c>
      <c r="H11" s="60">
        <v>49643</v>
      </c>
      <c r="I11" s="60">
        <v>14908</v>
      </c>
      <c r="J11" s="60">
        <v>66861</v>
      </c>
      <c r="K11" s="60">
        <v>34417</v>
      </c>
      <c r="L11" s="60">
        <v>173821</v>
      </c>
      <c r="M11" s="60">
        <v>2543</v>
      </c>
      <c r="N11" s="60">
        <v>210781</v>
      </c>
      <c r="O11" s="60"/>
      <c r="P11" s="60">
        <v>23189</v>
      </c>
      <c r="Q11" s="60">
        <v>93632</v>
      </c>
      <c r="R11" s="60">
        <v>116821</v>
      </c>
      <c r="S11" s="60">
        <v>36960</v>
      </c>
      <c r="T11" s="60">
        <v>16500</v>
      </c>
      <c r="U11" s="60">
        <v>-44587</v>
      </c>
      <c r="V11" s="60">
        <v>8873</v>
      </c>
      <c r="W11" s="60">
        <v>403336</v>
      </c>
      <c r="X11" s="60">
        <v>600000</v>
      </c>
      <c r="Y11" s="60">
        <v>-196664</v>
      </c>
      <c r="Z11" s="140">
        <v>-32.78</v>
      </c>
      <c r="AA11" s="155">
        <v>359991</v>
      </c>
    </row>
    <row r="12" spans="1:27" ht="13.5">
      <c r="A12" s="138" t="s">
        <v>81</v>
      </c>
      <c r="B12" s="136"/>
      <c r="C12" s="155">
        <v>6200515</v>
      </c>
      <c r="D12" s="155"/>
      <c r="E12" s="156">
        <v>5891004</v>
      </c>
      <c r="F12" s="60">
        <v>11287589</v>
      </c>
      <c r="G12" s="60"/>
      <c r="H12" s="60">
        <v>747240</v>
      </c>
      <c r="I12" s="60">
        <v>1109041</v>
      </c>
      <c r="J12" s="60">
        <v>1856281</v>
      </c>
      <c r="K12" s="60">
        <v>1048046</v>
      </c>
      <c r="L12" s="60">
        <v>167508</v>
      </c>
      <c r="M12" s="60">
        <v>2595600</v>
      </c>
      <c r="N12" s="60">
        <v>3811154</v>
      </c>
      <c r="O12" s="60">
        <v>326940</v>
      </c>
      <c r="P12" s="60"/>
      <c r="Q12" s="60">
        <v>236674</v>
      </c>
      <c r="R12" s="60">
        <v>563614</v>
      </c>
      <c r="S12" s="60">
        <v>1044321</v>
      </c>
      <c r="T12" s="60"/>
      <c r="U12" s="60"/>
      <c r="V12" s="60">
        <v>1044321</v>
      </c>
      <c r="W12" s="60">
        <v>7275370</v>
      </c>
      <c r="X12" s="60">
        <v>5891004</v>
      </c>
      <c r="Y12" s="60">
        <v>1384366</v>
      </c>
      <c r="Z12" s="140">
        <v>23.5</v>
      </c>
      <c r="AA12" s="155">
        <v>11287589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287859527</v>
      </c>
      <c r="D15" s="153">
        <f>SUM(D16:D18)</f>
        <v>0</v>
      </c>
      <c r="E15" s="154">
        <f t="shared" si="2"/>
        <v>292839322</v>
      </c>
      <c r="F15" s="100">
        <f t="shared" si="2"/>
        <v>308090703</v>
      </c>
      <c r="G15" s="100">
        <f t="shared" si="2"/>
        <v>3645585</v>
      </c>
      <c r="H15" s="100">
        <f t="shared" si="2"/>
        <v>50988929</v>
      </c>
      <c r="I15" s="100">
        <f t="shared" si="2"/>
        <v>24068969</v>
      </c>
      <c r="J15" s="100">
        <f t="shared" si="2"/>
        <v>78703483</v>
      </c>
      <c r="K15" s="100">
        <f t="shared" si="2"/>
        <v>27053385</v>
      </c>
      <c r="L15" s="100">
        <f t="shared" si="2"/>
        <v>13771216</v>
      </c>
      <c r="M15" s="100">
        <f t="shared" si="2"/>
        <v>49265589</v>
      </c>
      <c r="N15" s="100">
        <f t="shared" si="2"/>
        <v>90090190</v>
      </c>
      <c r="O15" s="100">
        <f t="shared" si="2"/>
        <v>7659109</v>
      </c>
      <c r="P15" s="100">
        <f t="shared" si="2"/>
        <v>25077606</v>
      </c>
      <c r="Q15" s="100">
        <f t="shared" si="2"/>
        <v>-4492697</v>
      </c>
      <c r="R15" s="100">
        <f t="shared" si="2"/>
        <v>28244018</v>
      </c>
      <c r="S15" s="100">
        <f t="shared" si="2"/>
        <v>48379586</v>
      </c>
      <c r="T15" s="100">
        <f t="shared" si="2"/>
        <v>259043</v>
      </c>
      <c r="U15" s="100">
        <f t="shared" si="2"/>
        <v>-28718207</v>
      </c>
      <c r="V15" s="100">
        <f t="shared" si="2"/>
        <v>19920422</v>
      </c>
      <c r="W15" s="100">
        <f t="shared" si="2"/>
        <v>216958113</v>
      </c>
      <c r="X15" s="100">
        <f t="shared" si="2"/>
        <v>292839319</v>
      </c>
      <c r="Y15" s="100">
        <f t="shared" si="2"/>
        <v>-75881206</v>
      </c>
      <c r="Z15" s="137">
        <f>+IF(X15&lt;&gt;0,+(Y15/X15)*100,0)</f>
        <v>-25.9122327763643</v>
      </c>
      <c r="AA15" s="153">
        <f>SUM(AA16:AA18)</f>
        <v>308090703</v>
      </c>
    </row>
    <row r="16" spans="1:27" ht="13.5">
      <c r="A16" s="138" t="s">
        <v>85</v>
      </c>
      <c r="B16" s="136"/>
      <c r="C16" s="155">
        <v>284121882</v>
      </c>
      <c r="D16" s="155"/>
      <c r="E16" s="156">
        <v>277743389</v>
      </c>
      <c r="F16" s="60">
        <v>293233328</v>
      </c>
      <c r="G16" s="60">
        <v>3645585</v>
      </c>
      <c r="H16" s="60">
        <v>50988929</v>
      </c>
      <c r="I16" s="60">
        <v>24068969</v>
      </c>
      <c r="J16" s="60">
        <v>78703483</v>
      </c>
      <c r="K16" s="60">
        <v>27053385</v>
      </c>
      <c r="L16" s="60">
        <v>13700016</v>
      </c>
      <c r="M16" s="60">
        <v>39223436</v>
      </c>
      <c r="N16" s="60">
        <v>79976837</v>
      </c>
      <c r="O16" s="60">
        <v>7659109</v>
      </c>
      <c r="P16" s="60">
        <v>25052526</v>
      </c>
      <c r="Q16" s="60">
        <v>-4566177</v>
      </c>
      <c r="R16" s="60">
        <v>28145458</v>
      </c>
      <c r="S16" s="60">
        <v>48379586</v>
      </c>
      <c r="T16" s="60">
        <v>259043</v>
      </c>
      <c r="U16" s="60">
        <v>-28718207</v>
      </c>
      <c r="V16" s="60">
        <v>19920422</v>
      </c>
      <c r="W16" s="60">
        <v>206746200</v>
      </c>
      <c r="X16" s="60">
        <v>277743386</v>
      </c>
      <c r="Y16" s="60">
        <v>-70997186</v>
      </c>
      <c r="Z16" s="140">
        <v>-25.56</v>
      </c>
      <c r="AA16" s="155">
        <v>293233328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>
        <v>3737645</v>
      </c>
      <c r="D18" s="155"/>
      <c r="E18" s="156">
        <v>15095933</v>
      </c>
      <c r="F18" s="60">
        <v>14857375</v>
      </c>
      <c r="G18" s="60"/>
      <c r="H18" s="60"/>
      <c r="I18" s="60"/>
      <c r="J18" s="60"/>
      <c r="K18" s="60"/>
      <c r="L18" s="60">
        <v>71200</v>
      </c>
      <c r="M18" s="60">
        <v>10042153</v>
      </c>
      <c r="N18" s="60">
        <v>10113353</v>
      </c>
      <c r="O18" s="60"/>
      <c r="P18" s="60">
        <v>25080</v>
      </c>
      <c r="Q18" s="60">
        <v>73480</v>
      </c>
      <c r="R18" s="60">
        <v>98560</v>
      </c>
      <c r="S18" s="60"/>
      <c r="T18" s="60"/>
      <c r="U18" s="60"/>
      <c r="V18" s="60"/>
      <c r="W18" s="60">
        <v>10211913</v>
      </c>
      <c r="X18" s="60">
        <v>15095933</v>
      </c>
      <c r="Y18" s="60">
        <v>-4884020</v>
      </c>
      <c r="Z18" s="140">
        <v>-32.35</v>
      </c>
      <c r="AA18" s="155">
        <v>14857375</v>
      </c>
    </row>
    <row r="19" spans="1:27" ht="13.5">
      <c r="A19" s="135" t="s">
        <v>88</v>
      </c>
      <c r="B19" s="142"/>
      <c r="C19" s="153">
        <f aca="true" t="shared" si="3" ref="C19:Y19">SUM(C20:C23)</f>
        <v>518422782</v>
      </c>
      <c r="D19" s="153">
        <f>SUM(D20:D23)</f>
        <v>0</v>
      </c>
      <c r="E19" s="154">
        <f t="shared" si="3"/>
        <v>606107810</v>
      </c>
      <c r="F19" s="100">
        <f t="shared" si="3"/>
        <v>700223055</v>
      </c>
      <c r="G19" s="100">
        <f t="shared" si="3"/>
        <v>28935590</v>
      </c>
      <c r="H19" s="100">
        <f t="shared" si="3"/>
        <v>31002795</v>
      </c>
      <c r="I19" s="100">
        <f t="shared" si="3"/>
        <v>37453964</v>
      </c>
      <c r="J19" s="100">
        <f t="shared" si="3"/>
        <v>97392349</v>
      </c>
      <c r="K19" s="100">
        <f t="shared" si="3"/>
        <v>49126232</v>
      </c>
      <c r="L19" s="100">
        <f t="shared" si="3"/>
        <v>44444379</v>
      </c>
      <c r="M19" s="100">
        <f t="shared" si="3"/>
        <v>125750054</v>
      </c>
      <c r="N19" s="100">
        <f t="shared" si="3"/>
        <v>219320665</v>
      </c>
      <c r="O19" s="100">
        <f t="shared" si="3"/>
        <v>43858623</v>
      </c>
      <c r="P19" s="100">
        <f t="shared" si="3"/>
        <v>39339515</v>
      </c>
      <c r="Q19" s="100">
        <f t="shared" si="3"/>
        <v>60322217</v>
      </c>
      <c r="R19" s="100">
        <f t="shared" si="3"/>
        <v>143520355</v>
      </c>
      <c r="S19" s="100">
        <f t="shared" si="3"/>
        <v>31700204</v>
      </c>
      <c r="T19" s="100">
        <f t="shared" si="3"/>
        <v>38510766</v>
      </c>
      <c r="U19" s="100">
        <f t="shared" si="3"/>
        <v>-39025244</v>
      </c>
      <c r="V19" s="100">
        <f t="shared" si="3"/>
        <v>31185726</v>
      </c>
      <c r="W19" s="100">
        <f t="shared" si="3"/>
        <v>491419095</v>
      </c>
      <c r="X19" s="100">
        <f t="shared" si="3"/>
        <v>606107810</v>
      </c>
      <c r="Y19" s="100">
        <f t="shared" si="3"/>
        <v>-114688715</v>
      </c>
      <c r="Z19" s="137">
        <f>+IF(X19&lt;&gt;0,+(Y19/X19)*100,0)</f>
        <v>-18.922164193858514</v>
      </c>
      <c r="AA19" s="153">
        <f>SUM(AA20:AA23)</f>
        <v>700223055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414065457</v>
      </c>
      <c r="D21" s="155"/>
      <c r="E21" s="156">
        <v>495017415</v>
      </c>
      <c r="F21" s="60">
        <v>588783101</v>
      </c>
      <c r="G21" s="60">
        <v>20833543</v>
      </c>
      <c r="H21" s="60">
        <v>22365220</v>
      </c>
      <c r="I21" s="60">
        <v>28601029</v>
      </c>
      <c r="J21" s="60">
        <v>71799792</v>
      </c>
      <c r="K21" s="60">
        <v>41285551</v>
      </c>
      <c r="L21" s="60">
        <v>35938524</v>
      </c>
      <c r="M21" s="60">
        <v>113609859</v>
      </c>
      <c r="N21" s="60">
        <v>190833934</v>
      </c>
      <c r="O21" s="60">
        <v>34484952</v>
      </c>
      <c r="P21" s="60">
        <v>30655214</v>
      </c>
      <c r="Q21" s="60">
        <v>51843897</v>
      </c>
      <c r="R21" s="60">
        <v>116984063</v>
      </c>
      <c r="S21" s="60">
        <v>23288785</v>
      </c>
      <c r="T21" s="60">
        <v>29903495</v>
      </c>
      <c r="U21" s="60">
        <v>-31050212</v>
      </c>
      <c r="V21" s="60">
        <v>22142068</v>
      </c>
      <c r="W21" s="60">
        <v>401759857</v>
      </c>
      <c r="X21" s="60">
        <v>495017415</v>
      </c>
      <c r="Y21" s="60">
        <v>-93257558</v>
      </c>
      <c r="Z21" s="140">
        <v>-18.84</v>
      </c>
      <c r="AA21" s="155">
        <v>588783101</v>
      </c>
    </row>
    <row r="22" spans="1:27" ht="13.5">
      <c r="A22" s="138" t="s">
        <v>91</v>
      </c>
      <c r="B22" s="136"/>
      <c r="C22" s="157">
        <v>104357325</v>
      </c>
      <c r="D22" s="157"/>
      <c r="E22" s="158">
        <v>111090395</v>
      </c>
      <c r="F22" s="159">
        <v>111439954</v>
      </c>
      <c r="G22" s="159">
        <v>8102047</v>
      </c>
      <c r="H22" s="159">
        <v>8637575</v>
      </c>
      <c r="I22" s="159">
        <v>8852935</v>
      </c>
      <c r="J22" s="159">
        <v>25592557</v>
      </c>
      <c r="K22" s="159">
        <v>7840681</v>
      </c>
      <c r="L22" s="159">
        <v>8505855</v>
      </c>
      <c r="M22" s="159">
        <v>12140195</v>
      </c>
      <c r="N22" s="159">
        <v>28486731</v>
      </c>
      <c r="O22" s="159">
        <v>9373671</v>
      </c>
      <c r="P22" s="159">
        <v>8684301</v>
      </c>
      <c r="Q22" s="159">
        <v>8478320</v>
      </c>
      <c r="R22" s="159">
        <v>26536292</v>
      </c>
      <c r="S22" s="159">
        <v>8411419</v>
      </c>
      <c r="T22" s="159">
        <v>8607271</v>
      </c>
      <c r="U22" s="159">
        <v>-7975032</v>
      </c>
      <c r="V22" s="159">
        <v>9043658</v>
      </c>
      <c r="W22" s="159">
        <v>89659238</v>
      </c>
      <c r="X22" s="159">
        <v>111090395</v>
      </c>
      <c r="Y22" s="159">
        <v>-21431157</v>
      </c>
      <c r="Z22" s="141">
        <v>-19.29</v>
      </c>
      <c r="AA22" s="157">
        <v>111439954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1726310</v>
      </c>
      <c r="D24" s="153"/>
      <c r="E24" s="154">
        <v>1224917</v>
      </c>
      <c r="F24" s="100">
        <v>1300000</v>
      </c>
      <c r="G24" s="100">
        <v>117130</v>
      </c>
      <c r="H24" s="100">
        <v>134792</v>
      </c>
      <c r="I24" s="100">
        <v>128442</v>
      </c>
      <c r="J24" s="100">
        <v>380364</v>
      </c>
      <c r="K24" s="100">
        <v>126649</v>
      </c>
      <c r="L24" s="100">
        <v>242685</v>
      </c>
      <c r="M24" s="100">
        <v>11351</v>
      </c>
      <c r="N24" s="100">
        <v>380685</v>
      </c>
      <c r="O24" s="100">
        <v>122782</v>
      </c>
      <c r="P24" s="100">
        <v>154274</v>
      </c>
      <c r="Q24" s="100">
        <v>126887</v>
      </c>
      <c r="R24" s="100">
        <v>403943</v>
      </c>
      <c r="S24" s="100">
        <v>134630</v>
      </c>
      <c r="T24" s="100">
        <v>122280</v>
      </c>
      <c r="U24" s="100">
        <v>-90697</v>
      </c>
      <c r="V24" s="100">
        <v>166213</v>
      </c>
      <c r="W24" s="100">
        <v>1331205</v>
      </c>
      <c r="X24" s="100">
        <v>1224917</v>
      </c>
      <c r="Y24" s="100">
        <v>106288</v>
      </c>
      <c r="Z24" s="137">
        <v>8.68</v>
      </c>
      <c r="AA24" s="153">
        <v>1300000</v>
      </c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1026880939</v>
      </c>
      <c r="D25" s="168">
        <f>+D5+D9+D15+D19+D24</f>
        <v>0</v>
      </c>
      <c r="E25" s="169">
        <f t="shared" si="4"/>
        <v>1047765524</v>
      </c>
      <c r="F25" s="73">
        <f t="shared" si="4"/>
        <v>1166529210</v>
      </c>
      <c r="G25" s="73">
        <f t="shared" si="4"/>
        <v>159904447</v>
      </c>
      <c r="H25" s="73">
        <f t="shared" si="4"/>
        <v>84071430</v>
      </c>
      <c r="I25" s="73">
        <f t="shared" si="4"/>
        <v>63777182</v>
      </c>
      <c r="J25" s="73">
        <f t="shared" si="4"/>
        <v>307753059</v>
      </c>
      <c r="K25" s="73">
        <f t="shared" si="4"/>
        <v>78742223</v>
      </c>
      <c r="L25" s="73">
        <f t="shared" si="4"/>
        <v>59594486</v>
      </c>
      <c r="M25" s="73">
        <f t="shared" si="4"/>
        <v>178624390</v>
      </c>
      <c r="N25" s="73">
        <f t="shared" si="4"/>
        <v>316961099</v>
      </c>
      <c r="O25" s="73">
        <f t="shared" si="4"/>
        <v>52639971</v>
      </c>
      <c r="P25" s="73">
        <f t="shared" si="4"/>
        <v>65650273</v>
      </c>
      <c r="Q25" s="73">
        <f t="shared" si="4"/>
        <v>145009240</v>
      </c>
      <c r="R25" s="73">
        <f t="shared" si="4"/>
        <v>263299484</v>
      </c>
      <c r="S25" s="73">
        <f t="shared" si="4"/>
        <v>84055389</v>
      </c>
      <c r="T25" s="73">
        <f t="shared" si="4"/>
        <v>126672583</v>
      </c>
      <c r="U25" s="73">
        <f t="shared" si="4"/>
        <v>16402512</v>
      </c>
      <c r="V25" s="73">
        <f t="shared" si="4"/>
        <v>227130484</v>
      </c>
      <c r="W25" s="73">
        <f t="shared" si="4"/>
        <v>1115144126</v>
      </c>
      <c r="X25" s="73">
        <f t="shared" si="4"/>
        <v>1047765521</v>
      </c>
      <c r="Y25" s="73">
        <f t="shared" si="4"/>
        <v>67378605</v>
      </c>
      <c r="Z25" s="170">
        <f>+IF(X25&lt;&gt;0,+(Y25/X25)*100,0)</f>
        <v>6.4306950027992</v>
      </c>
      <c r="AA25" s="168">
        <f>+AA5+AA9+AA15+AA19+AA24</f>
        <v>1166529210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128945669</v>
      </c>
      <c r="D28" s="153">
        <f>SUM(D29:D31)</f>
        <v>0</v>
      </c>
      <c r="E28" s="154">
        <f t="shared" si="5"/>
        <v>138613965</v>
      </c>
      <c r="F28" s="100">
        <f t="shared" si="5"/>
        <v>146791277</v>
      </c>
      <c r="G28" s="100">
        <f t="shared" si="5"/>
        <v>7495750</v>
      </c>
      <c r="H28" s="100">
        <f t="shared" si="5"/>
        <v>11643008</v>
      </c>
      <c r="I28" s="100">
        <f t="shared" si="5"/>
        <v>11634622</v>
      </c>
      <c r="J28" s="100">
        <f t="shared" si="5"/>
        <v>30773380</v>
      </c>
      <c r="K28" s="100">
        <f t="shared" si="5"/>
        <v>10913825</v>
      </c>
      <c r="L28" s="100">
        <f t="shared" si="5"/>
        <v>10078129</v>
      </c>
      <c r="M28" s="100">
        <f t="shared" si="5"/>
        <v>11310811</v>
      </c>
      <c r="N28" s="100">
        <f t="shared" si="5"/>
        <v>32302765</v>
      </c>
      <c r="O28" s="100">
        <f t="shared" si="5"/>
        <v>8791577</v>
      </c>
      <c r="P28" s="100">
        <f t="shared" si="5"/>
        <v>9450827</v>
      </c>
      <c r="Q28" s="100">
        <f t="shared" si="5"/>
        <v>8915102</v>
      </c>
      <c r="R28" s="100">
        <f t="shared" si="5"/>
        <v>27157506</v>
      </c>
      <c r="S28" s="100">
        <f t="shared" si="5"/>
        <v>9169753</v>
      </c>
      <c r="T28" s="100">
        <f t="shared" si="5"/>
        <v>9891088</v>
      </c>
      <c r="U28" s="100">
        <f t="shared" si="5"/>
        <v>11002411</v>
      </c>
      <c r="V28" s="100">
        <f t="shared" si="5"/>
        <v>30063252</v>
      </c>
      <c r="W28" s="100">
        <f t="shared" si="5"/>
        <v>120296903</v>
      </c>
      <c r="X28" s="100">
        <f t="shared" si="5"/>
        <v>138613965</v>
      </c>
      <c r="Y28" s="100">
        <f t="shared" si="5"/>
        <v>-18317062</v>
      </c>
      <c r="Z28" s="137">
        <f>+IF(X28&lt;&gt;0,+(Y28/X28)*100,0)</f>
        <v>-13.21444199363318</v>
      </c>
      <c r="AA28" s="153">
        <f>SUM(AA29:AA31)</f>
        <v>146791277</v>
      </c>
    </row>
    <row r="29" spans="1:27" ht="13.5">
      <c r="A29" s="138" t="s">
        <v>75</v>
      </c>
      <c r="B29" s="136"/>
      <c r="C29" s="155">
        <v>43192652</v>
      </c>
      <c r="D29" s="155"/>
      <c r="E29" s="156">
        <v>44037476</v>
      </c>
      <c r="F29" s="60">
        <v>48114663</v>
      </c>
      <c r="G29" s="60">
        <v>2744515</v>
      </c>
      <c r="H29" s="60">
        <v>2666477</v>
      </c>
      <c r="I29" s="60">
        <v>4810357</v>
      </c>
      <c r="J29" s="60">
        <v>10221349</v>
      </c>
      <c r="K29" s="60">
        <v>3220381</v>
      </c>
      <c r="L29" s="60">
        <v>2732349</v>
      </c>
      <c r="M29" s="60">
        <v>2980065</v>
      </c>
      <c r="N29" s="60">
        <v>8932795</v>
      </c>
      <c r="O29" s="60">
        <v>2312367</v>
      </c>
      <c r="P29" s="60">
        <v>2677510</v>
      </c>
      <c r="Q29" s="60">
        <v>3114964</v>
      </c>
      <c r="R29" s="60">
        <v>8104841</v>
      </c>
      <c r="S29" s="60">
        <v>2960590</v>
      </c>
      <c r="T29" s="60">
        <v>3449376</v>
      </c>
      <c r="U29" s="60">
        <v>3775992</v>
      </c>
      <c r="V29" s="60">
        <v>10185958</v>
      </c>
      <c r="W29" s="60">
        <v>37444943</v>
      </c>
      <c r="X29" s="60">
        <v>44037476</v>
      </c>
      <c r="Y29" s="60">
        <v>-6592533</v>
      </c>
      <c r="Z29" s="140">
        <v>-14.97</v>
      </c>
      <c r="AA29" s="155">
        <v>48114663</v>
      </c>
    </row>
    <row r="30" spans="1:27" ht="13.5">
      <c r="A30" s="138" t="s">
        <v>76</v>
      </c>
      <c r="B30" s="136"/>
      <c r="C30" s="157">
        <v>30198597</v>
      </c>
      <c r="D30" s="157"/>
      <c r="E30" s="158">
        <v>30042333</v>
      </c>
      <c r="F30" s="159">
        <v>32399333</v>
      </c>
      <c r="G30" s="159">
        <v>1723887</v>
      </c>
      <c r="H30" s="159">
        <v>3560947</v>
      </c>
      <c r="I30" s="159">
        <v>2010705</v>
      </c>
      <c r="J30" s="159">
        <v>7295539</v>
      </c>
      <c r="K30" s="159">
        <v>2032872</v>
      </c>
      <c r="L30" s="159">
        <v>2536539</v>
      </c>
      <c r="M30" s="159">
        <v>2725194</v>
      </c>
      <c r="N30" s="159">
        <v>7294605</v>
      </c>
      <c r="O30" s="159">
        <v>2337718</v>
      </c>
      <c r="P30" s="159">
        <v>2618562</v>
      </c>
      <c r="Q30" s="159">
        <v>1598446</v>
      </c>
      <c r="R30" s="159">
        <v>6554726</v>
      </c>
      <c r="S30" s="159">
        <v>1583146</v>
      </c>
      <c r="T30" s="159">
        <v>1354445</v>
      </c>
      <c r="U30" s="159">
        <v>2091295</v>
      </c>
      <c r="V30" s="159">
        <v>5028886</v>
      </c>
      <c r="W30" s="159">
        <v>26173756</v>
      </c>
      <c r="X30" s="159">
        <v>30042333</v>
      </c>
      <c r="Y30" s="159">
        <v>-3868577</v>
      </c>
      <c r="Z30" s="141">
        <v>-12.88</v>
      </c>
      <c r="AA30" s="157">
        <v>32399333</v>
      </c>
    </row>
    <row r="31" spans="1:27" ht="13.5">
      <c r="A31" s="138" t="s">
        <v>77</v>
      </c>
      <c r="B31" s="136"/>
      <c r="C31" s="155">
        <v>55554420</v>
      </c>
      <c r="D31" s="155"/>
      <c r="E31" s="156">
        <v>64534156</v>
      </c>
      <c r="F31" s="60">
        <v>66277281</v>
      </c>
      <c r="G31" s="60">
        <v>3027348</v>
      </c>
      <c r="H31" s="60">
        <v>5415584</v>
      </c>
      <c r="I31" s="60">
        <v>4813560</v>
      </c>
      <c r="J31" s="60">
        <v>13256492</v>
      </c>
      <c r="K31" s="60">
        <v>5660572</v>
      </c>
      <c r="L31" s="60">
        <v>4809241</v>
      </c>
      <c r="M31" s="60">
        <v>5605552</v>
      </c>
      <c r="N31" s="60">
        <v>16075365</v>
      </c>
      <c r="O31" s="60">
        <v>4141492</v>
      </c>
      <c r="P31" s="60">
        <v>4154755</v>
      </c>
      <c r="Q31" s="60">
        <v>4201692</v>
      </c>
      <c r="R31" s="60">
        <v>12497939</v>
      </c>
      <c r="S31" s="60">
        <v>4626017</v>
      </c>
      <c r="T31" s="60">
        <v>5087267</v>
      </c>
      <c r="U31" s="60">
        <v>5135124</v>
      </c>
      <c r="V31" s="60">
        <v>14848408</v>
      </c>
      <c r="W31" s="60">
        <v>56678204</v>
      </c>
      <c r="X31" s="60">
        <v>64534156</v>
      </c>
      <c r="Y31" s="60">
        <v>-7855952</v>
      </c>
      <c r="Z31" s="140">
        <v>-12.17</v>
      </c>
      <c r="AA31" s="155">
        <v>66277281</v>
      </c>
    </row>
    <row r="32" spans="1:27" ht="13.5">
      <c r="A32" s="135" t="s">
        <v>78</v>
      </c>
      <c r="B32" s="136"/>
      <c r="C32" s="153">
        <f aca="true" t="shared" si="6" ref="C32:Y32">SUM(C33:C37)</f>
        <v>8912258</v>
      </c>
      <c r="D32" s="153">
        <f>SUM(D33:D37)</f>
        <v>0</v>
      </c>
      <c r="E32" s="154">
        <f t="shared" si="6"/>
        <v>9194557</v>
      </c>
      <c r="F32" s="100">
        <f t="shared" si="6"/>
        <v>7111053</v>
      </c>
      <c r="G32" s="100">
        <f t="shared" si="6"/>
        <v>30485</v>
      </c>
      <c r="H32" s="100">
        <f t="shared" si="6"/>
        <v>105702</v>
      </c>
      <c r="I32" s="100">
        <f t="shared" si="6"/>
        <v>209308</v>
      </c>
      <c r="J32" s="100">
        <f t="shared" si="6"/>
        <v>345495</v>
      </c>
      <c r="K32" s="100">
        <f t="shared" si="6"/>
        <v>102931</v>
      </c>
      <c r="L32" s="100">
        <f t="shared" si="6"/>
        <v>520287</v>
      </c>
      <c r="M32" s="100">
        <f t="shared" si="6"/>
        <v>1658335</v>
      </c>
      <c r="N32" s="100">
        <f t="shared" si="6"/>
        <v>2281553</v>
      </c>
      <c r="O32" s="100">
        <f t="shared" si="6"/>
        <v>182910</v>
      </c>
      <c r="P32" s="100">
        <f t="shared" si="6"/>
        <v>323388</v>
      </c>
      <c r="Q32" s="100">
        <f t="shared" si="6"/>
        <v>198944</v>
      </c>
      <c r="R32" s="100">
        <f t="shared" si="6"/>
        <v>705242</v>
      </c>
      <c r="S32" s="100">
        <f t="shared" si="6"/>
        <v>814401</v>
      </c>
      <c r="T32" s="100">
        <f t="shared" si="6"/>
        <v>1426131</v>
      </c>
      <c r="U32" s="100">
        <f t="shared" si="6"/>
        <v>190472</v>
      </c>
      <c r="V32" s="100">
        <f t="shared" si="6"/>
        <v>2431004</v>
      </c>
      <c r="W32" s="100">
        <f t="shared" si="6"/>
        <v>5763294</v>
      </c>
      <c r="X32" s="100">
        <f t="shared" si="6"/>
        <v>9194557</v>
      </c>
      <c r="Y32" s="100">
        <f t="shared" si="6"/>
        <v>-3431263</v>
      </c>
      <c r="Z32" s="137">
        <f>+IF(X32&lt;&gt;0,+(Y32/X32)*100,0)</f>
        <v>-37.31841566700821</v>
      </c>
      <c r="AA32" s="153">
        <f>SUM(AA33:AA37)</f>
        <v>7111053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>
        <v>1548597</v>
      </c>
      <c r="D34" s="155"/>
      <c r="E34" s="156">
        <v>3671553</v>
      </c>
      <c r="F34" s="60">
        <v>1437049</v>
      </c>
      <c r="G34" s="60">
        <v>21502</v>
      </c>
      <c r="H34" s="60">
        <v>77652</v>
      </c>
      <c r="I34" s="60">
        <v>198726</v>
      </c>
      <c r="J34" s="60">
        <v>297880</v>
      </c>
      <c r="K34" s="60">
        <v>101370</v>
      </c>
      <c r="L34" s="60">
        <v>65581</v>
      </c>
      <c r="M34" s="60">
        <v>118393</v>
      </c>
      <c r="N34" s="60">
        <v>285344</v>
      </c>
      <c r="O34" s="60">
        <v>96929</v>
      </c>
      <c r="P34" s="60">
        <v>234423</v>
      </c>
      <c r="Q34" s="60">
        <v>106280</v>
      </c>
      <c r="R34" s="60">
        <v>437632</v>
      </c>
      <c r="S34" s="60">
        <v>113832</v>
      </c>
      <c r="T34" s="60">
        <v>19404</v>
      </c>
      <c r="U34" s="60">
        <v>176296</v>
      </c>
      <c r="V34" s="60">
        <v>309532</v>
      </c>
      <c r="W34" s="60">
        <v>1330388</v>
      </c>
      <c r="X34" s="60">
        <v>3671553</v>
      </c>
      <c r="Y34" s="60">
        <v>-2341165</v>
      </c>
      <c r="Z34" s="140">
        <v>-63.76</v>
      </c>
      <c r="AA34" s="155">
        <v>1437049</v>
      </c>
    </row>
    <row r="35" spans="1:27" ht="13.5">
      <c r="A35" s="138" t="s">
        <v>81</v>
      </c>
      <c r="B35" s="136"/>
      <c r="C35" s="155">
        <v>7363661</v>
      </c>
      <c r="D35" s="155"/>
      <c r="E35" s="156">
        <v>5523004</v>
      </c>
      <c r="F35" s="60">
        <v>5674004</v>
      </c>
      <c r="G35" s="60">
        <v>8983</v>
      </c>
      <c r="H35" s="60">
        <v>28050</v>
      </c>
      <c r="I35" s="60">
        <v>10582</v>
      </c>
      <c r="J35" s="60">
        <v>47615</v>
      </c>
      <c r="K35" s="60">
        <v>1561</v>
      </c>
      <c r="L35" s="60">
        <v>454706</v>
      </c>
      <c r="M35" s="60">
        <v>1539942</v>
      </c>
      <c r="N35" s="60">
        <v>1996209</v>
      </c>
      <c r="O35" s="60">
        <v>85981</v>
      </c>
      <c r="P35" s="60">
        <v>88965</v>
      </c>
      <c r="Q35" s="60">
        <v>92664</v>
      </c>
      <c r="R35" s="60">
        <v>267610</v>
      </c>
      <c r="S35" s="60">
        <v>700569</v>
      </c>
      <c r="T35" s="60">
        <v>1406727</v>
      </c>
      <c r="U35" s="60">
        <v>14176</v>
      </c>
      <c r="V35" s="60">
        <v>2121472</v>
      </c>
      <c r="W35" s="60">
        <v>4432906</v>
      </c>
      <c r="X35" s="60">
        <v>5523004</v>
      </c>
      <c r="Y35" s="60">
        <v>-1090098</v>
      </c>
      <c r="Z35" s="140">
        <v>-19.74</v>
      </c>
      <c r="AA35" s="155">
        <v>5674004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69336492</v>
      </c>
      <c r="D38" s="153">
        <f>SUM(D39:D41)</f>
        <v>0</v>
      </c>
      <c r="E38" s="154">
        <f t="shared" si="7"/>
        <v>68920996</v>
      </c>
      <c r="F38" s="100">
        <f t="shared" si="7"/>
        <v>74061206</v>
      </c>
      <c r="G38" s="100">
        <f t="shared" si="7"/>
        <v>3482722</v>
      </c>
      <c r="H38" s="100">
        <f t="shared" si="7"/>
        <v>8114940</v>
      </c>
      <c r="I38" s="100">
        <f t="shared" si="7"/>
        <v>6077918</v>
      </c>
      <c r="J38" s="100">
        <f t="shared" si="7"/>
        <v>17675580</v>
      </c>
      <c r="K38" s="100">
        <f t="shared" si="7"/>
        <v>6756842</v>
      </c>
      <c r="L38" s="100">
        <f t="shared" si="7"/>
        <v>3690234</v>
      </c>
      <c r="M38" s="100">
        <f t="shared" si="7"/>
        <v>5930853</v>
      </c>
      <c r="N38" s="100">
        <f t="shared" si="7"/>
        <v>16377929</v>
      </c>
      <c r="O38" s="100">
        <f t="shared" si="7"/>
        <v>5940307</v>
      </c>
      <c r="P38" s="100">
        <f t="shared" si="7"/>
        <v>3132006</v>
      </c>
      <c r="Q38" s="100">
        <f t="shared" si="7"/>
        <v>12231060</v>
      </c>
      <c r="R38" s="100">
        <f t="shared" si="7"/>
        <v>21303373</v>
      </c>
      <c r="S38" s="100">
        <f t="shared" si="7"/>
        <v>7962990</v>
      </c>
      <c r="T38" s="100">
        <f t="shared" si="7"/>
        <v>4457807</v>
      </c>
      <c r="U38" s="100">
        <f t="shared" si="7"/>
        <v>7118698</v>
      </c>
      <c r="V38" s="100">
        <f t="shared" si="7"/>
        <v>19539495</v>
      </c>
      <c r="W38" s="100">
        <f t="shared" si="7"/>
        <v>74896377</v>
      </c>
      <c r="X38" s="100">
        <f t="shared" si="7"/>
        <v>68920996</v>
      </c>
      <c r="Y38" s="100">
        <f t="shared" si="7"/>
        <v>5975381</v>
      </c>
      <c r="Z38" s="137">
        <f>+IF(X38&lt;&gt;0,+(Y38/X38)*100,0)</f>
        <v>8.66989937289937</v>
      </c>
      <c r="AA38" s="153">
        <f>SUM(AA39:AA41)</f>
        <v>74061206</v>
      </c>
    </row>
    <row r="39" spans="1:27" ht="13.5">
      <c r="A39" s="138" t="s">
        <v>85</v>
      </c>
      <c r="B39" s="136"/>
      <c r="C39" s="155">
        <v>60398645</v>
      </c>
      <c r="D39" s="155"/>
      <c r="E39" s="156">
        <v>53825063</v>
      </c>
      <c r="F39" s="60">
        <v>58783437</v>
      </c>
      <c r="G39" s="60">
        <v>2432490</v>
      </c>
      <c r="H39" s="60">
        <v>7349918</v>
      </c>
      <c r="I39" s="60">
        <v>4922940</v>
      </c>
      <c r="J39" s="60">
        <v>14705348</v>
      </c>
      <c r="K39" s="60">
        <v>5660672</v>
      </c>
      <c r="L39" s="60">
        <v>2374065</v>
      </c>
      <c r="M39" s="60">
        <v>4829489</v>
      </c>
      <c r="N39" s="60">
        <v>12864226</v>
      </c>
      <c r="O39" s="60">
        <v>4801737</v>
      </c>
      <c r="P39" s="60">
        <v>2039436</v>
      </c>
      <c r="Q39" s="60">
        <v>11117320</v>
      </c>
      <c r="R39" s="60">
        <v>17958493</v>
      </c>
      <c r="S39" s="60">
        <v>6853753</v>
      </c>
      <c r="T39" s="60">
        <v>3318043</v>
      </c>
      <c r="U39" s="60">
        <v>5536045</v>
      </c>
      <c r="V39" s="60">
        <v>15707841</v>
      </c>
      <c r="W39" s="60">
        <v>61235908</v>
      </c>
      <c r="X39" s="60">
        <v>53825063</v>
      </c>
      <c r="Y39" s="60">
        <v>7410845</v>
      </c>
      <c r="Z39" s="140">
        <v>13.77</v>
      </c>
      <c r="AA39" s="155">
        <v>58783437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8937847</v>
      </c>
      <c r="D41" s="155"/>
      <c r="E41" s="156">
        <v>15095933</v>
      </c>
      <c r="F41" s="60">
        <v>15277769</v>
      </c>
      <c r="G41" s="60">
        <v>1050232</v>
      </c>
      <c r="H41" s="60">
        <v>765022</v>
      </c>
      <c r="I41" s="60">
        <v>1154978</v>
      </c>
      <c r="J41" s="60">
        <v>2970232</v>
      </c>
      <c r="K41" s="60">
        <v>1096170</v>
      </c>
      <c r="L41" s="60">
        <v>1316169</v>
      </c>
      <c r="M41" s="60">
        <v>1101364</v>
      </c>
      <c r="N41" s="60">
        <v>3513703</v>
      </c>
      <c r="O41" s="60">
        <v>1138570</v>
      </c>
      <c r="P41" s="60">
        <v>1092570</v>
      </c>
      <c r="Q41" s="60">
        <v>1113740</v>
      </c>
      <c r="R41" s="60">
        <v>3344880</v>
      </c>
      <c r="S41" s="60">
        <v>1109237</v>
      </c>
      <c r="T41" s="60">
        <v>1139764</v>
      </c>
      <c r="U41" s="60">
        <v>1582653</v>
      </c>
      <c r="V41" s="60">
        <v>3831654</v>
      </c>
      <c r="W41" s="60">
        <v>13660469</v>
      </c>
      <c r="X41" s="60">
        <v>15095933</v>
      </c>
      <c r="Y41" s="60">
        <v>-1435464</v>
      </c>
      <c r="Z41" s="140">
        <v>-9.51</v>
      </c>
      <c r="AA41" s="155">
        <v>15277769</v>
      </c>
    </row>
    <row r="42" spans="1:27" ht="13.5">
      <c r="A42" s="135" t="s">
        <v>88</v>
      </c>
      <c r="B42" s="142"/>
      <c r="C42" s="153">
        <f aca="true" t="shared" si="8" ref="C42:Y42">SUM(C43:C46)</f>
        <v>468496990</v>
      </c>
      <c r="D42" s="153">
        <f>SUM(D43:D46)</f>
        <v>0</v>
      </c>
      <c r="E42" s="154">
        <f t="shared" si="8"/>
        <v>508359554</v>
      </c>
      <c r="F42" s="100">
        <f t="shared" si="8"/>
        <v>520046735</v>
      </c>
      <c r="G42" s="100">
        <f t="shared" si="8"/>
        <v>28797291</v>
      </c>
      <c r="H42" s="100">
        <f t="shared" si="8"/>
        <v>40633541</v>
      </c>
      <c r="I42" s="100">
        <f t="shared" si="8"/>
        <v>47734854</v>
      </c>
      <c r="J42" s="100">
        <f t="shared" si="8"/>
        <v>117165686</v>
      </c>
      <c r="K42" s="100">
        <f t="shared" si="8"/>
        <v>36923059</v>
      </c>
      <c r="L42" s="100">
        <f t="shared" si="8"/>
        <v>31361914</v>
      </c>
      <c r="M42" s="100">
        <f t="shared" si="8"/>
        <v>38657297</v>
      </c>
      <c r="N42" s="100">
        <f t="shared" si="8"/>
        <v>106942270</v>
      </c>
      <c r="O42" s="100">
        <f t="shared" si="8"/>
        <v>35674992</v>
      </c>
      <c r="P42" s="100">
        <f t="shared" si="8"/>
        <v>37517651</v>
      </c>
      <c r="Q42" s="100">
        <f t="shared" si="8"/>
        <v>48582674</v>
      </c>
      <c r="R42" s="100">
        <f t="shared" si="8"/>
        <v>121775317</v>
      </c>
      <c r="S42" s="100">
        <f t="shared" si="8"/>
        <v>39152065</v>
      </c>
      <c r="T42" s="100">
        <f t="shared" si="8"/>
        <v>28743669</v>
      </c>
      <c r="U42" s="100">
        <f t="shared" si="8"/>
        <v>37741129</v>
      </c>
      <c r="V42" s="100">
        <f t="shared" si="8"/>
        <v>105636863</v>
      </c>
      <c r="W42" s="100">
        <f t="shared" si="8"/>
        <v>451520136</v>
      </c>
      <c r="X42" s="100">
        <f t="shared" si="8"/>
        <v>508359554</v>
      </c>
      <c r="Y42" s="100">
        <f t="shared" si="8"/>
        <v>-56839418</v>
      </c>
      <c r="Z42" s="137">
        <f>+IF(X42&lt;&gt;0,+(Y42/X42)*100,0)</f>
        <v>-11.180948120825521</v>
      </c>
      <c r="AA42" s="153">
        <f>SUM(AA43:AA46)</f>
        <v>520046735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425735689</v>
      </c>
      <c r="D44" s="155"/>
      <c r="E44" s="156">
        <v>432079070</v>
      </c>
      <c r="F44" s="60">
        <v>439632312</v>
      </c>
      <c r="G44" s="60">
        <v>25276022</v>
      </c>
      <c r="H44" s="60">
        <v>36228121</v>
      </c>
      <c r="I44" s="60">
        <v>43288754</v>
      </c>
      <c r="J44" s="60">
        <v>104792897</v>
      </c>
      <c r="K44" s="60">
        <v>32681127</v>
      </c>
      <c r="L44" s="60">
        <v>27415064</v>
      </c>
      <c r="M44" s="60">
        <v>33320529</v>
      </c>
      <c r="N44" s="60">
        <v>93416720</v>
      </c>
      <c r="O44" s="60">
        <v>31236679</v>
      </c>
      <c r="P44" s="60">
        <v>33411145</v>
      </c>
      <c r="Q44" s="60">
        <v>43676657</v>
      </c>
      <c r="R44" s="60">
        <v>108324481</v>
      </c>
      <c r="S44" s="60">
        <v>34443781</v>
      </c>
      <c r="T44" s="60">
        <v>25106530</v>
      </c>
      <c r="U44" s="60">
        <v>30796003</v>
      </c>
      <c r="V44" s="60">
        <v>90346314</v>
      </c>
      <c r="W44" s="60">
        <v>396880412</v>
      </c>
      <c r="X44" s="60">
        <v>432079070</v>
      </c>
      <c r="Y44" s="60">
        <v>-35198658</v>
      </c>
      <c r="Z44" s="140">
        <v>-8.15</v>
      </c>
      <c r="AA44" s="155">
        <v>439632312</v>
      </c>
    </row>
    <row r="45" spans="1:27" ht="13.5">
      <c r="A45" s="138" t="s">
        <v>91</v>
      </c>
      <c r="B45" s="136"/>
      <c r="C45" s="157">
        <v>42761301</v>
      </c>
      <c r="D45" s="157"/>
      <c r="E45" s="158">
        <v>76280484</v>
      </c>
      <c r="F45" s="159">
        <v>80414423</v>
      </c>
      <c r="G45" s="159">
        <v>3521269</v>
      </c>
      <c r="H45" s="159">
        <v>4405420</v>
      </c>
      <c r="I45" s="159">
        <v>4446100</v>
      </c>
      <c r="J45" s="159">
        <v>12372789</v>
      </c>
      <c r="K45" s="159">
        <v>4241932</v>
      </c>
      <c r="L45" s="159">
        <v>3946850</v>
      </c>
      <c r="M45" s="159">
        <v>5336768</v>
      </c>
      <c r="N45" s="159">
        <v>13525550</v>
      </c>
      <c r="O45" s="159">
        <v>4438313</v>
      </c>
      <c r="P45" s="159">
        <v>4106506</v>
      </c>
      <c r="Q45" s="159">
        <v>4906017</v>
      </c>
      <c r="R45" s="159">
        <v>13450836</v>
      </c>
      <c r="S45" s="159">
        <v>4708284</v>
      </c>
      <c r="T45" s="159">
        <v>3637139</v>
      </c>
      <c r="U45" s="159">
        <v>6945126</v>
      </c>
      <c r="V45" s="159">
        <v>15290549</v>
      </c>
      <c r="W45" s="159">
        <v>54639724</v>
      </c>
      <c r="X45" s="159">
        <v>76280484</v>
      </c>
      <c r="Y45" s="159">
        <v>-21640760</v>
      </c>
      <c r="Z45" s="141">
        <v>-28.37</v>
      </c>
      <c r="AA45" s="157">
        <v>80414423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824548</v>
      </c>
      <c r="D47" s="153"/>
      <c r="E47" s="154">
        <v>1297597</v>
      </c>
      <c r="F47" s="100">
        <v>1133193</v>
      </c>
      <c r="G47" s="100">
        <v>6150</v>
      </c>
      <c r="H47" s="100">
        <v>67666</v>
      </c>
      <c r="I47" s="100">
        <v>74169</v>
      </c>
      <c r="J47" s="100">
        <v>147985</v>
      </c>
      <c r="K47" s="100"/>
      <c r="L47" s="100">
        <v>57940</v>
      </c>
      <c r="M47" s="100">
        <v>56559</v>
      </c>
      <c r="N47" s="100">
        <v>114499</v>
      </c>
      <c r="O47" s="100">
        <v>58486</v>
      </c>
      <c r="P47" s="100">
        <v>65235</v>
      </c>
      <c r="Q47" s="100">
        <v>61791</v>
      </c>
      <c r="R47" s="100">
        <v>185512</v>
      </c>
      <c r="S47" s="100">
        <v>65566</v>
      </c>
      <c r="T47" s="100">
        <v>60124</v>
      </c>
      <c r="U47" s="100">
        <v>82441</v>
      </c>
      <c r="V47" s="100">
        <v>208131</v>
      </c>
      <c r="W47" s="100">
        <v>656127</v>
      </c>
      <c r="X47" s="100">
        <v>1297597</v>
      </c>
      <c r="Y47" s="100">
        <v>-641470</v>
      </c>
      <c r="Z47" s="137">
        <v>-49.44</v>
      </c>
      <c r="AA47" s="153">
        <v>1133193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676515957</v>
      </c>
      <c r="D48" s="168">
        <f>+D28+D32+D38+D42+D47</f>
        <v>0</v>
      </c>
      <c r="E48" s="169">
        <f t="shared" si="9"/>
        <v>726386669</v>
      </c>
      <c r="F48" s="73">
        <f t="shared" si="9"/>
        <v>749143464</v>
      </c>
      <c r="G48" s="73">
        <f t="shared" si="9"/>
        <v>39812398</v>
      </c>
      <c r="H48" s="73">
        <f t="shared" si="9"/>
        <v>60564857</v>
      </c>
      <c r="I48" s="73">
        <f t="shared" si="9"/>
        <v>65730871</v>
      </c>
      <c r="J48" s="73">
        <f t="shared" si="9"/>
        <v>166108126</v>
      </c>
      <c r="K48" s="73">
        <f t="shared" si="9"/>
        <v>54696657</v>
      </c>
      <c r="L48" s="73">
        <f t="shared" si="9"/>
        <v>45708504</v>
      </c>
      <c r="M48" s="73">
        <f t="shared" si="9"/>
        <v>57613855</v>
      </c>
      <c r="N48" s="73">
        <f t="shared" si="9"/>
        <v>158019016</v>
      </c>
      <c r="O48" s="73">
        <f t="shared" si="9"/>
        <v>50648272</v>
      </c>
      <c r="P48" s="73">
        <f t="shared" si="9"/>
        <v>50489107</v>
      </c>
      <c r="Q48" s="73">
        <f t="shared" si="9"/>
        <v>69989571</v>
      </c>
      <c r="R48" s="73">
        <f t="shared" si="9"/>
        <v>171126950</v>
      </c>
      <c r="S48" s="73">
        <f t="shared" si="9"/>
        <v>57164775</v>
      </c>
      <c r="T48" s="73">
        <f t="shared" si="9"/>
        <v>44578819</v>
      </c>
      <c r="U48" s="73">
        <f t="shared" si="9"/>
        <v>56135151</v>
      </c>
      <c r="V48" s="73">
        <f t="shared" si="9"/>
        <v>157878745</v>
      </c>
      <c r="W48" s="73">
        <f t="shared" si="9"/>
        <v>653132837</v>
      </c>
      <c r="X48" s="73">
        <f t="shared" si="9"/>
        <v>726386669</v>
      </c>
      <c r="Y48" s="73">
        <f t="shared" si="9"/>
        <v>-73253832</v>
      </c>
      <c r="Z48" s="170">
        <f>+IF(X48&lt;&gt;0,+(Y48/X48)*100,0)</f>
        <v>-10.084688379654171</v>
      </c>
      <c r="AA48" s="168">
        <f>+AA28+AA32+AA38+AA42+AA47</f>
        <v>749143464</v>
      </c>
    </row>
    <row r="49" spans="1:27" ht="13.5">
      <c r="A49" s="148" t="s">
        <v>49</v>
      </c>
      <c r="B49" s="149"/>
      <c r="C49" s="171">
        <f aca="true" t="shared" si="10" ref="C49:Y49">+C25-C48</f>
        <v>350364982</v>
      </c>
      <c r="D49" s="171">
        <f>+D25-D48</f>
        <v>0</v>
      </c>
      <c r="E49" s="172">
        <f t="shared" si="10"/>
        <v>321378855</v>
      </c>
      <c r="F49" s="173">
        <f t="shared" si="10"/>
        <v>417385746</v>
      </c>
      <c r="G49" s="173">
        <f t="shared" si="10"/>
        <v>120092049</v>
      </c>
      <c r="H49" s="173">
        <f t="shared" si="10"/>
        <v>23506573</v>
      </c>
      <c r="I49" s="173">
        <f t="shared" si="10"/>
        <v>-1953689</v>
      </c>
      <c r="J49" s="173">
        <f t="shared" si="10"/>
        <v>141644933</v>
      </c>
      <c r="K49" s="173">
        <f t="shared" si="10"/>
        <v>24045566</v>
      </c>
      <c r="L49" s="173">
        <f t="shared" si="10"/>
        <v>13885982</v>
      </c>
      <c r="M49" s="173">
        <f t="shared" si="10"/>
        <v>121010535</v>
      </c>
      <c r="N49" s="173">
        <f t="shared" si="10"/>
        <v>158942083</v>
      </c>
      <c r="O49" s="173">
        <f t="shared" si="10"/>
        <v>1991699</v>
      </c>
      <c r="P49" s="173">
        <f t="shared" si="10"/>
        <v>15161166</v>
      </c>
      <c r="Q49" s="173">
        <f t="shared" si="10"/>
        <v>75019669</v>
      </c>
      <c r="R49" s="173">
        <f t="shared" si="10"/>
        <v>92172534</v>
      </c>
      <c r="S49" s="173">
        <f t="shared" si="10"/>
        <v>26890614</v>
      </c>
      <c r="T49" s="173">
        <f t="shared" si="10"/>
        <v>82093764</v>
      </c>
      <c r="U49" s="173">
        <f t="shared" si="10"/>
        <v>-39732639</v>
      </c>
      <c r="V49" s="173">
        <f t="shared" si="10"/>
        <v>69251739</v>
      </c>
      <c r="W49" s="173">
        <f t="shared" si="10"/>
        <v>462011289</v>
      </c>
      <c r="X49" s="173">
        <f>IF(F25=F48,0,X25-X48)</f>
        <v>321378852</v>
      </c>
      <c r="Y49" s="173">
        <f t="shared" si="10"/>
        <v>140632437</v>
      </c>
      <c r="Z49" s="174">
        <f>+IF(X49&lt;&gt;0,+(Y49/X49)*100,0)</f>
        <v>43.759082504906075</v>
      </c>
      <c r="AA49" s="171">
        <f>+AA25-AA48</f>
        <v>417385746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221006589</v>
      </c>
      <c r="D8" s="155">
        <v>0</v>
      </c>
      <c r="E8" s="156">
        <v>273458501</v>
      </c>
      <c r="F8" s="60">
        <v>288708501</v>
      </c>
      <c r="G8" s="60">
        <v>18791019</v>
      </c>
      <c r="H8" s="60">
        <v>19188315</v>
      </c>
      <c r="I8" s="60">
        <v>19469985</v>
      </c>
      <c r="J8" s="60">
        <v>57449319</v>
      </c>
      <c r="K8" s="60">
        <v>27447405</v>
      </c>
      <c r="L8" s="60">
        <v>16701442</v>
      </c>
      <c r="M8" s="60">
        <v>20808817</v>
      </c>
      <c r="N8" s="60">
        <v>64957664</v>
      </c>
      <c r="O8" s="60">
        <v>21907877</v>
      </c>
      <c r="P8" s="60">
        <v>20029912</v>
      </c>
      <c r="Q8" s="60">
        <v>23603322</v>
      </c>
      <c r="R8" s="60">
        <v>65541111</v>
      </c>
      <c r="S8" s="60">
        <v>18582259</v>
      </c>
      <c r="T8" s="60">
        <v>21411328</v>
      </c>
      <c r="U8" s="60">
        <v>-8971292</v>
      </c>
      <c r="V8" s="60">
        <v>31022295</v>
      </c>
      <c r="W8" s="60">
        <v>218970389</v>
      </c>
      <c r="X8" s="60">
        <v>273458501</v>
      </c>
      <c r="Y8" s="60">
        <v>-54488112</v>
      </c>
      <c r="Z8" s="140">
        <v>-19.93</v>
      </c>
      <c r="AA8" s="155">
        <v>288708501</v>
      </c>
    </row>
    <row r="9" spans="1:27" ht="13.5">
      <c r="A9" s="183" t="s">
        <v>105</v>
      </c>
      <c r="B9" s="182"/>
      <c r="C9" s="155">
        <v>93777019</v>
      </c>
      <c r="D9" s="155">
        <v>0</v>
      </c>
      <c r="E9" s="156">
        <v>105092463</v>
      </c>
      <c r="F9" s="60">
        <v>105092463</v>
      </c>
      <c r="G9" s="60">
        <v>8095673</v>
      </c>
      <c r="H9" s="60">
        <v>8624824</v>
      </c>
      <c r="I9" s="60">
        <v>8839945</v>
      </c>
      <c r="J9" s="60">
        <v>25560442</v>
      </c>
      <c r="K9" s="60">
        <v>7826371</v>
      </c>
      <c r="L9" s="60">
        <v>8497888</v>
      </c>
      <c r="M9" s="60">
        <v>8320664</v>
      </c>
      <c r="N9" s="60">
        <v>24644923</v>
      </c>
      <c r="O9" s="60">
        <v>9350174</v>
      </c>
      <c r="P9" s="60">
        <v>8642447</v>
      </c>
      <c r="Q9" s="60">
        <v>8420443</v>
      </c>
      <c r="R9" s="60">
        <v>26413064</v>
      </c>
      <c r="S9" s="60">
        <v>8392324</v>
      </c>
      <c r="T9" s="60">
        <v>8602066</v>
      </c>
      <c r="U9" s="60">
        <v>-7714183</v>
      </c>
      <c r="V9" s="60">
        <v>9280207</v>
      </c>
      <c r="W9" s="60">
        <v>85898636</v>
      </c>
      <c r="X9" s="60">
        <v>105092463</v>
      </c>
      <c r="Y9" s="60">
        <v>-19193827</v>
      </c>
      <c r="Z9" s="140">
        <v>-18.26</v>
      </c>
      <c r="AA9" s="155">
        <v>105092463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2193961</v>
      </c>
      <c r="D12" s="155">
        <v>0</v>
      </c>
      <c r="E12" s="156">
        <v>2486520</v>
      </c>
      <c r="F12" s="60">
        <v>2371594</v>
      </c>
      <c r="G12" s="60">
        <v>119440</v>
      </c>
      <c r="H12" s="60">
        <v>766053</v>
      </c>
      <c r="I12" s="60">
        <v>143350</v>
      </c>
      <c r="J12" s="60">
        <v>1028843</v>
      </c>
      <c r="K12" s="60">
        <v>161066</v>
      </c>
      <c r="L12" s="60">
        <v>416506</v>
      </c>
      <c r="M12" s="60">
        <v>13894</v>
      </c>
      <c r="N12" s="60">
        <v>591466</v>
      </c>
      <c r="O12" s="60">
        <v>122782</v>
      </c>
      <c r="P12" s="60">
        <v>208927</v>
      </c>
      <c r="Q12" s="60">
        <v>362137</v>
      </c>
      <c r="R12" s="60">
        <v>693846</v>
      </c>
      <c r="S12" s="60">
        <v>174326</v>
      </c>
      <c r="T12" s="60">
        <v>255706</v>
      </c>
      <c r="U12" s="60">
        <v>100359</v>
      </c>
      <c r="V12" s="60">
        <v>530391</v>
      </c>
      <c r="W12" s="60">
        <v>2844546</v>
      </c>
      <c r="X12" s="60">
        <v>2486519</v>
      </c>
      <c r="Y12" s="60">
        <v>358027</v>
      </c>
      <c r="Z12" s="140">
        <v>14.4</v>
      </c>
      <c r="AA12" s="155">
        <v>2371594</v>
      </c>
    </row>
    <row r="13" spans="1:27" ht="13.5">
      <c r="A13" s="181" t="s">
        <v>109</v>
      </c>
      <c r="B13" s="185"/>
      <c r="C13" s="155">
        <v>10970336</v>
      </c>
      <c r="D13" s="155">
        <v>0</v>
      </c>
      <c r="E13" s="156">
        <v>4857467</v>
      </c>
      <c r="F13" s="60">
        <v>7473847</v>
      </c>
      <c r="G13" s="60">
        <v>612627</v>
      </c>
      <c r="H13" s="60">
        <v>968755</v>
      </c>
      <c r="I13" s="60">
        <v>749799</v>
      </c>
      <c r="J13" s="60">
        <v>2331181</v>
      </c>
      <c r="K13" s="60">
        <v>1140619</v>
      </c>
      <c r="L13" s="60">
        <v>624496</v>
      </c>
      <c r="M13" s="60">
        <v>573202</v>
      </c>
      <c r="N13" s="60">
        <v>2338317</v>
      </c>
      <c r="O13" s="60">
        <v>496474</v>
      </c>
      <c r="P13" s="60">
        <v>986449</v>
      </c>
      <c r="Q13" s="60">
        <v>1509815</v>
      </c>
      <c r="R13" s="60">
        <v>2992738</v>
      </c>
      <c r="S13" s="60">
        <v>2484795</v>
      </c>
      <c r="T13" s="60">
        <v>1233023</v>
      </c>
      <c r="U13" s="60">
        <v>-984169</v>
      </c>
      <c r="V13" s="60">
        <v>2733649</v>
      </c>
      <c r="W13" s="60">
        <v>10395885</v>
      </c>
      <c r="X13" s="60">
        <v>4857467</v>
      </c>
      <c r="Y13" s="60">
        <v>5538418</v>
      </c>
      <c r="Z13" s="140">
        <v>114.02</v>
      </c>
      <c r="AA13" s="155">
        <v>7473847</v>
      </c>
    </row>
    <row r="14" spans="1:27" ht="13.5">
      <c r="A14" s="181" t="s">
        <v>110</v>
      </c>
      <c r="B14" s="185"/>
      <c r="C14" s="155">
        <v>21969415</v>
      </c>
      <c r="D14" s="155">
        <v>0</v>
      </c>
      <c r="E14" s="156">
        <v>3425321</v>
      </c>
      <c r="F14" s="60">
        <v>3425321</v>
      </c>
      <c r="G14" s="60">
        <v>201746</v>
      </c>
      <c r="H14" s="60">
        <v>219996</v>
      </c>
      <c r="I14" s="60">
        <v>224680</v>
      </c>
      <c r="J14" s="60">
        <v>646422</v>
      </c>
      <c r="K14" s="60">
        <v>226551</v>
      </c>
      <c r="L14" s="60">
        <v>220861</v>
      </c>
      <c r="M14" s="60">
        <v>319342</v>
      </c>
      <c r="N14" s="60">
        <v>766754</v>
      </c>
      <c r="O14" s="60">
        <v>958171</v>
      </c>
      <c r="P14" s="60">
        <v>292582</v>
      </c>
      <c r="Q14" s="60">
        <v>283665</v>
      </c>
      <c r="R14" s="60">
        <v>1534418</v>
      </c>
      <c r="S14" s="60">
        <v>104796</v>
      </c>
      <c r="T14" s="60">
        <v>241483</v>
      </c>
      <c r="U14" s="60">
        <v>-196134</v>
      </c>
      <c r="V14" s="60">
        <v>150145</v>
      </c>
      <c r="W14" s="60">
        <v>3097739</v>
      </c>
      <c r="X14" s="60">
        <v>3425321</v>
      </c>
      <c r="Y14" s="60">
        <v>-327582</v>
      </c>
      <c r="Z14" s="140">
        <v>-9.56</v>
      </c>
      <c r="AA14" s="155">
        <v>3425321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249304404</v>
      </c>
      <c r="D19" s="155">
        <v>0</v>
      </c>
      <c r="E19" s="156">
        <v>340768872</v>
      </c>
      <c r="F19" s="60">
        <v>343147637</v>
      </c>
      <c r="G19" s="60">
        <v>129400008</v>
      </c>
      <c r="H19" s="60">
        <v>589156</v>
      </c>
      <c r="I19" s="60">
        <v>1499316</v>
      </c>
      <c r="J19" s="60">
        <v>131488480</v>
      </c>
      <c r="K19" s="60">
        <v>3612383</v>
      </c>
      <c r="L19" s="60">
        <v>395152</v>
      </c>
      <c r="M19" s="60">
        <v>86059453</v>
      </c>
      <c r="N19" s="60">
        <v>90066988</v>
      </c>
      <c r="O19" s="60">
        <v>6128329</v>
      </c>
      <c r="P19" s="60">
        <v>2065853</v>
      </c>
      <c r="Q19" s="60">
        <v>111664152</v>
      </c>
      <c r="R19" s="60">
        <v>119858334</v>
      </c>
      <c r="S19" s="60">
        <v>3406780</v>
      </c>
      <c r="T19" s="60">
        <v>87169151</v>
      </c>
      <c r="U19" s="60">
        <v>84619817</v>
      </c>
      <c r="V19" s="60">
        <v>175195748</v>
      </c>
      <c r="W19" s="60">
        <v>516609550</v>
      </c>
      <c r="X19" s="60">
        <v>340768872</v>
      </c>
      <c r="Y19" s="60">
        <v>175840678</v>
      </c>
      <c r="Z19" s="140">
        <v>51.6</v>
      </c>
      <c r="AA19" s="155">
        <v>343147637</v>
      </c>
    </row>
    <row r="20" spans="1:27" ht="13.5">
      <c r="A20" s="181" t="s">
        <v>35</v>
      </c>
      <c r="B20" s="185"/>
      <c r="C20" s="155">
        <v>9794231</v>
      </c>
      <c r="D20" s="155">
        <v>0</v>
      </c>
      <c r="E20" s="156">
        <v>10100252</v>
      </c>
      <c r="F20" s="54">
        <v>6857081</v>
      </c>
      <c r="G20" s="54">
        <v>377914</v>
      </c>
      <c r="H20" s="54">
        <v>394216</v>
      </c>
      <c r="I20" s="54">
        <v>345562</v>
      </c>
      <c r="J20" s="54">
        <v>1117692</v>
      </c>
      <c r="K20" s="54">
        <v>4146911</v>
      </c>
      <c r="L20" s="54">
        <v>623418</v>
      </c>
      <c r="M20" s="54">
        <v>310885</v>
      </c>
      <c r="N20" s="54">
        <v>5081214</v>
      </c>
      <c r="O20" s="54">
        <v>700535</v>
      </c>
      <c r="P20" s="54">
        <v>495983</v>
      </c>
      <c r="Q20" s="54">
        <v>1256119</v>
      </c>
      <c r="R20" s="54">
        <v>2452637</v>
      </c>
      <c r="S20" s="54">
        <v>1492987</v>
      </c>
      <c r="T20" s="54">
        <v>425140</v>
      </c>
      <c r="U20" s="54">
        <v>-1887528</v>
      </c>
      <c r="V20" s="54">
        <v>30599</v>
      </c>
      <c r="W20" s="54">
        <v>8682142</v>
      </c>
      <c r="X20" s="54">
        <v>10100250</v>
      </c>
      <c r="Y20" s="54">
        <v>-1418108</v>
      </c>
      <c r="Z20" s="184">
        <v>-14.04</v>
      </c>
      <c r="AA20" s="130">
        <v>6857081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609015955</v>
      </c>
      <c r="D22" s="188">
        <f>SUM(D5:D21)</f>
        <v>0</v>
      </c>
      <c r="E22" s="189">
        <f t="shared" si="0"/>
        <v>740189396</v>
      </c>
      <c r="F22" s="190">
        <f t="shared" si="0"/>
        <v>757076444</v>
      </c>
      <c r="G22" s="190">
        <f t="shared" si="0"/>
        <v>157598427</v>
      </c>
      <c r="H22" s="190">
        <f t="shared" si="0"/>
        <v>30751315</v>
      </c>
      <c r="I22" s="190">
        <f t="shared" si="0"/>
        <v>31272637</v>
      </c>
      <c r="J22" s="190">
        <f t="shared" si="0"/>
        <v>219622379</v>
      </c>
      <c r="K22" s="190">
        <f t="shared" si="0"/>
        <v>44561306</v>
      </c>
      <c r="L22" s="190">
        <f t="shared" si="0"/>
        <v>27479763</v>
      </c>
      <c r="M22" s="190">
        <f t="shared" si="0"/>
        <v>116406257</v>
      </c>
      <c r="N22" s="190">
        <f t="shared" si="0"/>
        <v>188447326</v>
      </c>
      <c r="O22" s="190">
        <f t="shared" si="0"/>
        <v>39664342</v>
      </c>
      <c r="P22" s="190">
        <f t="shared" si="0"/>
        <v>32722153</v>
      </c>
      <c r="Q22" s="190">
        <f t="shared" si="0"/>
        <v>147099653</v>
      </c>
      <c r="R22" s="190">
        <f t="shared" si="0"/>
        <v>219486148</v>
      </c>
      <c r="S22" s="190">
        <f t="shared" si="0"/>
        <v>34638267</v>
      </c>
      <c r="T22" s="190">
        <f t="shared" si="0"/>
        <v>119337897</v>
      </c>
      <c r="U22" s="190">
        <f t="shared" si="0"/>
        <v>64966870</v>
      </c>
      <c r="V22" s="190">
        <f t="shared" si="0"/>
        <v>218943034</v>
      </c>
      <c r="W22" s="190">
        <f t="shared" si="0"/>
        <v>846498887</v>
      </c>
      <c r="X22" s="190">
        <f t="shared" si="0"/>
        <v>740189393</v>
      </c>
      <c r="Y22" s="190">
        <f t="shared" si="0"/>
        <v>106309494</v>
      </c>
      <c r="Z22" s="191">
        <f>+IF(X22&lt;&gt;0,+(Y22/X22)*100,0)</f>
        <v>14.362471957227843</v>
      </c>
      <c r="AA22" s="188">
        <f>SUM(AA5:AA21)</f>
        <v>757076444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246106223</v>
      </c>
      <c r="D25" s="155">
        <v>0</v>
      </c>
      <c r="E25" s="156">
        <v>254616286</v>
      </c>
      <c r="F25" s="60">
        <v>266292105</v>
      </c>
      <c r="G25" s="60">
        <v>20572050</v>
      </c>
      <c r="H25" s="60">
        <v>21092281</v>
      </c>
      <c r="I25" s="60">
        <v>20589511</v>
      </c>
      <c r="J25" s="60">
        <v>62253842</v>
      </c>
      <c r="K25" s="60">
        <v>21076234</v>
      </c>
      <c r="L25" s="60">
        <v>21006335</v>
      </c>
      <c r="M25" s="60">
        <v>21002348</v>
      </c>
      <c r="N25" s="60">
        <v>63084917</v>
      </c>
      <c r="O25" s="60">
        <v>21643691</v>
      </c>
      <c r="P25" s="60">
        <v>20848848</v>
      </c>
      <c r="Q25" s="60">
        <v>22855796</v>
      </c>
      <c r="R25" s="60">
        <v>65348335</v>
      </c>
      <c r="S25" s="60">
        <v>21219308</v>
      </c>
      <c r="T25" s="60">
        <v>21949238</v>
      </c>
      <c r="U25" s="60">
        <v>22000649</v>
      </c>
      <c r="V25" s="60">
        <v>65169195</v>
      </c>
      <c r="W25" s="60">
        <v>255856289</v>
      </c>
      <c r="X25" s="60">
        <v>254616286</v>
      </c>
      <c r="Y25" s="60">
        <v>1240003</v>
      </c>
      <c r="Z25" s="140">
        <v>0.49</v>
      </c>
      <c r="AA25" s="155">
        <v>266292105</v>
      </c>
    </row>
    <row r="26" spans="1:27" ht="13.5">
      <c r="A26" s="183" t="s">
        <v>38</v>
      </c>
      <c r="B26" s="182"/>
      <c r="C26" s="155">
        <v>7937981</v>
      </c>
      <c r="D26" s="155">
        <v>0</v>
      </c>
      <c r="E26" s="156">
        <v>10467264</v>
      </c>
      <c r="F26" s="60">
        <v>11358885</v>
      </c>
      <c r="G26" s="60">
        <v>638819</v>
      </c>
      <c r="H26" s="60">
        <v>644145</v>
      </c>
      <c r="I26" s="60">
        <v>660330</v>
      </c>
      <c r="J26" s="60">
        <v>1943294</v>
      </c>
      <c r="K26" s="60">
        <v>662875</v>
      </c>
      <c r="L26" s="60">
        <v>585617</v>
      </c>
      <c r="M26" s="60">
        <v>717093</v>
      </c>
      <c r="N26" s="60">
        <v>1965585</v>
      </c>
      <c r="O26" s="60">
        <v>656339</v>
      </c>
      <c r="P26" s="60">
        <v>765604</v>
      </c>
      <c r="Q26" s="60">
        <v>957704</v>
      </c>
      <c r="R26" s="60">
        <v>2379647</v>
      </c>
      <c r="S26" s="60">
        <v>734934</v>
      </c>
      <c r="T26" s="60">
        <v>1409508</v>
      </c>
      <c r="U26" s="60">
        <v>728990</v>
      </c>
      <c r="V26" s="60">
        <v>2873432</v>
      </c>
      <c r="W26" s="60">
        <v>9161958</v>
      </c>
      <c r="X26" s="60">
        <v>10467264</v>
      </c>
      <c r="Y26" s="60">
        <v>-1305306</v>
      </c>
      <c r="Z26" s="140">
        <v>-12.47</v>
      </c>
      <c r="AA26" s="155">
        <v>11358885</v>
      </c>
    </row>
    <row r="27" spans="1:27" ht="13.5">
      <c r="A27" s="183" t="s">
        <v>118</v>
      </c>
      <c r="B27" s="182"/>
      <c r="C27" s="155">
        <v>25940159</v>
      </c>
      <c r="D27" s="155">
        <v>0</v>
      </c>
      <c r="E27" s="156">
        <v>21119155</v>
      </c>
      <c r="F27" s="60">
        <v>21069155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21119155</v>
      </c>
      <c r="Y27" s="60">
        <v>-21119155</v>
      </c>
      <c r="Z27" s="140">
        <v>-100</v>
      </c>
      <c r="AA27" s="155">
        <v>21069155</v>
      </c>
    </row>
    <row r="28" spans="1:27" ht="13.5">
      <c r="A28" s="183" t="s">
        <v>39</v>
      </c>
      <c r="B28" s="182"/>
      <c r="C28" s="155">
        <v>66834436</v>
      </c>
      <c r="D28" s="155">
        <v>0</v>
      </c>
      <c r="E28" s="156">
        <v>64202725</v>
      </c>
      <c r="F28" s="60">
        <v>64215619</v>
      </c>
      <c r="G28" s="60">
        <v>5347117</v>
      </c>
      <c r="H28" s="60">
        <v>5347417</v>
      </c>
      <c r="I28" s="60">
        <v>5367338</v>
      </c>
      <c r="J28" s="60">
        <v>16061872</v>
      </c>
      <c r="K28" s="60">
        <v>5314922</v>
      </c>
      <c r="L28" s="60">
        <v>4926270</v>
      </c>
      <c r="M28" s="60">
        <v>5087010</v>
      </c>
      <c r="N28" s="60">
        <v>15328202</v>
      </c>
      <c r="O28" s="60">
        <v>5107691</v>
      </c>
      <c r="P28" s="60">
        <v>4667018</v>
      </c>
      <c r="Q28" s="60">
        <v>5175573</v>
      </c>
      <c r="R28" s="60">
        <v>14950282</v>
      </c>
      <c r="S28" s="60">
        <v>5024443</v>
      </c>
      <c r="T28" s="60">
        <v>5026968</v>
      </c>
      <c r="U28" s="60">
        <v>19794</v>
      </c>
      <c r="V28" s="60">
        <v>10071205</v>
      </c>
      <c r="W28" s="60">
        <v>56411561</v>
      </c>
      <c r="X28" s="60">
        <v>64202725</v>
      </c>
      <c r="Y28" s="60">
        <v>-7791164</v>
      </c>
      <c r="Z28" s="140">
        <v>-12.14</v>
      </c>
      <c r="AA28" s="155">
        <v>64215619</v>
      </c>
    </row>
    <row r="29" spans="1:27" ht="13.5">
      <c r="A29" s="183" t="s">
        <v>40</v>
      </c>
      <c r="B29" s="182"/>
      <c r="C29" s="155">
        <v>15817647</v>
      </c>
      <c r="D29" s="155">
        <v>0</v>
      </c>
      <c r="E29" s="156">
        <v>18951859</v>
      </c>
      <c r="F29" s="60">
        <v>18951859</v>
      </c>
      <c r="G29" s="60">
        <v>52110</v>
      </c>
      <c r="H29" s="60">
        <v>288571</v>
      </c>
      <c r="I29" s="60">
        <v>3358280</v>
      </c>
      <c r="J29" s="60">
        <v>3698961</v>
      </c>
      <c r="K29" s="60">
        <v>303821</v>
      </c>
      <c r="L29" s="60">
        <v>278073</v>
      </c>
      <c r="M29" s="60">
        <v>2630395</v>
      </c>
      <c r="N29" s="60">
        <v>3212289</v>
      </c>
      <c r="O29" s="60">
        <v>347722</v>
      </c>
      <c r="P29" s="60">
        <v>23447</v>
      </c>
      <c r="Q29" s="60">
        <v>2920516</v>
      </c>
      <c r="R29" s="60">
        <v>3291685</v>
      </c>
      <c r="S29" s="60">
        <v>25854</v>
      </c>
      <c r="T29" s="60">
        <v>5707</v>
      </c>
      <c r="U29" s="60">
        <v>2107423</v>
      </c>
      <c r="V29" s="60">
        <v>2138984</v>
      </c>
      <c r="W29" s="60">
        <v>12341919</v>
      </c>
      <c r="X29" s="60">
        <v>18951859</v>
      </c>
      <c r="Y29" s="60">
        <v>-6609940</v>
      </c>
      <c r="Z29" s="140">
        <v>-34.88</v>
      </c>
      <c r="AA29" s="155">
        <v>18951859</v>
      </c>
    </row>
    <row r="30" spans="1:27" ht="13.5">
      <c r="A30" s="183" t="s">
        <v>119</v>
      </c>
      <c r="B30" s="182"/>
      <c r="C30" s="155">
        <v>46954224</v>
      </c>
      <c r="D30" s="155">
        <v>0</v>
      </c>
      <c r="E30" s="156">
        <v>49500000</v>
      </c>
      <c r="F30" s="60">
        <v>55075862</v>
      </c>
      <c r="G30" s="60">
        <v>0</v>
      </c>
      <c r="H30" s="60">
        <v>8561056</v>
      </c>
      <c r="I30" s="60">
        <v>5666837</v>
      </c>
      <c r="J30" s="60">
        <v>14227893</v>
      </c>
      <c r="K30" s="60">
        <v>3634171</v>
      </c>
      <c r="L30" s="60">
        <v>4074001</v>
      </c>
      <c r="M30" s="60">
        <v>3963219</v>
      </c>
      <c r="N30" s="60">
        <v>11671391</v>
      </c>
      <c r="O30" s="60">
        <v>5085526</v>
      </c>
      <c r="P30" s="60">
        <v>4718492</v>
      </c>
      <c r="Q30" s="60">
        <v>4196403</v>
      </c>
      <c r="R30" s="60">
        <v>14000421</v>
      </c>
      <c r="S30" s="60">
        <v>4594539</v>
      </c>
      <c r="T30" s="60">
        <v>0</v>
      </c>
      <c r="U30" s="60">
        <v>3474525</v>
      </c>
      <c r="V30" s="60">
        <v>8069064</v>
      </c>
      <c r="W30" s="60">
        <v>47968769</v>
      </c>
      <c r="X30" s="60">
        <v>49500000</v>
      </c>
      <c r="Y30" s="60">
        <v>-1531231</v>
      </c>
      <c r="Z30" s="140">
        <v>-3.09</v>
      </c>
      <c r="AA30" s="155">
        <v>55075862</v>
      </c>
    </row>
    <row r="31" spans="1:27" ht="13.5">
      <c r="A31" s="183" t="s">
        <v>120</v>
      </c>
      <c r="B31" s="182"/>
      <c r="C31" s="155">
        <v>5820636</v>
      </c>
      <c r="D31" s="155">
        <v>0</v>
      </c>
      <c r="E31" s="156">
        <v>8184000</v>
      </c>
      <c r="F31" s="60">
        <v>9735200</v>
      </c>
      <c r="G31" s="60">
        <v>0</v>
      </c>
      <c r="H31" s="60">
        <v>-1227</v>
      </c>
      <c r="I31" s="60">
        <v>1582489</v>
      </c>
      <c r="J31" s="60">
        <v>1581262</v>
      </c>
      <c r="K31" s="60">
        <v>368950</v>
      </c>
      <c r="L31" s="60">
        <v>145273</v>
      </c>
      <c r="M31" s="60">
        <v>2222214</v>
      </c>
      <c r="N31" s="60">
        <v>2736437</v>
      </c>
      <c r="O31" s="60">
        <v>522906</v>
      </c>
      <c r="P31" s="60">
        <v>984186</v>
      </c>
      <c r="Q31" s="60">
        <v>1251525</v>
      </c>
      <c r="R31" s="60">
        <v>2758617</v>
      </c>
      <c r="S31" s="60">
        <v>1386871</v>
      </c>
      <c r="T31" s="60">
        <v>0</v>
      </c>
      <c r="U31" s="60">
        <v>1795428</v>
      </c>
      <c r="V31" s="60">
        <v>3182299</v>
      </c>
      <c r="W31" s="60">
        <v>10258615</v>
      </c>
      <c r="X31" s="60">
        <v>8184000</v>
      </c>
      <c r="Y31" s="60">
        <v>2074615</v>
      </c>
      <c r="Z31" s="140">
        <v>25.35</v>
      </c>
      <c r="AA31" s="155">
        <v>9735200</v>
      </c>
    </row>
    <row r="32" spans="1:27" ht="13.5">
      <c r="A32" s="183" t="s">
        <v>121</v>
      </c>
      <c r="B32" s="182"/>
      <c r="C32" s="155">
        <v>19679694</v>
      </c>
      <c r="D32" s="155">
        <v>0</v>
      </c>
      <c r="E32" s="156">
        <v>24719635</v>
      </c>
      <c r="F32" s="60">
        <v>24323685</v>
      </c>
      <c r="G32" s="60">
        <v>832005</v>
      </c>
      <c r="H32" s="60">
        <v>1507483</v>
      </c>
      <c r="I32" s="60">
        <v>1149706</v>
      </c>
      <c r="J32" s="60">
        <v>3489194</v>
      </c>
      <c r="K32" s="60">
        <v>3363395</v>
      </c>
      <c r="L32" s="60">
        <v>1526215</v>
      </c>
      <c r="M32" s="60">
        <v>2032967</v>
      </c>
      <c r="N32" s="60">
        <v>6922577</v>
      </c>
      <c r="O32" s="60">
        <v>1322987</v>
      </c>
      <c r="P32" s="60">
        <v>1482509</v>
      </c>
      <c r="Q32" s="60">
        <v>1346153</v>
      </c>
      <c r="R32" s="60">
        <v>4151649</v>
      </c>
      <c r="S32" s="60">
        <v>1917616</v>
      </c>
      <c r="T32" s="60">
        <v>1285519</v>
      </c>
      <c r="U32" s="60">
        <v>1606033</v>
      </c>
      <c r="V32" s="60">
        <v>4809168</v>
      </c>
      <c r="W32" s="60">
        <v>19372588</v>
      </c>
      <c r="X32" s="60">
        <v>24719635</v>
      </c>
      <c r="Y32" s="60">
        <v>-5347047</v>
      </c>
      <c r="Z32" s="140">
        <v>-21.63</v>
      </c>
      <c r="AA32" s="155">
        <v>24323685</v>
      </c>
    </row>
    <row r="33" spans="1:27" ht="13.5">
      <c r="A33" s="183" t="s">
        <v>42</v>
      </c>
      <c r="B33" s="182"/>
      <c r="C33" s="155">
        <v>111732738</v>
      </c>
      <c r="D33" s="155">
        <v>0</v>
      </c>
      <c r="E33" s="156">
        <v>107959118</v>
      </c>
      <c r="F33" s="60">
        <v>96492201</v>
      </c>
      <c r="G33" s="60">
        <v>4665845</v>
      </c>
      <c r="H33" s="60">
        <v>10547583</v>
      </c>
      <c r="I33" s="60">
        <v>7684550</v>
      </c>
      <c r="J33" s="60">
        <v>22897978</v>
      </c>
      <c r="K33" s="60">
        <v>8683832</v>
      </c>
      <c r="L33" s="60">
        <v>2514127</v>
      </c>
      <c r="M33" s="60">
        <v>13485706</v>
      </c>
      <c r="N33" s="60">
        <v>24683665</v>
      </c>
      <c r="O33" s="60">
        <v>5039406</v>
      </c>
      <c r="P33" s="60">
        <v>6140580</v>
      </c>
      <c r="Q33" s="60">
        <v>15230842</v>
      </c>
      <c r="R33" s="60">
        <v>26410828</v>
      </c>
      <c r="S33" s="60">
        <v>10491186</v>
      </c>
      <c r="T33" s="60">
        <v>6454191</v>
      </c>
      <c r="U33" s="60">
        <v>9256008</v>
      </c>
      <c r="V33" s="60">
        <v>26201385</v>
      </c>
      <c r="W33" s="60">
        <v>100193856</v>
      </c>
      <c r="X33" s="60">
        <v>107959117</v>
      </c>
      <c r="Y33" s="60">
        <v>-7765261</v>
      </c>
      <c r="Z33" s="140">
        <v>-7.19</v>
      </c>
      <c r="AA33" s="155">
        <v>96492201</v>
      </c>
    </row>
    <row r="34" spans="1:27" ht="13.5">
      <c r="A34" s="183" t="s">
        <v>43</v>
      </c>
      <c r="B34" s="182"/>
      <c r="C34" s="155">
        <v>128313948</v>
      </c>
      <c r="D34" s="155">
        <v>0</v>
      </c>
      <c r="E34" s="156">
        <v>166666627</v>
      </c>
      <c r="F34" s="60">
        <v>181628893</v>
      </c>
      <c r="G34" s="60">
        <v>7704452</v>
      </c>
      <c r="H34" s="60">
        <v>12577548</v>
      </c>
      <c r="I34" s="60">
        <v>19671830</v>
      </c>
      <c r="J34" s="60">
        <v>39953830</v>
      </c>
      <c r="K34" s="60">
        <v>11288457</v>
      </c>
      <c r="L34" s="60">
        <v>10652593</v>
      </c>
      <c r="M34" s="60">
        <v>6472903</v>
      </c>
      <c r="N34" s="60">
        <v>28413953</v>
      </c>
      <c r="O34" s="60">
        <v>10922004</v>
      </c>
      <c r="P34" s="60">
        <v>10858423</v>
      </c>
      <c r="Q34" s="60">
        <v>16055059</v>
      </c>
      <c r="R34" s="60">
        <v>37835486</v>
      </c>
      <c r="S34" s="60">
        <v>11770024</v>
      </c>
      <c r="T34" s="60">
        <v>8447688</v>
      </c>
      <c r="U34" s="60">
        <v>15146301</v>
      </c>
      <c r="V34" s="60">
        <v>35364013</v>
      </c>
      <c r="W34" s="60">
        <v>141567282</v>
      </c>
      <c r="X34" s="60">
        <v>166666628</v>
      </c>
      <c r="Y34" s="60">
        <v>-25099346</v>
      </c>
      <c r="Z34" s="140">
        <v>-15.06</v>
      </c>
      <c r="AA34" s="155">
        <v>181628893</v>
      </c>
    </row>
    <row r="35" spans="1:27" ht="13.5">
      <c r="A35" s="181" t="s">
        <v>122</v>
      </c>
      <c r="B35" s="185"/>
      <c r="C35" s="155">
        <v>1378271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676515957</v>
      </c>
      <c r="D36" s="188">
        <f>SUM(D25:D35)</f>
        <v>0</v>
      </c>
      <c r="E36" s="189">
        <f t="shared" si="1"/>
        <v>726386669</v>
      </c>
      <c r="F36" s="190">
        <f t="shared" si="1"/>
        <v>749143464</v>
      </c>
      <c r="G36" s="190">
        <f t="shared" si="1"/>
        <v>39812398</v>
      </c>
      <c r="H36" s="190">
        <f t="shared" si="1"/>
        <v>60564857</v>
      </c>
      <c r="I36" s="190">
        <f t="shared" si="1"/>
        <v>65730871</v>
      </c>
      <c r="J36" s="190">
        <f t="shared" si="1"/>
        <v>166108126</v>
      </c>
      <c r="K36" s="190">
        <f t="shared" si="1"/>
        <v>54696657</v>
      </c>
      <c r="L36" s="190">
        <f t="shared" si="1"/>
        <v>45708504</v>
      </c>
      <c r="M36" s="190">
        <f t="shared" si="1"/>
        <v>57613855</v>
      </c>
      <c r="N36" s="190">
        <f t="shared" si="1"/>
        <v>158019016</v>
      </c>
      <c r="O36" s="190">
        <f t="shared" si="1"/>
        <v>50648272</v>
      </c>
      <c r="P36" s="190">
        <f t="shared" si="1"/>
        <v>50489107</v>
      </c>
      <c r="Q36" s="190">
        <f t="shared" si="1"/>
        <v>69989571</v>
      </c>
      <c r="R36" s="190">
        <f t="shared" si="1"/>
        <v>171126950</v>
      </c>
      <c r="S36" s="190">
        <f t="shared" si="1"/>
        <v>57164775</v>
      </c>
      <c r="T36" s="190">
        <f t="shared" si="1"/>
        <v>44578819</v>
      </c>
      <c r="U36" s="190">
        <f t="shared" si="1"/>
        <v>56135151</v>
      </c>
      <c r="V36" s="190">
        <f t="shared" si="1"/>
        <v>157878745</v>
      </c>
      <c r="W36" s="190">
        <f t="shared" si="1"/>
        <v>653132837</v>
      </c>
      <c r="X36" s="190">
        <f t="shared" si="1"/>
        <v>726386669</v>
      </c>
      <c r="Y36" s="190">
        <f t="shared" si="1"/>
        <v>-73253832</v>
      </c>
      <c r="Z36" s="191">
        <f>+IF(X36&lt;&gt;0,+(Y36/X36)*100,0)</f>
        <v>-10.084688379654171</v>
      </c>
      <c r="AA36" s="188">
        <f>SUM(AA25:AA35)</f>
        <v>749143464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-67500002</v>
      </c>
      <c r="D38" s="199">
        <f>+D22-D36</f>
        <v>0</v>
      </c>
      <c r="E38" s="200">
        <f t="shared" si="2"/>
        <v>13802727</v>
      </c>
      <c r="F38" s="106">
        <f t="shared" si="2"/>
        <v>7932980</v>
      </c>
      <c r="G38" s="106">
        <f t="shared" si="2"/>
        <v>117786029</v>
      </c>
      <c r="H38" s="106">
        <f t="shared" si="2"/>
        <v>-29813542</v>
      </c>
      <c r="I38" s="106">
        <f t="shared" si="2"/>
        <v>-34458234</v>
      </c>
      <c r="J38" s="106">
        <f t="shared" si="2"/>
        <v>53514253</v>
      </c>
      <c r="K38" s="106">
        <f t="shared" si="2"/>
        <v>-10135351</v>
      </c>
      <c r="L38" s="106">
        <f t="shared" si="2"/>
        <v>-18228741</v>
      </c>
      <c r="M38" s="106">
        <f t="shared" si="2"/>
        <v>58792402</v>
      </c>
      <c r="N38" s="106">
        <f t="shared" si="2"/>
        <v>30428310</v>
      </c>
      <c r="O38" s="106">
        <f t="shared" si="2"/>
        <v>-10983930</v>
      </c>
      <c r="P38" s="106">
        <f t="shared" si="2"/>
        <v>-17766954</v>
      </c>
      <c r="Q38" s="106">
        <f t="shared" si="2"/>
        <v>77110082</v>
      </c>
      <c r="R38" s="106">
        <f t="shared" si="2"/>
        <v>48359198</v>
      </c>
      <c r="S38" s="106">
        <f t="shared" si="2"/>
        <v>-22526508</v>
      </c>
      <c r="T38" s="106">
        <f t="shared" si="2"/>
        <v>74759078</v>
      </c>
      <c r="U38" s="106">
        <f t="shared" si="2"/>
        <v>8831719</v>
      </c>
      <c r="V38" s="106">
        <f t="shared" si="2"/>
        <v>61064289</v>
      </c>
      <c r="W38" s="106">
        <f t="shared" si="2"/>
        <v>193366050</v>
      </c>
      <c r="X38" s="106">
        <f>IF(F22=F36,0,X22-X36)</f>
        <v>13802724</v>
      </c>
      <c r="Y38" s="106">
        <f t="shared" si="2"/>
        <v>179563326</v>
      </c>
      <c r="Z38" s="201">
        <f>+IF(X38&lt;&gt;0,+(Y38/X38)*100,0)</f>
        <v>1300.926730115012</v>
      </c>
      <c r="AA38" s="199">
        <f>+AA22-AA36</f>
        <v>7932980</v>
      </c>
    </row>
    <row r="39" spans="1:27" ht="13.5">
      <c r="A39" s="181" t="s">
        <v>46</v>
      </c>
      <c r="B39" s="185"/>
      <c r="C39" s="155">
        <v>417864984</v>
      </c>
      <c r="D39" s="155">
        <v>0</v>
      </c>
      <c r="E39" s="156">
        <v>307576128</v>
      </c>
      <c r="F39" s="60">
        <v>409452766</v>
      </c>
      <c r="G39" s="60">
        <v>2306020</v>
      </c>
      <c r="H39" s="60">
        <v>53320115</v>
      </c>
      <c r="I39" s="60">
        <v>32504545</v>
      </c>
      <c r="J39" s="60">
        <v>88130680</v>
      </c>
      <c r="K39" s="60">
        <v>34180917</v>
      </c>
      <c r="L39" s="60">
        <v>32114723</v>
      </c>
      <c r="M39" s="60">
        <v>62218133</v>
      </c>
      <c r="N39" s="60">
        <v>128513773</v>
      </c>
      <c r="O39" s="60">
        <v>12975629</v>
      </c>
      <c r="P39" s="60">
        <v>32928120</v>
      </c>
      <c r="Q39" s="60">
        <v>-2090413</v>
      </c>
      <c r="R39" s="60">
        <v>43813336</v>
      </c>
      <c r="S39" s="60">
        <v>49417122</v>
      </c>
      <c r="T39" s="60">
        <v>7334686</v>
      </c>
      <c r="U39" s="60">
        <v>-48564358</v>
      </c>
      <c r="V39" s="60">
        <v>8187450</v>
      </c>
      <c r="W39" s="60">
        <v>268645239</v>
      </c>
      <c r="X39" s="60">
        <v>307576128</v>
      </c>
      <c r="Y39" s="60">
        <v>-38930889</v>
      </c>
      <c r="Z39" s="140">
        <v>-12.66</v>
      </c>
      <c r="AA39" s="155">
        <v>409452766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350364982</v>
      </c>
      <c r="D42" s="206">
        <f>SUM(D38:D41)</f>
        <v>0</v>
      </c>
      <c r="E42" s="207">
        <f t="shared" si="3"/>
        <v>321378855</v>
      </c>
      <c r="F42" s="88">
        <f t="shared" si="3"/>
        <v>417385746</v>
      </c>
      <c r="G42" s="88">
        <f t="shared" si="3"/>
        <v>120092049</v>
      </c>
      <c r="H42" s="88">
        <f t="shared" si="3"/>
        <v>23506573</v>
      </c>
      <c r="I42" s="88">
        <f t="shared" si="3"/>
        <v>-1953689</v>
      </c>
      <c r="J42" s="88">
        <f t="shared" si="3"/>
        <v>141644933</v>
      </c>
      <c r="K42" s="88">
        <f t="shared" si="3"/>
        <v>24045566</v>
      </c>
      <c r="L42" s="88">
        <f t="shared" si="3"/>
        <v>13885982</v>
      </c>
      <c r="M42" s="88">
        <f t="shared" si="3"/>
        <v>121010535</v>
      </c>
      <c r="N42" s="88">
        <f t="shared" si="3"/>
        <v>158942083</v>
      </c>
      <c r="O42" s="88">
        <f t="shared" si="3"/>
        <v>1991699</v>
      </c>
      <c r="P42" s="88">
        <f t="shared" si="3"/>
        <v>15161166</v>
      </c>
      <c r="Q42" s="88">
        <f t="shared" si="3"/>
        <v>75019669</v>
      </c>
      <c r="R42" s="88">
        <f t="shared" si="3"/>
        <v>92172534</v>
      </c>
      <c r="S42" s="88">
        <f t="shared" si="3"/>
        <v>26890614</v>
      </c>
      <c r="T42" s="88">
        <f t="shared" si="3"/>
        <v>82093764</v>
      </c>
      <c r="U42" s="88">
        <f t="shared" si="3"/>
        <v>-39732639</v>
      </c>
      <c r="V42" s="88">
        <f t="shared" si="3"/>
        <v>69251739</v>
      </c>
      <c r="W42" s="88">
        <f t="shared" si="3"/>
        <v>462011289</v>
      </c>
      <c r="X42" s="88">
        <f t="shared" si="3"/>
        <v>321378852</v>
      </c>
      <c r="Y42" s="88">
        <f t="shared" si="3"/>
        <v>140632437</v>
      </c>
      <c r="Z42" s="208">
        <f>+IF(X42&lt;&gt;0,+(Y42/X42)*100,0)</f>
        <v>43.759082504906075</v>
      </c>
      <c r="AA42" s="206">
        <f>SUM(AA38:AA41)</f>
        <v>417385746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350364982</v>
      </c>
      <c r="D44" s="210">
        <f>+D42-D43</f>
        <v>0</v>
      </c>
      <c r="E44" s="211">
        <f t="shared" si="4"/>
        <v>321378855</v>
      </c>
      <c r="F44" s="77">
        <f t="shared" si="4"/>
        <v>417385746</v>
      </c>
      <c r="G44" s="77">
        <f t="shared" si="4"/>
        <v>120092049</v>
      </c>
      <c r="H44" s="77">
        <f t="shared" si="4"/>
        <v>23506573</v>
      </c>
      <c r="I44" s="77">
        <f t="shared" si="4"/>
        <v>-1953689</v>
      </c>
      <c r="J44" s="77">
        <f t="shared" si="4"/>
        <v>141644933</v>
      </c>
      <c r="K44" s="77">
        <f t="shared" si="4"/>
        <v>24045566</v>
      </c>
      <c r="L44" s="77">
        <f t="shared" si="4"/>
        <v>13885982</v>
      </c>
      <c r="M44" s="77">
        <f t="shared" si="4"/>
        <v>121010535</v>
      </c>
      <c r="N44" s="77">
        <f t="shared" si="4"/>
        <v>158942083</v>
      </c>
      <c r="O44" s="77">
        <f t="shared" si="4"/>
        <v>1991699</v>
      </c>
      <c r="P44" s="77">
        <f t="shared" si="4"/>
        <v>15161166</v>
      </c>
      <c r="Q44" s="77">
        <f t="shared" si="4"/>
        <v>75019669</v>
      </c>
      <c r="R44" s="77">
        <f t="shared" si="4"/>
        <v>92172534</v>
      </c>
      <c r="S44" s="77">
        <f t="shared" si="4"/>
        <v>26890614</v>
      </c>
      <c r="T44" s="77">
        <f t="shared" si="4"/>
        <v>82093764</v>
      </c>
      <c r="U44" s="77">
        <f t="shared" si="4"/>
        <v>-39732639</v>
      </c>
      <c r="V44" s="77">
        <f t="shared" si="4"/>
        <v>69251739</v>
      </c>
      <c r="W44" s="77">
        <f t="shared" si="4"/>
        <v>462011289</v>
      </c>
      <c r="X44" s="77">
        <f t="shared" si="4"/>
        <v>321378852</v>
      </c>
      <c r="Y44" s="77">
        <f t="shared" si="4"/>
        <v>140632437</v>
      </c>
      <c r="Z44" s="212">
        <f>+IF(X44&lt;&gt;0,+(Y44/X44)*100,0)</f>
        <v>43.759082504906075</v>
      </c>
      <c r="AA44" s="210">
        <f>+AA42-AA43</f>
        <v>417385746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350364982</v>
      </c>
      <c r="D46" s="206">
        <f>SUM(D44:D45)</f>
        <v>0</v>
      </c>
      <c r="E46" s="207">
        <f t="shared" si="5"/>
        <v>321378855</v>
      </c>
      <c r="F46" s="88">
        <f t="shared" si="5"/>
        <v>417385746</v>
      </c>
      <c r="G46" s="88">
        <f t="shared" si="5"/>
        <v>120092049</v>
      </c>
      <c r="H46" s="88">
        <f t="shared" si="5"/>
        <v>23506573</v>
      </c>
      <c r="I46" s="88">
        <f t="shared" si="5"/>
        <v>-1953689</v>
      </c>
      <c r="J46" s="88">
        <f t="shared" si="5"/>
        <v>141644933</v>
      </c>
      <c r="K46" s="88">
        <f t="shared" si="5"/>
        <v>24045566</v>
      </c>
      <c r="L46" s="88">
        <f t="shared" si="5"/>
        <v>13885982</v>
      </c>
      <c r="M46" s="88">
        <f t="shared" si="5"/>
        <v>121010535</v>
      </c>
      <c r="N46" s="88">
        <f t="shared" si="5"/>
        <v>158942083</v>
      </c>
      <c r="O46" s="88">
        <f t="shared" si="5"/>
        <v>1991699</v>
      </c>
      <c r="P46" s="88">
        <f t="shared" si="5"/>
        <v>15161166</v>
      </c>
      <c r="Q46" s="88">
        <f t="shared" si="5"/>
        <v>75019669</v>
      </c>
      <c r="R46" s="88">
        <f t="shared" si="5"/>
        <v>92172534</v>
      </c>
      <c r="S46" s="88">
        <f t="shared" si="5"/>
        <v>26890614</v>
      </c>
      <c r="T46" s="88">
        <f t="shared" si="5"/>
        <v>82093764</v>
      </c>
      <c r="U46" s="88">
        <f t="shared" si="5"/>
        <v>-39732639</v>
      </c>
      <c r="V46" s="88">
        <f t="shared" si="5"/>
        <v>69251739</v>
      </c>
      <c r="W46" s="88">
        <f t="shared" si="5"/>
        <v>462011289</v>
      </c>
      <c r="X46" s="88">
        <f t="shared" si="5"/>
        <v>321378852</v>
      </c>
      <c r="Y46" s="88">
        <f t="shared" si="5"/>
        <v>140632437</v>
      </c>
      <c r="Z46" s="208">
        <f>+IF(X46&lt;&gt;0,+(Y46/X46)*100,0)</f>
        <v>43.759082504906075</v>
      </c>
      <c r="AA46" s="206">
        <f>SUM(AA44:AA45)</f>
        <v>417385746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350364982</v>
      </c>
      <c r="D48" s="217">
        <f>SUM(D46:D47)</f>
        <v>0</v>
      </c>
      <c r="E48" s="218">
        <f t="shared" si="6"/>
        <v>321378855</v>
      </c>
      <c r="F48" s="219">
        <f t="shared" si="6"/>
        <v>417385746</v>
      </c>
      <c r="G48" s="219">
        <f t="shared" si="6"/>
        <v>120092049</v>
      </c>
      <c r="H48" s="220">
        <f t="shared" si="6"/>
        <v>23506573</v>
      </c>
      <c r="I48" s="220">
        <f t="shared" si="6"/>
        <v>-1953689</v>
      </c>
      <c r="J48" s="220">
        <f t="shared" si="6"/>
        <v>141644933</v>
      </c>
      <c r="K48" s="220">
        <f t="shared" si="6"/>
        <v>24045566</v>
      </c>
      <c r="L48" s="220">
        <f t="shared" si="6"/>
        <v>13885982</v>
      </c>
      <c r="M48" s="219">
        <f t="shared" si="6"/>
        <v>121010535</v>
      </c>
      <c r="N48" s="219">
        <f t="shared" si="6"/>
        <v>158942083</v>
      </c>
      <c r="O48" s="220">
        <f t="shared" si="6"/>
        <v>1991699</v>
      </c>
      <c r="P48" s="220">
        <f t="shared" si="6"/>
        <v>15161166</v>
      </c>
      <c r="Q48" s="220">
        <f t="shared" si="6"/>
        <v>75019669</v>
      </c>
      <c r="R48" s="220">
        <f t="shared" si="6"/>
        <v>92172534</v>
      </c>
      <c r="S48" s="220">
        <f t="shared" si="6"/>
        <v>26890614</v>
      </c>
      <c r="T48" s="219">
        <f t="shared" si="6"/>
        <v>82093764</v>
      </c>
      <c r="U48" s="219">
        <f t="shared" si="6"/>
        <v>-39732639</v>
      </c>
      <c r="V48" s="220">
        <f t="shared" si="6"/>
        <v>69251739</v>
      </c>
      <c r="W48" s="220">
        <f t="shared" si="6"/>
        <v>462011289</v>
      </c>
      <c r="X48" s="220">
        <f t="shared" si="6"/>
        <v>321378852</v>
      </c>
      <c r="Y48" s="220">
        <f t="shared" si="6"/>
        <v>140632437</v>
      </c>
      <c r="Z48" s="221">
        <f>+IF(X48&lt;&gt;0,+(Y48/X48)*100,0)</f>
        <v>43.759082504906075</v>
      </c>
      <c r="AA48" s="222">
        <f>SUM(AA46:AA47)</f>
        <v>417385746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3939414</v>
      </c>
      <c r="D5" s="153">
        <f>SUM(D6:D8)</f>
        <v>0</v>
      </c>
      <c r="E5" s="154">
        <f t="shared" si="0"/>
        <v>24990000</v>
      </c>
      <c r="F5" s="100">
        <f t="shared" si="0"/>
        <v>7652000</v>
      </c>
      <c r="G5" s="100">
        <f t="shared" si="0"/>
        <v>419865</v>
      </c>
      <c r="H5" s="100">
        <f t="shared" si="0"/>
        <v>0</v>
      </c>
      <c r="I5" s="100">
        <f t="shared" si="0"/>
        <v>14719</v>
      </c>
      <c r="J5" s="100">
        <f t="shared" si="0"/>
        <v>434584</v>
      </c>
      <c r="K5" s="100">
        <f t="shared" si="0"/>
        <v>921252</v>
      </c>
      <c r="L5" s="100">
        <f t="shared" si="0"/>
        <v>0</v>
      </c>
      <c r="M5" s="100">
        <f t="shared" si="0"/>
        <v>574890</v>
      </c>
      <c r="N5" s="100">
        <f t="shared" si="0"/>
        <v>1496142</v>
      </c>
      <c r="O5" s="100">
        <f t="shared" si="0"/>
        <v>7110</v>
      </c>
      <c r="P5" s="100">
        <f t="shared" si="0"/>
        <v>76862</v>
      </c>
      <c r="Q5" s="100">
        <f t="shared" si="0"/>
        <v>1357308</v>
      </c>
      <c r="R5" s="100">
        <f t="shared" si="0"/>
        <v>1441280</v>
      </c>
      <c r="S5" s="100">
        <f t="shared" si="0"/>
        <v>198806</v>
      </c>
      <c r="T5" s="100">
        <f t="shared" si="0"/>
        <v>852306</v>
      </c>
      <c r="U5" s="100">
        <f t="shared" si="0"/>
        <v>2580670</v>
      </c>
      <c r="V5" s="100">
        <f t="shared" si="0"/>
        <v>3631782</v>
      </c>
      <c r="W5" s="100">
        <f t="shared" si="0"/>
        <v>7003788</v>
      </c>
      <c r="X5" s="100">
        <f t="shared" si="0"/>
        <v>24990000</v>
      </c>
      <c r="Y5" s="100">
        <f t="shared" si="0"/>
        <v>-17986212</v>
      </c>
      <c r="Z5" s="137">
        <f>+IF(X5&lt;&gt;0,+(Y5/X5)*100,0)</f>
        <v>-71.973637454982</v>
      </c>
      <c r="AA5" s="153">
        <f>SUM(AA6:AA8)</f>
        <v>7652000</v>
      </c>
    </row>
    <row r="6" spans="1:27" ht="13.5">
      <c r="A6" s="138" t="s">
        <v>75</v>
      </c>
      <c r="B6" s="136"/>
      <c r="C6" s="155">
        <v>198775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3740639</v>
      </c>
      <c r="D8" s="155"/>
      <c r="E8" s="156">
        <v>24990000</v>
      </c>
      <c r="F8" s="60">
        <v>7652000</v>
      </c>
      <c r="G8" s="60">
        <v>419865</v>
      </c>
      <c r="H8" s="60"/>
      <c r="I8" s="60">
        <v>14719</v>
      </c>
      <c r="J8" s="60">
        <v>434584</v>
      </c>
      <c r="K8" s="60">
        <v>921252</v>
      </c>
      <c r="L8" s="60"/>
      <c r="M8" s="60">
        <v>574890</v>
      </c>
      <c r="N8" s="60">
        <v>1496142</v>
      </c>
      <c r="O8" s="60">
        <v>7110</v>
      </c>
      <c r="P8" s="60">
        <v>76862</v>
      </c>
      <c r="Q8" s="60">
        <v>1357308</v>
      </c>
      <c r="R8" s="60">
        <v>1441280</v>
      </c>
      <c r="S8" s="60">
        <v>198806</v>
      </c>
      <c r="T8" s="60">
        <v>852306</v>
      </c>
      <c r="U8" s="60">
        <v>2580670</v>
      </c>
      <c r="V8" s="60">
        <v>3631782</v>
      </c>
      <c r="W8" s="60">
        <v>7003788</v>
      </c>
      <c r="X8" s="60">
        <v>24990000</v>
      </c>
      <c r="Y8" s="60">
        <v>-17986212</v>
      </c>
      <c r="Z8" s="140">
        <v>-71.97</v>
      </c>
      <c r="AA8" s="62">
        <v>7652000</v>
      </c>
    </row>
    <row r="9" spans="1:27" ht="13.5">
      <c r="A9" s="135" t="s">
        <v>78</v>
      </c>
      <c r="B9" s="136"/>
      <c r="C9" s="153">
        <f aca="true" t="shared" si="1" ref="C9:Y9">SUM(C10:C14)</f>
        <v>3555318</v>
      </c>
      <c r="D9" s="153">
        <f>SUM(D10:D14)</f>
        <v>0</v>
      </c>
      <c r="E9" s="154">
        <f t="shared" si="1"/>
        <v>0</v>
      </c>
      <c r="F9" s="100">
        <f t="shared" si="1"/>
        <v>5396585</v>
      </c>
      <c r="G9" s="100">
        <f t="shared" si="1"/>
        <v>0</v>
      </c>
      <c r="H9" s="100">
        <f t="shared" si="1"/>
        <v>655473</v>
      </c>
      <c r="I9" s="100">
        <f t="shared" si="1"/>
        <v>937934</v>
      </c>
      <c r="J9" s="100">
        <f t="shared" si="1"/>
        <v>1593407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286789</v>
      </c>
      <c r="P9" s="100">
        <f t="shared" si="1"/>
        <v>0</v>
      </c>
      <c r="Q9" s="100">
        <f t="shared" si="1"/>
        <v>207608</v>
      </c>
      <c r="R9" s="100">
        <f t="shared" si="1"/>
        <v>494397</v>
      </c>
      <c r="S9" s="100">
        <f t="shared" si="1"/>
        <v>900224</v>
      </c>
      <c r="T9" s="100">
        <f t="shared" si="1"/>
        <v>348294</v>
      </c>
      <c r="U9" s="100">
        <f t="shared" si="1"/>
        <v>0</v>
      </c>
      <c r="V9" s="100">
        <f t="shared" si="1"/>
        <v>1248518</v>
      </c>
      <c r="W9" s="100">
        <f t="shared" si="1"/>
        <v>3336322</v>
      </c>
      <c r="X9" s="100">
        <f t="shared" si="1"/>
        <v>0</v>
      </c>
      <c r="Y9" s="100">
        <f t="shared" si="1"/>
        <v>3336322</v>
      </c>
      <c r="Z9" s="137">
        <f>+IF(X9&lt;&gt;0,+(Y9/X9)*100,0)</f>
        <v>0</v>
      </c>
      <c r="AA9" s="102">
        <f>SUM(AA10:AA14)</f>
        <v>5396585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3555318</v>
      </c>
      <c r="D12" s="155"/>
      <c r="E12" s="156"/>
      <c r="F12" s="60">
        <v>5396585</v>
      </c>
      <c r="G12" s="60"/>
      <c r="H12" s="60">
        <v>655473</v>
      </c>
      <c r="I12" s="60">
        <v>937934</v>
      </c>
      <c r="J12" s="60">
        <v>1593407</v>
      </c>
      <c r="K12" s="60"/>
      <c r="L12" s="60"/>
      <c r="M12" s="60"/>
      <c r="N12" s="60"/>
      <c r="O12" s="60">
        <v>286789</v>
      </c>
      <c r="P12" s="60"/>
      <c r="Q12" s="60">
        <v>207608</v>
      </c>
      <c r="R12" s="60">
        <v>494397</v>
      </c>
      <c r="S12" s="60">
        <v>900224</v>
      </c>
      <c r="T12" s="60">
        <v>348294</v>
      </c>
      <c r="U12" s="60"/>
      <c r="V12" s="60">
        <v>1248518</v>
      </c>
      <c r="W12" s="60">
        <v>3336322</v>
      </c>
      <c r="X12" s="60"/>
      <c r="Y12" s="60">
        <v>3336322</v>
      </c>
      <c r="Z12" s="140"/>
      <c r="AA12" s="62">
        <v>5396585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284200721</v>
      </c>
      <c r="D15" s="153">
        <f>SUM(D16:D18)</f>
        <v>0</v>
      </c>
      <c r="E15" s="154">
        <f t="shared" si="2"/>
        <v>400000</v>
      </c>
      <c r="F15" s="100">
        <f t="shared" si="2"/>
        <v>368000</v>
      </c>
      <c r="G15" s="100">
        <f t="shared" si="2"/>
        <v>25210</v>
      </c>
      <c r="H15" s="100">
        <f t="shared" si="2"/>
        <v>0</v>
      </c>
      <c r="I15" s="100">
        <f t="shared" si="2"/>
        <v>2325</v>
      </c>
      <c r="J15" s="100">
        <f t="shared" si="2"/>
        <v>27535</v>
      </c>
      <c r="K15" s="100">
        <f t="shared" si="2"/>
        <v>91463</v>
      </c>
      <c r="L15" s="100">
        <f t="shared" si="2"/>
        <v>0</v>
      </c>
      <c r="M15" s="100">
        <f t="shared" si="2"/>
        <v>0</v>
      </c>
      <c r="N15" s="100">
        <f t="shared" si="2"/>
        <v>91463</v>
      </c>
      <c r="O15" s="100">
        <f t="shared" si="2"/>
        <v>0</v>
      </c>
      <c r="P15" s="100">
        <f t="shared" si="2"/>
        <v>1263</v>
      </c>
      <c r="Q15" s="100">
        <f t="shared" si="2"/>
        <v>0</v>
      </c>
      <c r="R15" s="100">
        <f t="shared" si="2"/>
        <v>1263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120261</v>
      </c>
      <c r="X15" s="100">
        <f t="shared" si="2"/>
        <v>400000</v>
      </c>
      <c r="Y15" s="100">
        <f t="shared" si="2"/>
        <v>-279739</v>
      </c>
      <c r="Z15" s="137">
        <f>+IF(X15&lt;&gt;0,+(Y15/X15)*100,0)</f>
        <v>-69.93475000000001</v>
      </c>
      <c r="AA15" s="102">
        <f>SUM(AA16:AA18)</f>
        <v>368000</v>
      </c>
    </row>
    <row r="16" spans="1:27" ht="13.5">
      <c r="A16" s="138" t="s">
        <v>85</v>
      </c>
      <c r="B16" s="136"/>
      <c r="C16" s="155">
        <v>284200721</v>
      </c>
      <c r="D16" s="155"/>
      <c r="E16" s="156">
        <v>400000</v>
      </c>
      <c r="F16" s="60">
        <v>368000</v>
      </c>
      <c r="G16" s="60">
        <v>25210</v>
      </c>
      <c r="H16" s="60"/>
      <c r="I16" s="60">
        <v>2325</v>
      </c>
      <c r="J16" s="60">
        <v>27535</v>
      </c>
      <c r="K16" s="60">
        <v>91463</v>
      </c>
      <c r="L16" s="60"/>
      <c r="M16" s="60"/>
      <c r="N16" s="60">
        <v>91463</v>
      </c>
      <c r="O16" s="60"/>
      <c r="P16" s="60">
        <v>1263</v>
      </c>
      <c r="Q16" s="60"/>
      <c r="R16" s="60">
        <v>1263</v>
      </c>
      <c r="S16" s="60"/>
      <c r="T16" s="60"/>
      <c r="U16" s="60"/>
      <c r="V16" s="60"/>
      <c r="W16" s="60">
        <v>120261</v>
      </c>
      <c r="X16" s="60">
        <v>400000</v>
      </c>
      <c r="Y16" s="60">
        <v>-279739</v>
      </c>
      <c r="Z16" s="140">
        <v>-69.93</v>
      </c>
      <c r="AA16" s="62">
        <v>368000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19648549</v>
      </c>
      <c r="D19" s="153">
        <f>SUM(D20:D23)</f>
        <v>0</v>
      </c>
      <c r="E19" s="154">
        <f t="shared" si="3"/>
        <v>311576128</v>
      </c>
      <c r="F19" s="100">
        <f t="shared" si="3"/>
        <v>408128079</v>
      </c>
      <c r="G19" s="100">
        <f t="shared" si="3"/>
        <v>3198873</v>
      </c>
      <c r="H19" s="100">
        <f t="shared" si="3"/>
        <v>40569131</v>
      </c>
      <c r="I19" s="100">
        <f t="shared" si="3"/>
        <v>27189481</v>
      </c>
      <c r="J19" s="100">
        <f t="shared" si="3"/>
        <v>70957485</v>
      </c>
      <c r="K19" s="100">
        <f t="shared" si="3"/>
        <v>31413288</v>
      </c>
      <c r="L19" s="100">
        <f t="shared" si="3"/>
        <v>28545653</v>
      </c>
      <c r="M19" s="100">
        <f t="shared" si="3"/>
        <v>43668481</v>
      </c>
      <c r="N19" s="100">
        <f t="shared" si="3"/>
        <v>103627422</v>
      </c>
      <c r="O19" s="100">
        <f t="shared" si="3"/>
        <v>4348143</v>
      </c>
      <c r="P19" s="100">
        <f t="shared" si="3"/>
        <v>29114459</v>
      </c>
      <c r="Q19" s="100">
        <f t="shared" si="3"/>
        <v>12272327</v>
      </c>
      <c r="R19" s="100">
        <f t="shared" si="3"/>
        <v>45734929</v>
      </c>
      <c r="S19" s="100">
        <f t="shared" si="3"/>
        <v>41364381</v>
      </c>
      <c r="T19" s="100">
        <f t="shared" si="3"/>
        <v>6453182</v>
      </c>
      <c r="U19" s="100">
        <f t="shared" si="3"/>
        <v>56460403</v>
      </c>
      <c r="V19" s="100">
        <f t="shared" si="3"/>
        <v>104277966</v>
      </c>
      <c r="W19" s="100">
        <f t="shared" si="3"/>
        <v>324597802</v>
      </c>
      <c r="X19" s="100">
        <f t="shared" si="3"/>
        <v>311576124</v>
      </c>
      <c r="Y19" s="100">
        <f t="shared" si="3"/>
        <v>13021678</v>
      </c>
      <c r="Z19" s="137">
        <f>+IF(X19&lt;&gt;0,+(Y19/X19)*100,0)</f>
        <v>4.179292634117241</v>
      </c>
      <c r="AA19" s="102">
        <f>SUM(AA20:AA23)</f>
        <v>408128079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11952204</v>
      </c>
      <c r="D21" s="155"/>
      <c r="E21" s="156">
        <v>266944431</v>
      </c>
      <c r="F21" s="60">
        <v>360872101</v>
      </c>
      <c r="G21" s="60">
        <v>2645632</v>
      </c>
      <c r="H21" s="60">
        <v>33636173</v>
      </c>
      <c r="I21" s="60">
        <v>26305691</v>
      </c>
      <c r="J21" s="60">
        <v>62587496</v>
      </c>
      <c r="K21" s="60">
        <v>26434035</v>
      </c>
      <c r="L21" s="60">
        <v>26289217</v>
      </c>
      <c r="M21" s="60">
        <v>38061662</v>
      </c>
      <c r="N21" s="60">
        <v>90784914</v>
      </c>
      <c r="O21" s="60">
        <v>3620076</v>
      </c>
      <c r="P21" s="60">
        <v>25458168</v>
      </c>
      <c r="Q21" s="60">
        <v>8834675</v>
      </c>
      <c r="R21" s="60">
        <v>37912919</v>
      </c>
      <c r="S21" s="60">
        <v>40005067</v>
      </c>
      <c r="T21" s="60">
        <v>6453182</v>
      </c>
      <c r="U21" s="60">
        <v>46916795</v>
      </c>
      <c r="V21" s="60">
        <v>93375044</v>
      </c>
      <c r="W21" s="60">
        <v>284660373</v>
      </c>
      <c r="X21" s="60">
        <v>266944428</v>
      </c>
      <c r="Y21" s="60">
        <v>17715945</v>
      </c>
      <c r="Z21" s="140">
        <v>6.64</v>
      </c>
      <c r="AA21" s="62">
        <v>360872101</v>
      </c>
    </row>
    <row r="22" spans="1:27" ht="13.5">
      <c r="A22" s="138" t="s">
        <v>91</v>
      </c>
      <c r="B22" s="136"/>
      <c r="C22" s="157">
        <v>7696345</v>
      </c>
      <c r="D22" s="157"/>
      <c r="E22" s="158">
        <v>44631697</v>
      </c>
      <c r="F22" s="159">
        <v>47255978</v>
      </c>
      <c r="G22" s="159">
        <v>553241</v>
      </c>
      <c r="H22" s="159">
        <v>6932958</v>
      </c>
      <c r="I22" s="159">
        <v>883790</v>
      </c>
      <c r="J22" s="159">
        <v>8369989</v>
      </c>
      <c r="K22" s="159">
        <v>4979253</v>
      </c>
      <c r="L22" s="159">
        <v>2256436</v>
      </c>
      <c r="M22" s="159">
        <v>5606819</v>
      </c>
      <c r="N22" s="159">
        <v>12842508</v>
      </c>
      <c r="O22" s="159">
        <v>728067</v>
      </c>
      <c r="P22" s="159">
        <v>3656291</v>
      </c>
      <c r="Q22" s="159">
        <v>3437652</v>
      </c>
      <c r="R22" s="159">
        <v>7822010</v>
      </c>
      <c r="S22" s="159">
        <v>1359314</v>
      </c>
      <c r="T22" s="159"/>
      <c r="U22" s="159">
        <v>9543608</v>
      </c>
      <c r="V22" s="159">
        <v>10902922</v>
      </c>
      <c r="W22" s="159">
        <v>39937429</v>
      </c>
      <c r="X22" s="159">
        <v>44631696</v>
      </c>
      <c r="Y22" s="159">
        <v>-4694267</v>
      </c>
      <c r="Z22" s="141">
        <v>-10.52</v>
      </c>
      <c r="AA22" s="225">
        <v>47255978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311344002</v>
      </c>
      <c r="D25" s="217">
        <f>+D5+D9+D15+D19+D24</f>
        <v>0</v>
      </c>
      <c r="E25" s="230">
        <f t="shared" si="4"/>
        <v>336966128</v>
      </c>
      <c r="F25" s="219">
        <f t="shared" si="4"/>
        <v>421544664</v>
      </c>
      <c r="G25" s="219">
        <f t="shared" si="4"/>
        <v>3643948</v>
      </c>
      <c r="H25" s="219">
        <f t="shared" si="4"/>
        <v>41224604</v>
      </c>
      <c r="I25" s="219">
        <f t="shared" si="4"/>
        <v>28144459</v>
      </c>
      <c r="J25" s="219">
        <f t="shared" si="4"/>
        <v>73013011</v>
      </c>
      <c r="K25" s="219">
        <f t="shared" si="4"/>
        <v>32426003</v>
      </c>
      <c r="L25" s="219">
        <f t="shared" si="4"/>
        <v>28545653</v>
      </c>
      <c r="M25" s="219">
        <f t="shared" si="4"/>
        <v>44243371</v>
      </c>
      <c r="N25" s="219">
        <f t="shared" si="4"/>
        <v>105215027</v>
      </c>
      <c r="O25" s="219">
        <f t="shared" si="4"/>
        <v>4642042</v>
      </c>
      <c r="P25" s="219">
        <f t="shared" si="4"/>
        <v>29192584</v>
      </c>
      <c r="Q25" s="219">
        <f t="shared" si="4"/>
        <v>13837243</v>
      </c>
      <c r="R25" s="219">
        <f t="shared" si="4"/>
        <v>47671869</v>
      </c>
      <c r="S25" s="219">
        <f t="shared" si="4"/>
        <v>42463411</v>
      </c>
      <c r="T25" s="219">
        <f t="shared" si="4"/>
        <v>7653782</v>
      </c>
      <c r="U25" s="219">
        <f t="shared" si="4"/>
        <v>59041073</v>
      </c>
      <c r="V25" s="219">
        <f t="shared" si="4"/>
        <v>109158266</v>
      </c>
      <c r="W25" s="219">
        <f t="shared" si="4"/>
        <v>335058173</v>
      </c>
      <c r="X25" s="219">
        <f t="shared" si="4"/>
        <v>336966124</v>
      </c>
      <c r="Y25" s="219">
        <f t="shared" si="4"/>
        <v>-1907951</v>
      </c>
      <c r="Z25" s="231">
        <f>+IF(X25&lt;&gt;0,+(Y25/X25)*100,0)</f>
        <v>-0.5662144839224253</v>
      </c>
      <c r="AA25" s="232">
        <f>+AA5+AA9+AA15+AA19+AA24</f>
        <v>421544664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28306515</v>
      </c>
      <c r="D28" s="155"/>
      <c r="E28" s="156">
        <v>303516128</v>
      </c>
      <c r="F28" s="60">
        <v>408724664</v>
      </c>
      <c r="G28" s="60">
        <v>553241</v>
      </c>
      <c r="H28" s="60">
        <v>41224604</v>
      </c>
      <c r="I28" s="60">
        <v>27189481</v>
      </c>
      <c r="J28" s="60">
        <v>68967326</v>
      </c>
      <c r="K28" s="60">
        <v>26623502</v>
      </c>
      <c r="L28" s="60">
        <v>24892198</v>
      </c>
      <c r="M28" s="60">
        <v>43668481</v>
      </c>
      <c r="N28" s="60">
        <v>95184181</v>
      </c>
      <c r="O28" s="60">
        <v>4348143</v>
      </c>
      <c r="P28" s="60">
        <v>29114459</v>
      </c>
      <c r="Q28" s="60">
        <v>12272327</v>
      </c>
      <c r="R28" s="60">
        <v>45734929</v>
      </c>
      <c r="S28" s="60">
        <v>40765441</v>
      </c>
      <c r="T28" s="60">
        <v>6433932</v>
      </c>
      <c r="U28" s="60">
        <v>55762707</v>
      </c>
      <c r="V28" s="60">
        <v>102962080</v>
      </c>
      <c r="W28" s="60">
        <v>312848516</v>
      </c>
      <c r="X28" s="60"/>
      <c r="Y28" s="60">
        <v>312848516</v>
      </c>
      <c r="Z28" s="140"/>
      <c r="AA28" s="155">
        <v>408724664</v>
      </c>
    </row>
    <row r="29" spans="1:27" ht="13.5">
      <c r="A29" s="234" t="s">
        <v>134</v>
      </c>
      <c r="B29" s="136"/>
      <c r="C29" s="155">
        <v>248182635</v>
      </c>
      <c r="D29" s="155"/>
      <c r="E29" s="156">
        <v>4060000</v>
      </c>
      <c r="F29" s="60">
        <v>300000</v>
      </c>
      <c r="G29" s="60">
        <v>1407994</v>
      </c>
      <c r="H29" s="60"/>
      <c r="I29" s="60">
        <v>937934</v>
      </c>
      <c r="J29" s="60">
        <v>2345928</v>
      </c>
      <c r="K29" s="60">
        <v>376617</v>
      </c>
      <c r="L29" s="60">
        <v>2968455</v>
      </c>
      <c r="M29" s="60"/>
      <c r="N29" s="60">
        <v>3345072</v>
      </c>
      <c r="O29" s="60">
        <v>286789</v>
      </c>
      <c r="P29" s="60"/>
      <c r="Q29" s="60">
        <v>355958</v>
      </c>
      <c r="R29" s="60">
        <v>642747</v>
      </c>
      <c r="S29" s="60">
        <v>900224</v>
      </c>
      <c r="T29" s="60">
        <v>367544</v>
      </c>
      <c r="U29" s="60">
        <v>865996</v>
      </c>
      <c r="V29" s="60">
        <v>2133764</v>
      </c>
      <c r="W29" s="60">
        <v>8467511</v>
      </c>
      <c r="X29" s="60"/>
      <c r="Y29" s="60">
        <v>8467511</v>
      </c>
      <c r="Z29" s="140"/>
      <c r="AA29" s="62">
        <v>300000</v>
      </c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42380</v>
      </c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276531530</v>
      </c>
      <c r="D32" s="210">
        <f>SUM(D28:D31)</f>
        <v>0</v>
      </c>
      <c r="E32" s="211">
        <f t="shared" si="5"/>
        <v>307576128</v>
      </c>
      <c r="F32" s="77">
        <f t="shared" si="5"/>
        <v>409024664</v>
      </c>
      <c r="G32" s="77">
        <f t="shared" si="5"/>
        <v>1961235</v>
      </c>
      <c r="H32" s="77">
        <f t="shared" si="5"/>
        <v>41224604</v>
      </c>
      <c r="I32" s="77">
        <f t="shared" si="5"/>
        <v>28127415</v>
      </c>
      <c r="J32" s="77">
        <f t="shared" si="5"/>
        <v>71313254</v>
      </c>
      <c r="K32" s="77">
        <f t="shared" si="5"/>
        <v>27000119</v>
      </c>
      <c r="L32" s="77">
        <f t="shared" si="5"/>
        <v>27860653</v>
      </c>
      <c r="M32" s="77">
        <f t="shared" si="5"/>
        <v>43668481</v>
      </c>
      <c r="N32" s="77">
        <f t="shared" si="5"/>
        <v>98529253</v>
      </c>
      <c r="O32" s="77">
        <f t="shared" si="5"/>
        <v>4634932</v>
      </c>
      <c r="P32" s="77">
        <f t="shared" si="5"/>
        <v>29114459</v>
      </c>
      <c r="Q32" s="77">
        <f t="shared" si="5"/>
        <v>12628285</v>
      </c>
      <c r="R32" s="77">
        <f t="shared" si="5"/>
        <v>46377676</v>
      </c>
      <c r="S32" s="77">
        <f t="shared" si="5"/>
        <v>41665665</v>
      </c>
      <c r="T32" s="77">
        <f t="shared" si="5"/>
        <v>6801476</v>
      </c>
      <c r="U32" s="77">
        <f t="shared" si="5"/>
        <v>56628703</v>
      </c>
      <c r="V32" s="77">
        <f t="shared" si="5"/>
        <v>105095844</v>
      </c>
      <c r="W32" s="77">
        <f t="shared" si="5"/>
        <v>321316027</v>
      </c>
      <c r="X32" s="77">
        <f t="shared" si="5"/>
        <v>0</v>
      </c>
      <c r="Y32" s="77">
        <f t="shared" si="5"/>
        <v>321316027</v>
      </c>
      <c r="Z32" s="212">
        <f>+IF(X32&lt;&gt;0,+(Y32/X32)*100,0)</f>
        <v>0</v>
      </c>
      <c r="AA32" s="79">
        <f>SUM(AA28:AA31)</f>
        <v>409024664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27455887</v>
      </c>
      <c r="D34" s="155"/>
      <c r="E34" s="156">
        <v>20000000</v>
      </c>
      <c r="F34" s="60"/>
      <c r="G34" s="60">
        <v>22250</v>
      </c>
      <c r="H34" s="60"/>
      <c r="I34" s="60"/>
      <c r="J34" s="60">
        <v>22250</v>
      </c>
      <c r="K34" s="60">
        <v>542835</v>
      </c>
      <c r="L34" s="60"/>
      <c r="M34" s="60"/>
      <c r="N34" s="60">
        <v>542835</v>
      </c>
      <c r="O34" s="60"/>
      <c r="P34" s="60"/>
      <c r="Q34" s="60"/>
      <c r="R34" s="60"/>
      <c r="S34" s="60"/>
      <c r="T34" s="60"/>
      <c r="U34" s="60"/>
      <c r="V34" s="60"/>
      <c r="W34" s="60">
        <v>565085</v>
      </c>
      <c r="X34" s="60"/>
      <c r="Y34" s="60">
        <v>565085</v>
      </c>
      <c r="Z34" s="140"/>
      <c r="AA34" s="62"/>
    </row>
    <row r="35" spans="1:27" ht="13.5">
      <c r="A35" s="237" t="s">
        <v>53</v>
      </c>
      <c r="B35" s="136"/>
      <c r="C35" s="155">
        <v>7356585</v>
      </c>
      <c r="D35" s="155"/>
      <c r="E35" s="156">
        <v>9390000</v>
      </c>
      <c r="F35" s="60">
        <v>12520000</v>
      </c>
      <c r="G35" s="60">
        <v>1660463</v>
      </c>
      <c r="H35" s="60"/>
      <c r="I35" s="60">
        <v>17044</v>
      </c>
      <c r="J35" s="60">
        <v>1677507</v>
      </c>
      <c r="K35" s="60">
        <v>4883049</v>
      </c>
      <c r="L35" s="60">
        <v>685000</v>
      </c>
      <c r="M35" s="60">
        <v>574890</v>
      </c>
      <c r="N35" s="60">
        <v>6142939</v>
      </c>
      <c r="O35" s="60">
        <v>7110</v>
      </c>
      <c r="P35" s="60">
        <v>78125</v>
      </c>
      <c r="Q35" s="60">
        <v>1208958</v>
      </c>
      <c r="R35" s="60">
        <v>1294193</v>
      </c>
      <c r="S35" s="60">
        <v>797746</v>
      </c>
      <c r="T35" s="60">
        <v>852306</v>
      </c>
      <c r="U35" s="60">
        <v>2412370</v>
      </c>
      <c r="V35" s="60">
        <v>4062422</v>
      </c>
      <c r="W35" s="60">
        <v>13177061</v>
      </c>
      <c r="X35" s="60"/>
      <c r="Y35" s="60">
        <v>13177061</v>
      </c>
      <c r="Z35" s="140"/>
      <c r="AA35" s="62">
        <v>12520000</v>
      </c>
    </row>
    <row r="36" spans="1:27" ht="13.5">
      <c r="A36" s="238" t="s">
        <v>139</v>
      </c>
      <c r="B36" s="149"/>
      <c r="C36" s="222">
        <f aca="true" t="shared" si="6" ref="C36:Y36">SUM(C32:C35)</f>
        <v>311344002</v>
      </c>
      <c r="D36" s="222">
        <f>SUM(D32:D35)</f>
        <v>0</v>
      </c>
      <c r="E36" s="218">
        <f t="shared" si="6"/>
        <v>336966128</v>
      </c>
      <c r="F36" s="220">
        <f t="shared" si="6"/>
        <v>421544664</v>
      </c>
      <c r="G36" s="220">
        <f t="shared" si="6"/>
        <v>3643948</v>
      </c>
      <c r="H36" s="220">
        <f t="shared" si="6"/>
        <v>41224604</v>
      </c>
      <c r="I36" s="220">
        <f t="shared" si="6"/>
        <v>28144459</v>
      </c>
      <c r="J36" s="220">
        <f t="shared" si="6"/>
        <v>73013011</v>
      </c>
      <c r="K36" s="220">
        <f t="shared" si="6"/>
        <v>32426003</v>
      </c>
      <c r="L36" s="220">
        <f t="shared" si="6"/>
        <v>28545653</v>
      </c>
      <c r="M36" s="220">
        <f t="shared" si="6"/>
        <v>44243371</v>
      </c>
      <c r="N36" s="220">
        <f t="shared" si="6"/>
        <v>105215027</v>
      </c>
      <c r="O36" s="220">
        <f t="shared" si="6"/>
        <v>4642042</v>
      </c>
      <c r="P36" s="220">
        <f t="shared" si="6"/>
        <v>29192584</v>
      </c>
      <c r="Q36" s="220">
        <f t="shared" si="6"/>
        <v>13837243</v>
      </c>
      <c r="R36" s="220">
        <f t="shared" si="6"/>
        <v>47671869</v>
      </c>
      <c r="S36" s="220">
        <f t="shared" si="6"/>
        <v>42463411</v>
      </c>
      <c r="T36" s="220">
        <f t="shared" si="6"/>
        <v>7653782</v>
      </c>
      <c r="U36" s="220">
        <f t="shared" si="6"/>
        <v>59041073</v>
      </c>
      <c r="V36" s="220">
        <f t="shared" si="6"/>
        <v>109158266</v>
      </c>
      <c r="W36" s="220">
        <f t="shared" si="6"/>
        <v>335058173</v>
      </c>
      <c r="X36" s="220">
        <f t="shared" si="6"/>
        <v>0</v>
      </c>
      <c r="Y36" s="220">
        <f t="shared" si="6"/>
        <v>335058173</v>
      </c>
      <c r="Z36" s="221">
        <f>+IF(X36&lt;&gt;0,+(Y36/X36)*100,0)</f>
        <v>0</v>
      </c>
      <c r="AA36" s="239">
        <f>SUM(AA32:AA35)</f>
        <v>421544664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160671372</v>
      </c>
      <c r="D6" s="155"/>
      <c r="E6" s="59">
        <v>96675909</v>
      </c>
      <c r="F6" s="60">
        <v>181341909</v>
      </c>
      <c r="G6" s="60">
        <v>206604274</v>
      </c>
      <c r="H6" s="60">
        <v>77582562</v>
      </c>
      <c r="I6" s="60">
        <v>54969355</v>
      </c>
      <c r="J6" s="60">
        <v>54969355</v>
      </c>
      <c r="K6" s="60">
        <v>84508923</v>
      </c>
      <c r="L6" s="60">
        <v>61243113</v>
      </c>
      <c r="M6" s="60">
        <v>69477458</v>
      </c>
      <c r="N6" s="60">
        <v>69477458</v>
      </c>
      <c r="O6" s="60">
        <v>81627527</v>
      </c>
      <c r="P6" s="60">
        <v>79547045</v>
      </c>
      <c r="Q6" s="60">
        <v>95207457</v>
      </c>
      <c r="R6" s="60">
        <v>95207457</v>
      </c>
      <c r="S6" s="60">
        <v>90837424</v>
      </c>
      <c r="T6" s="60">
        <v>55915572</v>
      </c>
      <c r="U6" s="60">
        <v>26800284</v>
      </c>
      <c r="V6" s="60">
        <v>26800284</v>
      </c>
      <c r="W6" s="60">
        <v>26800284</v>
      </c>
      <c r="X6" s="60">
        <v>181341909</v>
      </c>
      <c r="Y6" s="60">
        <v>-154541625</v>
      </c>
      <c r="Z6" s="140">
        <v>-85.22</v>
      </c>
      <c r="AA6" s="62">
        <v>181341909</v>
      </c>
    </row>
    <row r="7" spans="1:27" ht="13.5">
      <c r="A7" s="249" t="s">
        <v>144</v>
      </c>
      <c r="B7" s="182"/>
      <c r="C7" s="155"/>
      <c r="D7" s="155"/>
      <c r="E7" s="59">
        <v>9077472</v>
      </c>
      <c r="F7" s="60">
        <v>17134547</v>
      </c>
      <c r="G7" s="60">
        <v>180523585</v>
      </c>
      <c r="H7" s="60">
        <v>224868048</v>
      </c>
      <c r="I7" s="60">
        <v>193000592</v>
      </c>
      <c r="J7" s="60">
        <v>193000592</v>
      </c>
      <c r="K7" s="60">
        <v>125854688</v>
      </c>
      <c r="L7" s="60">
        <v>133157276</v>
      </c>
      <c r="M7" s="60">
        <v>226294086</v>
      </c>
      <c r="N7" s="60">
        <v>226294086</v>
      </c>
      <c r="O7" s="60">
        <v>215787032</v>
      </c>
      <c r="P7" s="60">
        <v>166950102</v>
      </c>
      <c r="Q7" s="60">
        <v>290036379</v>
      </c>
      <c r="R7" s="60">
        <v>290036379</v>
      </c>
      <c r="S7" s="60">
        <v>221610281</v>
      </c>
      <c r="T7" s="60">
        <v>25142101</v>
      </c>
      <c r="U7" s="60">
        <v>222064090</v>
      </c>
      <c r="V7" s="60">
        <v>222064090</v>
      </c>
      <c r="W7" s="60">
        <v>222064090</v>
      </c>
      <c r="X7" s="60">
        <v>17134547</v>
      </c>
      <c r="Y7" s="60">
        <v>204929543</v>
      </c>
      <c r="Z7" s="140">
        <v>1196</v>
      </c>
      <c r="AA7" s="62">
        <v>17134547</v>
      </c>
    </row>
    <row r="8" spans="1:27" ht="13.5">
      <c r="A8" s="249" t="s">
        <v>145</v>
      </c>
      <c r="B8" s="182"/>
      <c r="C8" s="155">
        <v>3762875</v>
      </c>
      <c r="D8" s="155"/>
      <c r="E8" s="59">
        <v>66130366</v>
      </c>
      <c r="F8" s="60">
        <v>96589537</v>
      </c>
      <c r="G8" s="60">
        <v>123811921</v>
      </c>
      <c r="H8" s="60">
        <v>268892747</v>
      </c>
      <c r="I8" s="60">
        <v>272347766</v>
      </c>
      <c r="J8" s="60">
        <v>272347766</v>
      </c>
      <c r="K8" s="60">
        <v>124429159</v>
      </c>
      <c r="L8" s="60">
        <v>138631821</v>
      </c>
      <c r="M8" s="60">
        <v>68390576</v>
      </c>
      <c r="N8" s="60">
        <v>68390576</v>
      </c>
      <c r="O8" s="60">
        <v>77116398</v>
      </c>
      <c r="P8" s="60">
        <v>106084553</v>
      </c>
      <c r="Q8" s="60">
        <v>161948459</v>
      </c>
      <c r="R8" s="60">
        <v>161948459</v>
      </c>
      <c r="S8" s="60">
        <v>115902243</v>
      </c>
      <c r="T8" s="60">
        <v>174625222</v>
      </c>
      <c r="U8" s="60">
        <v>182008530</v>
      </c>
      <c r="V8" s="60">
        <v>182008530</v>
      </c>
      <c r="W8" s="60">
        <v>182008530</v>
      </c>
      <c r="X8" s="60">
        <v>96589537</v>
      </c>
      <c r="Y8" s="60">
        <v>85418993</v>
      </c>
      <c r="Z8" s="140">
        <v>88.44</v>
      </c>
      <c r="AA8" s="62">
        <v>96589537</v>
      </c>
    </row>
    <row r="9" spans="1:27" ht="13.5">
      <c r="A9" s="249" t="s">
        <v>146</v>
      </c>
      <c r="B9" s="182"/>
      <c r="C9" s="155">
        <v>23284043</v>
      </c>
      <c r="D9" s="155"/>
      <c r="E9" s="59">
        <v>29116836</v>
      </c>
      <c r="F9" s="60">
        <v>5116836</v>
      </c>
      <c r="G9" s="60">
        <v>28390036</v>
      </c>
      <c r="H9" s="60">
        <v>8676348</v>
      </c>
      <c r="I9" s="60">
        <v>8819879</v>
      </c>
      <c r="J9" s="60">
        <v>8819879</v>
      </c>
      <c r="K9" s="60">
        <v>8573886</v>
      </c>
      <c r="L9" s="60">
        <v>3681131</v>
      </c>
      <c r="M9" s="60">
        <v>3745266</v>
      </c>
      <c r="N9" s="60">
        <v>3745266</v>
      </c>
      <c r="O9" s="60">
        <v>3979061</v>
      </c>
      <c r="P9" s="60">
        <v>4023618</v>
      </c>
      <c r="Q9" s="60">
        <v>3807691</v>
      </c>
      <c r="R9" s="60">
        <v>3807691</v>
      </c>
      <c r="S9" s="60">
        <v>2660886</v>
      </c>
      <c r="T9" s="60">
        <v>2610001</v>
      </c>
      <c r="U9" s="60">
        <v>6488867</v>
      </c>
      <c r="V9" s="60">
        <v>6488867</v>
      </c>
      <c r="W9" s="60">
        <v>6488867</v>
      </c>
      <c r="X9" s="60">
        <v>5116836</v>
      </c>
      <c r="Y9" s="60">
        <v>1372031</v>
      </c>
      <c r="Z9" s="140">
        <v>26.81</v>
      </c>
      <c r="AA9" s="62">
        <v>5116836</v>
      </c>
    </row>
    <row r="10" spans="1:27" ht="13.5">
      <c r="A10" s="249" t="s">
        <v>147</v>
      </c>
      <c r="B10" s="182"/>
      <c r="C10" s="155">
        <v>132443320</v>
      </c>
      <c r="D10" s="155"/>
      <c r="E10" s="59">
        <v>60485</v>
      </c>
      <c r="F10" s="60">
        <v>60485</v>
      </c>
      <c r="G10" s="159">
        <v>32042</v>
      </c>
      <c r="H10" s="159">
        <v>32042</v>
      </c>
      <c r="I10" s="159">
        <v>32042</v>
      </c>
      <c r="J10" s="60">
        <v>32042</v>
      </c>
      <c r="K10" s="159">
        <v>32042</v>
      </c>
      <c r="L10" s="159">
        <v>32042</v>
      </c>
      <c r="M10" s="60">
        <v>32042</v>
      </c>
      <c r="N10" s="159">
        <v>32042</v>
      </c>
      <c r="O10" s="159">
        <v>32042</v>
      </c>
      <c r="P10" s="159">
        <v>32042</v>
      </c>
      <c r="Q10" s="60">
        <v>32042</v>
      </c>
      <c r="R10" s="159">
        <v>32042</v>
      </c>
      <c r="S10" s="159">
        <v>32042</v>
      </c>
      <c r="T10" s="60">
        <v>32042</v>
      </c>
      <c r="U10" s="159">
        <v>32042</v>
      </c>
      <c r="V10" s="159">
        <v>32042</v>
      </c>
      <c r="W10" s="159">
        <v>32042</v>
      </c>
      <c r="X10" s="60">
        <v>60485</v>
      </c>
      <c r="Y10" s="159">
        <v>-28443</v>
      </c>
      <c r="Z10" s="141">
        <v>-47.02</v>
      </c>
      <c r="AA10" s="225">
        <v>60485</v>
      </c>
    </row>
    <row r="11" spans="1:27" ht="13.5">
      <c r="A11" s="249" t="s">
        <v>148</v>
      </c>
      <c r="B11" s="182"/>
      <c r="C11" s="155">
        <v>8069416</v>
      </c>
      <c r="D11" s="155"/>
      <c r="E11" s="59">
        <v>8621840</v>
      </c>
      <c r="F11" s="60">
        <v>8621840</v>
      </c>
      <c r="G11" s="60">
        <v>8623265</v>
      </c>
      <c r="H11" s="60">
        <v>8359197</v>
      </c>
      <c r="I11" s="60">
        <v>8310622</v>
      </c>
      <c r="J11" s="60">
        <v>8310622</v>
      </c>
      <c r="K11" s="60">
        <v>8712054</v>
      </c>
      <c r="L11" s="60">
        <v>9851805</v>
      </c>
      <c r="M11" s="60">
        <v>10331294</v>
      </c>
      <c r="N11" s="60">
        <v>10331294</v>
      </c>
      <c r="O11" s="60">
        <v>10864384</v>
      </c>
      <c r="P11" s="60">
        <v>11255207</v>
      </c>
      <c r="Q11" s="60">
        <v>11529232</v>
      </c>
      <c r="R11" s="60">
        <v>11529232</v>
      </c>
      <c r="S11" s="60">
        <v>11314013</v>
      </c>
      <c r="T11" s="60">
        <v>10791350</v>
      </c>
      <c r="U11" s="60">
        <v>9862908</v>
      </c>
      <c r="V11" s="60">
        <v>9862908</v>
      </c>
      <c r="W11" s="60">
        <v>9862908</v>
      </c>
      <c r="X11" s="60">
        <v>8621840</v>
      </c>
      <c r="Y11" s="60">
        <v>1241068</v>
      </c>
      <c r="Z11" s="140">
        <v>14.39</v>
      </c>
      <c r="AA11" s="62">
        <v>8621840</v>
      </c>
    </row>
    <row r="12" spans="1:27" ht="13.5">
      <c r="A12" s="250" t="s">
        <v>56</v>
      </c>
      <c r="B12" s="251"/>
      <c r="C12" s="168">
        <f aca="true" t="shared" si="0" ref="C12:Y12">SUM(C6:C11)</f>
        <v>328231026</v>
      </c>
      <c r="D12" s="168">
        <f>SUM(D6:D11)</f>
        <v>0</v>
      </c>
      <c r="E12" s="72">
        <f t="shared" si="0"/>
        <v>209682908</v>
      </c>
      <c r="F12" s="73">
        <f t="shared" si="0"/>
        <v>308865154</v>
      </c>
      <c r="G12" s="73">
        <f t="shared" si="0"/>
        <v>547985123</v>
      </c>
      <c r="H12" s="73">
        <f t="shared" si="0"/>
        <v>588410944</v>
      </c>
      <c r="I12" s="73">
        <f t="shared" si="0"/>
        <v>537480256</v>
      </c>
      <c r="J12" s="73">
        <f t="shared" si="0"/>
        <v>537480256</v>
      </c>
      <c r="K12" s="73">
        <f t="shared" si="0"/>
        <v>352110752</v>
      </c>
      <c r="L12" s="73">
        <f t="shared" si="0"/>
        <v>346597188</v>
      </c>
      <c r="M12" s="73">
        <f t="shared" si="0"/>
        <v>378270722</v>
      </c>
      <c r="N12" s="73">
        <f t="shared" si="0"/>
        <v>378270722</v>
      </c>
      <c r="O12" s="73">
        <f t="shared" si="0"/>
        <v>389406444</v>
      </c>
      <c r="P12" s="73">
        <f t="shared" si="0"/>
        <v>367892567</v>
      </c>
      <c r="Q12" s="73">
        <f t="shared" si="0"/>
        <v>562561260</v>
      </c>
      <c r="R12" s="73">
        <f t="shared" si="0"/>
        <v>562561260</v>
      </c>
      <c r="S12" s="73">
        <f t="shared" si="0"/>
        <v>442356889</v>
      </c>
      <c r="T12" s="73">
        <f t="shared" si="0"/>
        <v>269116288</v>
      </c>
      <c r="U12" s="73">
        <f t="shared" si="0"/>
        <v>447256721</v>
      </c>
      <c r="V12" s="73">
        <f t="shared" si="0"/>
        <v>447256721</v>
      </c>
      <c r="W12" s="73">
        <f t="shared" si="0"/>
        <v>447256721</v>
      </c>
      <c r="X12" s="73">
        <f t="shared" si="0"/>
        <v>308865154</v>
      </c>
      <c r="Y12" s="73">
        <f t="shared" si="0"/>
        <v>138391567</v>
      </c>
      <c r="Z12" s="170">
        <f>+IF(X12&lt;&gt;0,+(Y12/X12)*100,0)</f>
        <v>44.806468197445156</v>
      </c>
      <c r="AA12" s="74">
        <f>SUM(AA6:AA11)</f>
        <v>308865154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7404</v>
      </c>
      <c r="D15" s="155"/>
      <c r="E15" s="59">
        <v>129598</v>
      </c>
      <c r="F15" s="60">
        <v>129598</v>
      </c>
      <c r="G15" s="60">
        <v>533607</v>
      </c>
      <c r="H15" s="60">
        <v>53287</v>
      </c>
      <c r="I15" s="60">
        <v>52620</v>
      </c>
      <c r="J15" s="60">
        <v>52620</v>
      </c>
      <c r="K15" s="60">
        <v>51954</v>
      </c>
      <c r="L15" s="60">
        <v>51288</v>
      </c>
      <c r="M15" s="60">
        <v>50622</v>
      </c>
      <c r="N15" s="60">
        <v>50622</v>
      </c>
      <c r="O15" s="60">
        <v>49956</v>
      </c>
      <c r="P15" s="60">
        <v>48853</v>
      </c>
      <c r="Q15" s="60">
        <v>47750</v>
      </c>
      <c r="R15" s="60">
        <v>47750</v>
      </c>
      <c r="S15" s="60">
        <v>46648</v>
      </c>
      <c r="T15" s="60">
        <v>45981</v>
      </c>
      <c r="U15" s="60">
        <v>345040</v>
      </c>
      <c r="V15" s="60">
        <v>345040</v>
      </c>
      <c r="W15" s="60">
        <v>345040</v>
      </c>
      <c r="X15" s="60">
        <v>129598</v>
      </c>
      <c r="Y15" s="60">
        <v>215442</v>
      </c>
      <c r="Z15" s="140">
        <v>166.24</v>
      </c>
      <c r="AA15" s="62">
        <v>129598</v>
      </c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14600000</v>
      </c>
      <c r="D17" s="155"/>
      <c r="E17" s="59">
        <v>22500000</v>
      </c>
      <c r="F17" s="60">
        <v>22500000</v>
      </c>
      <c r="G17" s="60">
        <v>25000000</v>
      </c>
      <c r="H17" s="60">
        <v>25000000</v>
      </c>
      <c r="I17" s="60">
        <v>25000000</v>
      </c>
      <c r="J17" s="60">
        <v>25000000</v>
      </c>
      <c r="K17" s="60">
        <v>25000000</v>
      </c>
      <c r="L17" s="60">
        <v>25000000</v>
      </c>
      <c r="M17" s="60">
        <v>14600000</v>
      </c>
      <c r="N17" s="60">
        <v>14600000</v>
      </c>
      <c r="O17" s="60">
        <v>14600000</v>
      </c>
      <c r="P17" s="60">
        <v>14600000</v>
      </c>
      <c r="Q17" s="60">
        <v>14600000</v>
      </c>
      <c r="R17" s="60">
        <v>14600000</v>
      </c>
      <c r="S17" s="60">
        <v>14600000</v>
      </c>
      <c r="T17" s="60">
        <v>14600000</v>
      </c>
      <c r="U17" s="60">
        <v>14600000</v>
      </c>
      <c r="V17" s="60">
        <v>14600000</v>
      </c>
      <c r="W17" s="60">
        <v>14600000</v>
      </c>
      <c r="X17" s="60">
        <v>22500000</v>
      </c>
      <c r="Y17" s="60">
        <v>-7900000</v>
      </c>
      <c r="Z17" s="140">
        <v>-35.11</v>
      </c>
      <c r="AA17" s="62">
        <v>22500000</v>
      </c>
    </row>
    <row r="18" spans="1:27" ht="13.5">
      <c r="A18" s="249" t="s">
        <v>153</v>
      </c>
      <c r="B18" s="182"/>
      <c r="C18" s="155">
        <v>100</v>
      </c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2245386369</v>
      </c>
      <c r="D19" s="155"/>
      <c r="E19" s="59">
        <v>2480458565</v>
      </c>
      <c r="F19" s="60">
        <v>2287224565</v>
      </c>
      <c r="G19" s="60">
        <v>2001727599</v>
      </c>
      <c r="H19" s="60">
        <v>2001727599</v>
      </c>
      <c r="I19" s="60">
        <v>2261931346</v>
      </c>
      <c r="J19" s="60">
        <v>2261931346</v>
      </c>
      <c r="K19" s="60">
        <v>2325879545</v>
      </c>
      <c r="L19" s="60">
        <v>2272531274</v>
      </c>
      <c r="M19" s="60">
        <v>2262019562</v>
      </c>
      <c r="N19" s="60">
        <v>2262019562</v>
      </c>
      <c r="O19" s="60">
        <v>2256663755</v>
      </c>
      <c r="P19" s="60">
        <v>2251773246</v>
      </c>
      <c r="Q19" s="60">
        <v>2251771040</v>
      </c>
      <c r="R19" s="60">
        <v>2251771040</v>
      </c>
      <c r="S19" s="60">
        <v>2195676316</v>
      </c>
      <c r="T19" s="60">
        <v>2190921914</v>
      </c>
      <c r="U19" s="60">
        <v>2190921911</v>
      </c>
      <c r="V19" s="60">
        <v>2190921911</v>
      </c>
      <c r="W19" s="60">
        <v>2190921911</v>
      </c>
      <c r="X19" s="60">
        <v>2287224565</v>
      </c>
      <c r="Y19" s="60">
        <v>-96302654</v>
      </c>
      <c r="Z19" s="140">
        <v>-4.21</v>
      </c>
      <c r="AA19" s="62">
        <v>2287224565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9599571</v>
      </c>
      <c r="D22" s="155"/>
      <c r="E22" s="59">
        <v>11912875</v>
      </c>
      <c r="F22" s="60">
        <v>11912875</v>
      </c>
      <c r="G22" s="60">
        <v>10585423</v>
      </c>
      <c r="H22" s="60">
        <v>9599572</v>
      </c>
      <c r="I22" s="60">
        <v>9599572</v>
      </c>
      <c r="J22" s="60">
        <v>9599572</v>
      </c>
      <c r="K22" s="60">
        <v>9599572</v>
      </c>
      <c r="L22" s="60">
        <v>9599572</v>
      </c>
      <c r="M22" s="60">
        <v>9081102</v>
      </c>
      <c r="N22" s="60">
        <v>9081102</v>
      </c>
      <c r="O22" s="60">
        <v>8817616</v>
      </c>
      <c r="P22" s="60">
        <v>8579628</v>
      </c>
      <c r="Q22" s="60">
        <v>8579628</v>
      </c>
      <c r="R22" s="60">
        <v>8579628</v>
      </c>
      <c r="S22" s="60">
        <v>8579628</v>
      </c>
      <c r="T22" s="60">
        <v>7830043</v>
      </c>
      <c r="U22" s="60">
        <v>7830043</v>
      </c>
      <c r="V22" s="60">
        <v>7830043</v>
      </c>
      <c r="W22" s="60">
        <v>7830043</v>
      </c>
      <c r="X22" s="60">
        <v>11912875</v>
      </c>
      <c r="Y22" s="60">
        <v>-4082832</v>
      </c>
      <c r="Z22" s="140">
        <v>-34.27</v>
      </c>
      <c r="AA22" s="62">
        <v>11912875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2269593444</v>
      </c>
      <c r="D24" s="168">
        <f>SUM(D15:D23)</f>
        <v>0</v>
      </c>
      <c r="E24" s="76">
        <f t="shared" si="1"/>
        <v>2515001038</v>
      </c>
      <c r="F24" s="77">
        <f t="shared" si="1"/>
        <v>2321767038</v>
      </c>
      <c r="G24" s="77">
        <f t="shared" si="1"/>
        <v>2037846629</v>
      </c>
      <c r="H24" s="77">
        <f t="shared" si="1"/>
        <v>2036380458</v>
      </c>
      <c r="I24" s="77">
        <f t="shared" si="1"/>
        <v>2296583538</v>
      </c>
      <c r="J24" s="77">
        <f t="shared" si="1"/>
        <v>2296583538</v>
      </c>
      <c r="K24" s="77">
        <f t="shared" si="1"/>
        <v>2360531071</v>
      </c>
      <c r="L24" s="77">
        <f t="shared" si="1"/>
        <v>2307182134</v>
      </c>
      <c r="M24" s="77">
        <f t="shared" si="1"/>
        <v>2285751286</v>
      </c>
      <c r="N24" s="77">
        <f t="shared" si="1"/>
        <v>2285751286</v>
      </c>
      <c r="O24" s="77">
        <f t="shared" si="1"/>
        <v>2280131327</v>
      </c>
      <c r="P24" s="77">
        <f t="shared" si="1"/>
        <v>2275001727</v>
      </c>
      <c r="Q24" s="77">
        <f t="shared" si="1"/>
        <v>2274998418</v>
      </c>
      <c r="R24" s="77">
        <f t="shared" si="1"/>
        <v>2274998418</v>
      </c>
      <c r="S24" s="77">
        <f t="shared" si="1"/>
        <v>2218902592</v>
      </c>
      <c r="T24" s="77">
        <f t="shared" si="1"/>
        <v>2213397938</v>
      </c>
      <c r="U24" s="77">
        <f t="shared" si="1"/>
        <v>2213696994</v>
      </c>
      <c r="V24" s="77">
        <f t="shared" si="1"/>
        <v>2213696994</v>
      </c>
      <c r="W24" s="77">
        <f t="shared" si="1"/>
        <v>2213696994</v>
      </c>
      <c r="X24" s="77">
        <f t="shared" si="1"/>
        <v>2321767038</v>
      </c>
      <c r="Y24" s="77">
        <f t="shared" si="1"/>
        <v>-108070044</v>
      </c>
      <c r="Z24" s="212">
        <f>+IF(X24&lt;&gt;0,+(Y24/X24)*100,0)</f>
        <v>-4.654646320291158</v>
      </c>
      <c r="AA24" s="79">
        <f>SUM(AA15:AA23)</f>
        <v>2321767038</v>
      </c>
    </row>
    <row r="25" spans="1:27" ht="13.5">
      <c r="A25" s="250" t="s">
        <v>159</v>
      </c>
      <c r="B25" s="251"/>
      <c r="C25" s="168">
        <f aca="true" t="shared" si="2" ref="C25:Y25">+C12+C24</f>
        <v>2597824470</v>
      </c>
      <c r="D25" s="168">
        <f>+D12+D24</f>
        <v>0</v>
      </c>
      <c r="E25" s="72">
        <f t="shared" si="2"/>
        <v>2724683946</v>
      </c>
      <c r="F25" s="73">
        <f t="shared" si="2"/>
        <v>2630632192</v>
      </c>
      <c r="G25" s="73">
        <f t="shared" si="2"/>
        <v>2585831752</v>
      </c>
      <c r="H25" s="73">
        <f t="shared" si="2"/>
        <v>2624791402</v>
      </c>
      <c r="I25" s="73">
        <f t="shared" si="2"/>
        <v>2834063794</v>
      </c>
      <c r="J25" s="73">
        <f t="shared" si="2"/>
        <v>2834063794</v>
      </c>
      <c r="K25" s="73">
        <f t="shared" si="2"/>
        <v>2712641823</v>
      </c>
      <c r="L25" s="73">
        <f t="shared" si="2"/>
        <v>2653779322</v>
      </c>
      <c r="M25" s="73">
        <f t="shared" si="2"/>
        <v>2664022008</v>
      </c>
      <c r="N25" s="73">
        <f t="shared" si="2"/>
        <v>2664022008</v>
      </c>
      <c r="O25" s="73">
        <f t="shared" si="2"/>
        <v>2669537771</v>
      </c>
      <c r="P25" s="73">
        <f t="shared" si="2"/>
        <v>2642894294</v>
      </c>
      <c r="Q25" s="73">
        <f t="shared" si="2"/>
        <v>2837559678</v>
      </c>
      <c r="R25" s="73">
        <f t="shared" si="2"/>
        <v>2837559678</v>
      </c>
      <c r="S25" s="73">
        <f t="shared" si="2"/>
        <v>2661259481</v>
      </c>
      <c r="T25" s="73">
        <f t="shared" si="2"/>
        <v>2482514226</v>
      </c>
      <c r="U25" s="73">
        <f t="shared" si="2"/>
        <v>2660953715</v>
      </c>
      <c r="V25" s="73">
        <f t="shared" si="2"/>
        <v>2660953715</v>
      </c>
      <c r="W25" s="73">
        <f t="shared" si="2"/>
        <v>2660953715</v>
      </c>
      <c r="X25" s="73">
        <f t="shared" si="2"/>
        <v>2630632192</v>
      </c>
      <c r="Y25" s="73">
        <f t="shared" si="2"/>
        <v>30321523</v>
      </c>
      <c r="Z25" s="170">
        <f>+IF(X25&lt;&gt;0,+(Y25/X25)*100,0)</f>
        <v>1.152632553201873</v>
      </c>
      <c r="AA25" s="74">
        <f>+AA12+AA24</f>
        <v>2630632192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3343474</v>
      </c>
      <c r="D29" s="155"/>
      <c r="E29" s="59"/>
      <c r="F29" s="60"/>
      <c r="G29" s="60">
        <v>6702536</v>
      </c>
      <c r="H29" s="60">
        <v>1341566</v>
      </c>
      <c r="I29" s="60">
        <v>4061058</v>
      </c>
      <c r="J29" s="60">
        <v>4061058</v>
      </c>
      <c r="K29" s="60">
        <v>14689908</v>
      </c>
      <c r="L29" s="60">
        <v>5901406</v>
      </c>
      <c r="M29" s="60">
        <v>2450026</v>
      </c>
      <c r="N29" s="60">
        <v>2450026</v>
      </c>
      <c r="O29" s="60">
        <v>11794022</v>
      </c>
      <c r="P29" s="60">
        <v>12937304</v>
      </c>
      <c r="Q29" s="60">
        <v>1557503</v>
      </c>
      <c r="R29" s="60">
        <v>1557503</v>
      </c>
      <c r="S29" s="60">
        <v>2864610</v>
      </c>
      <c r="T29" s="60">
        <v>7254503</v>
      </c>
      <c r="U29" s="60">
        <v>51598188</v>
      </c>
      <c r="V29" s="60">
        <v>51598188</v>
      </c>
      <c r="W29" s="60">
        <v>51598188</v>
      </c>
      <c r="X29" s="60"/>
      <c r="Y29" s="60">
        <v>51598188</v>
      </c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18740711</v>
      </c>
      <c r="F30" s="60">
        <v>18740711</v>
      </c>
      <c r="G30" s="60">
        <v>16909779</v>
      </c>
      <c r="H30" s="60">
        <v>21630385</v>
      </c>
      <c r="I30" s="60">
        <v>21630385</v>
      </c>
      <c r="J30" s="60">
        <v>21630385</v>
      </c>
      <c r="K30" s="60">
        <v>21630385</v>
      </c>
      <c r="L30" s="60">
        <v>21630385</v>
      </c>
      <c r="M30" s="60">
        <v>21630385</v>
      </c>
      <c r="N30" s="60">
        <v>21630385</v>
      </c>
      <c r="O30" s="60">
        <v>21630385</v>
      </c>
      <c r="P30" s="60">
        <v>21630385</v>
      </c>
      <c r="Q30" s="60">
        <v>21630385</v>
      </c>
      <c r="R30" s="60">
        <v>21630385</v>
      </c>
      <c r="S30" s="60">
        <v>21630385</v>
      </c>
      <c r="T30" s="60">
        <v>21630385</v>
      </c>
      <c r="U30" s="60">
        <v>21630385</v>
      </c>
      <c r="V30" s="60">
        <v>21630385</v>
      </c>
      <c r="W30" s="60">
        <v>21630385</v>
      </c>
      <c r="X30" s="60">
        <v>18740711</v>
      </c>
      <c r="Y30" s="60">
        <v>2889674</v>
      </c>
      <c r="Z30" s="140">
        <v>15.42</v>
      </c>
      <c r="AA30" s="62">
        <v>18740711</v>
      </c>
    </row>
    <row r="31" spans="1:27" ht="13.5">
      <c r="A31" s="249" t="s">
        <v>163</v>
      </c>
      <c r="B31" s="182"/>
      <c r="C31" s="155">
        <v>19724662</v>
      </c>
      <c r="D31" s="155"/>
      <c r="E31" s="59">
        <v>19580348</v>
      </c>
      <c r="F31" s="60">
        <v>19580348</v>
      </c>
      <c r="G31" s="60">
        <v>19756121</v>
      </c>
      <c r="H31" s="60">
        <v>19775734</v>
      </c>
      <c r="I31" s="60">
        <v>19809289</v>
      </c>
      <c r="J31" s="60">
        <v>19809289</v>
      </c>
      <c r="K31" s="60">
        <v>19827380</v>
      </c>
      <c r="L31" s="60">
        <v>19861024</v>
      </c>
      <c r="M31" s="60">
        <v>19896714</v>
      </c>
      <c r="N31" s="60">
        <v>19896714</v>
      </c>
      <c r="O31" s="60">
        <v>19896714</v>
      </c>
      <c r="P31" s="60">
        <v>19935954</v>
      </c>
      <c r="Q31" s="60">
        <v>19957619</v>
      </c>
      <c r="R31" s="60">
        <v>19957619</v>
      </c>
      <c r="S31" s="60">
        <v>19993792</v>
      </c>
      <c r="T31" s="60">
        <v>20029458</v>
      </c>
      <c r="U31" s="60">
        <v>20034005</v>
      </c>
      <c r="V31" s="60">
        <v>20034005</v>
      </c>
      <c r="W31" s="60">
        <v>20034005</v>
      </c>
      <c r="X31" s="60">
        <v>19580348</v>
      </c>
      <c r="Y31" s="60">
        <v>453657</v>
      </c>
      <c r="Z31" s="140">
        <v>2.32</v>
      </c>
      <c r="AA31" s="62">
        <v>19580348</v>
      </c>
    </row>
    <row r="32" spans="1:27" ht="13.5">
      <c r="A32" s="249" t="s">
        <v>164</v>
      </c>
      <c r="B32" s="182"/>
      <c r="C32" s="155">
        <v>203972405</v>
      </c>
      <c r="D32" s="155"/>
      <c r="E32" s="59">
        <v>169437179</v>
      </c>
      <c r="F32" s="60">
        <v>169436350</v>
      </c>
      <c r="G32" s="60">
        <v>96746962</v>
      </c>
      <c r="H32" s="60">
        <v>199323576</v>
      </c>
      <c r="I32" s="60">
        <v>410140360</v>
      </c>
      <c r="J32" s="60">
        <v>410140360</v>
      </c>
      <c r="K32" s="60">
        <v>278071448</v>
      </c>
      <c r="L32" s="60">
        <v>260668197</v>
      </c>
      <c r="M32" s="60">
        <v>277777731</v>
      </c>
      <c r="N32" s="60">
        <v>277777731</v>
      </c>
      <c r="O32" s="60">
        <v>274229839</v>
      </c>
      <c r="P32" s="60">
        <v>242891087</v>
      </c>
      <c r="Q32" s="60">
        <v>432100244</v>
      </c>
      <c r="R32" s="60">
        <v>432100244</v>
      </c>
      <c r="S32" s="60">
        <v>277171125</v>
      </c>
      <c r="T32" s="60">
        <v>94723883</v>
      </c>
      <c r="U32" s="60">
        <v>232553480</v>
      </c>
      <c r="V32" s="60">
        <v>232553480</v>
      </c>
      <c r="W32" s="60">
        <v>232553480</v>
      </c>
      <c r="X32" s="60">
        <v>169436350</v>
      </c>
      <c r="Y32" s="60">
        <v>63117130</v>
      </c>
      <c r="Z32" s="140">
        <v>37.25</v>
      </c>
      <c r="AA32" s="62">
        <v>169436350</v>
      </c>
    </row>
    <row r="33" spans="1:27" ht="13.5">
      <c r="A33" s="249" t="s">
        <v>165</v>
      </c>
      <c r="B33" s="182"/>
      <c r="C33" s="155">
        <v>18934337</v>
      </c>
      <c r="D33" s="155"/>
      <c r="E33" s="59">
        <v>1944973</v>
      </c>
      <c r="F33" s="60">
        <v>2015696</v>
      </c>
      <c r="G33" s="60">
        <v>1785888</v>
      </c>
      <c r="H33" s="60">
        <v>1476375</v>
      </c>
      <c r="I33" s="60">
        <v>1476375</v>
      </c>
      <c r="J33" s="60">
        <v>1476375</v>
      </c>
      <c r="K33" s="60">
        <v>1476375</v>
      </c>
      <c r="L33" s="60">
        <v>1476375</v>
      </c>
      <c r="M33" s="60">
        <v>1476376</v>
      </c>
      <c r="N33" s="60">
        <v>1476376</v>
      </c>
      <c r="O33" s="60">
        <v>1476376</v>
      </c>
      <c r="P33" s="60">
        <v>1476376</v>
      </c>
      <c r="Q33" s="60">
        <v>1476376</v>
      </c>
      <c r="R33" s="60">
        <v>1476376</v>
      </c>
      <c r="S33" s="60">
        <v>1476376</v>
      </c>
      <c r="T33" s="60">
        <v>1476376</v>
      </c>
      <c r="U33" s="60">
        <v>1476376</v>
      </c>
      <c r="V33" s="60">
        <v>1476376</v>
      </c>
      <c r="W33" s="60">
        <v>1476376</v>
      </c>
      <c r="X33" s="60">
        <v>2015696</v>
      </c>
      <c r="Y33" s="60">
        <v>-539320</v>
      </c>
      <c r="Z33" s="140">
        <v>-26.76</v>
      </c>
      <c r="AA33" s="62">
        <v>2015696</v>
      </c>
    </row>
    <row r="34" spans="1:27" ht="13.5">
      <c r="A34" s="250" t="s">
        <v>58</v>
      </c>
      <c r="B34" s="251"/>
      <c r="C34" s="168">
        <f aca="true" t="shared" si="3" ref="C34:Y34">SUM(C29:C33)</f>
        <v>245974878</v>
      </c>
      <c r="D34" s="168">
        <f>SUM(D29:D33)</f>
        <v>0</v>
      </c>
      <c r="E34" s="72">
        <f t="shared" si="3"/>
        <v>209703211</v>
      </c>
      <c r="F34" s="73">
        <f t="shared" si="3"/>
        <v>209773105</v>
      </c>
      <c r="G34" s="73">
        <f t="shared" si="3"/>
        <v>141901286</v>
      </c>
      <c r="H34" s="73">
        <f t="shared" si="3"/>
        <v>243547636</v>
      </c>
      <c r="I34" s="73">
        <f t="shared" si="3"/>
        <v>457117467</v>
      </c>
      <c r="J34" s="73">
        <f t="shared" si="3"/>
        <v>457117467</v>
      </c>
      <c r="K34" s="73">
        <f t="shared" si="3"/>
        <v>335695496</v>
      </c>
      <c r="L34" s="73">
        <f t="shared" si="3"/>
        <v>309537387</v>
      </c>
      <c r="M34" s="73">
        <f t="shared" si="3"/>
        <v>323231232</v>
      </c>
      <c r="N34" s="73">
        <f t="shared" si="3"/>
        <v>323231232</v>
      </c>
      <c r="O34" s="73">
        <f t="shared" si="3"/>
        <v>329027336</v>
      </c>
      <c r="P34" s="73">
        <f t="shared" si="3"/>
        <v>298871106</v>
      </c>
      <c r="Q34" s="73">
        <f t="shared" si="3"/>
        <v>476722127</v>
      </c>
      <c r="R34" s="73">
        <f t="shared" si="3"/>
        <v>476722127</v>
      </c>
      <c r="S34" s="73">
        <f t="shared" si="3"/>
        <v>323136288</v>
      </c>
      <c r="T34" s="73">
        <f t="shared" si="3"/>
        <v>145114605</v>
      </c>
      <c r="U34" s="73">
        <f t="shared" si="3"/>
        <v>327292434</v>
      </c>
      <c r="V34" s="73">
        <f t="shared" si="3"/>
        <v>327292434</v>
      </c>
      <c r="W34" s="73">
        <f t="shared" si="3"/>
        <v>327292434</v>
      </c>
      <c r="X34" s="73">
        <f t="shared" si="3"/>
        <v>209773105</v>
      </c>
      <c r="Y34" s="73">
        <f t="shared" si="3"/>
        <v>117519329</v>
      </c>
      <c r="Z34" s="170">
        <f>+IF(X34&lt;&gt;0,+(Y34/X34)*100,0)</f>
        <v>56.022114465055</v>
      </c>
      <c r="AA34" s="74">
        <f>SUM(AA29:AA33)</f>
        <v>209773105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23599788</v>
      </c>
      <c r="D37" s="155"/>
      <c r="E37" s="59">
        <v>150077000</v>
      </c>
      <c r="F37" s="60">
        <v>150077000</v>
      </c>
      <c r="G37" s="60">
        <v>182686423</v>
      </c>
      <c r="H37" s="60">
        <v>164256283</v>
      </c>
      <c r="I37" s="60">
        <v>159958844</v>
      </c>
      <c r="J37" s="60">
        <v>159958844</v>
      </c>
      <c r="K37" s="60">
        <v>159958844</v>
      </c>
      <c r="L37" s="60">
        <v>158964748</v>
      </c>
      <c r="M37" s="60">
        <v>155513589</v>
      </c>
      <c r="N37" s="60">
        <v>155513589</v>
      </c>
      <c r="O37" s="60">
        <v>155233248</v>
      </c>
      <c r="P37" s="60">
        <v>154668786</v>
      </c>
      <c r="Q37" s="60">
        <v>171483149</v>
      </c>
      <c r="R37" s="60">
        <v>171483149</v>
      </c>
      <c r="S37" s="60">
        <v>148768791</v>
      </c>
      <c r="T37" s="60">
        <v>148379412</v>
      </c>
      <c r="U37" s="60">
        <v>144880267</v>
      </c>
      <c r="V37" s="60">
        <v>144880267</v>
      </c>
      <c r="W37" s="60">
        <v>144880267</v>
      </c>
      <c r="X37" s="60">
        <v>150077000</v>
      </c>
      <c r="Y37" s="60">
        <v>-5196733</v>
      </c>
      <c r="Z37" s="140">
        <v>-3.46</v>
      </c>
      <c r="AA37" s="62">
        <v>150077000</v>
      </c>
    </row>
    <row r="38" spans="1:27" ht="13.5">
      <c r="A38" s="249" t="s">
        <v>165</v>
      </c>
      <c r="B38" s="182"/>
      <c r="C38" s="155">
        <v>176440368</v>
      </c>
      <c r="D38" s="155"/>
      <c r="E38" s="59">
        <v>29742307</v>
      </c>
      <c r="F38" s="60">
        <v>29938682</v>
      </c>
      <c r="G38" s="60">
        <v>29816389</v>
      </c>
      <c r="H38" s="60">
        <v>34675896</v>
      </c>
      <c r="I38" s="60">
        <v>34675896</v>
      </c>
      <c r="J38" s="60">
        <v>34675896</v>
      </c>
      <c r="K38" s="60">
        <v>34675896</v>
      </c>
      <c r="L38" s="60">
        <v>34675896</v>
      </c>
      <c r="M38" s="60">
        <v>34675896</v>
      </c>
      <c r="N38" s="60">
        <v>34675896</v>
      </c>
      <c r="O38" s="60">
        <v>34675896</v>
      </c>
      <c r="P38" s="60">
        <v>34675896</v>
      </c>
      <c r="Q38" s="60">
        <v>34675896</v>
      </c>
      <c r="R38" s="60">
        <v>34675896</v>
      </c>
      <c r="S38" s="60">
        <v>34675896</v>
      </c>
      <c r="T38" s="60">
        <v>34675896</v>
      </c>
      <c r="U38" s="60">
        <v>34675896</v>
      </c>
      <c r="V38" s="60">
        <v>34675896</v>
      </c>
      <c r="W38" s="60">
        <v>34675896</v>
      </c>
      <c r="X38" s="60">
        <v>29938682</v>
      </c>
      <c r="Y38" s="60">
        <v>4737214</v>
      </c>
      <c r="Z38" s="140">
        <v>15.82</v>
      </c>
      <c r="AA38" s="62">
        <v>29938682</v>
      </c>
    </row>
    <row r="39" spans="1:27" ht="13.5">
      <c r="A39" s="250" t="s">
        <v>59</v>
      </c>
      <c r="B39" s="253"/>
      <c r="C39" s="168">
        <f aca="true" t="shared" si="4" ref="C39:Y39">SUM(C37:C38)</f>
        <v>200040156</v>
      </c>
      <c r="D39" s="168">
        <f>SUM(D37:D38)</f>
        <v>0</v>
      </c>
      <c r="E39" s="76">
        <f t="shared" si="4"/>
        <v>179819307</v>
      </c>
      <c r="F39" s="77">
        <f t="shared" si="4"/>
        <v>180015682</v>
      </c>
      <c r="G39" s="77">
        <f t="shared" si="4"/>
        <v>212502812</v>
      </c>
      <c r="H39" s="77">
        <f t="shared" si="4"/>
        <v>198932179</v>
      </c>
      <c r="I39" s="77">
        <f t="shared" si="4"/>
        <v>194634740</v>
      </c>
      <c r="J39" s="77">
        <f t="shared" si="4"/>
        <v>194634740</v>
      </c>
      <c r="K39" s="77">
        <f t="shared" si="4"/>
        <v>194634740</v>
      </c>
      <c r="L39" s="77">
        <f t="shared" si="4"/>
        <v>193640644</v>
      </c>
      <c r="M39" s="77">
        <f t="shared" si="4"/>
        <v>190189485</v>
      </c>
      <c r="N39" s="77">
        <f t="shared" si="4"/>
        <v>190189485</v>
      </c>
      <c r="O39" s="77">
        <f t="shared" si="4"/>
        <v>189909144</v>
      </c>
      <c r="P39" s="77">
        <f t="shared" si="4"/>
        <v>189344682</v>
      </c>
      <c r="Q39" s="77">
        <f t="shared" si="4"/>
        <v>206159045</v>
      </c>
      <c r="R39" s="77">
        <f t="shared" si="4"/>
        <v>206159045</v>
      </c>
      <c r="S39" s="77">
        <f t="shared" si="4"/>
        <v>183444687</v>
      </c>
      <c r="T39" s="77">
        <f t="shared" si="4"/>
        <v>183055308</v>
      </c>
      <c r="U39" s="77">
        <f t="shared" si="4"/>
        <v>179556163</v>
      </c>
      <c r="V39" s="77">
        <f t="shared" si="4"/>
        <v>179556163</v>
      </c>
      <c r="W39" s="77">
        <f t="shared" si="4"/>
        <v>179556163</v>
      </c>
      <c r="X39" s="77">
        <f t="shared" si="4"/>
        <v>180015682</v>
      </c>
      <c r="Y39" s="77">
        <f t="shared" si="4"/>
        <v>-459519</v>
      </c>
      <c r="Z39" s="212">
        <f>+IF(X39&lt;&gt;0,+(Y39/X39)*100,0)</f>
        <v>-0.2552660939839675</v>
      </c>
      <c r="AA39" s="79">
        <f>SUM(AA37:AA38)</f>
        <v>180015682</v>
      </c>
    </row>
    <row r="40" spans="1:27" ht="13.5">
      <c r="A40" s="250" t="s">
        <v>167</v>
      </c>
      <c r="B40" s="251"/>
      <c r="C40" s="168">
        <f aca="true" t="shared" si="5" ref="C40:Y40">+C34+C39</f>
        <v>446015034</v>
      </c>
      <c r="D40" s="168">
        <f>+D34+D39</f>
        <v>0</v>
      </c>
      <c r="E40" s="72">
        <f t="shared" si="5"/>
        <v>389522518</v>
      </c>
      <c r="F40" s="73">
        <f t="shared" si="5"/>
        <v>389788787</v>
      </c>
      <c r="G40" s="73">
        <f t="shared" si="5"/>
        <v>354404098</v>
      </c>
      <c r="H40" s="73">
        <f t="shared" si="5"/>
        <v>442479815</v>
      </c>
      <c r="I40" s="73">
        <f t="shared" si="5"/>
        <v>651752207</v>
      </c>
      <c r="J40" s="73">
        <f t="shared" si="5"/>
        <v>651752207</v>
      </c>
      <c r="K40" s="73">
        <f t="shared" si="5"/>
        <v>530330236</v>
      </c>
      <c r="L40" s="73">
        <f t="shared" si="5"/>
        <v>503178031</v>
      </c>
      <c r="M40" s="73">
        <f t="shared" si="5"/>
        <v>513420717</v>
      </c>
      <c r="N40" s="73">
        <f t="shared" si="5"/>
        <v>513420717</v>
      </c>
      <c r="O40" s="73">
        <f t="shared" si="5"/>
        <v>518936480</v>
      </c>
      <c r="P40" s="73">
        <f t="shared" si="5"/>
        <v>488215788</v>
      </c>
      <c r="Q40" s="73">
        <f t="shared" si="5"/>
        <v>682881172</v>
      </c>
      <c r="R40" s="73">
        <f t="shared" si="5"/>
        <v>682881172</v>
      </c>
      <c r="S40" s="73">
        <f t="shared" si="5"/>
        <v>506580975</v>
      </c>
      <c r="T40" s="73">
        <f t="shared" si="5"/>
        <v>328169913</v>
      </c>
      <c r="U40" s="73">
        <f t="shared" si="5"/>
        <v>506848597</v>
      </c>
      <c r="V40" s="73">
        <f t="shared" si="5"/>
        <v>506848597</v>
      </c>
      <c r="W40" s="73">
        <f t="shared" si="5"/>
        <v>506848597</v>
      </c>
      <c r="X40" s="73">
        <f t="shared" si="5"/>
        <v>389788787</v>
      </c>
      <c r="Y40" s="73">
        <f t="shared" si="5"/>
        <v>117059810</v>
      </c>
      <c r="Z40" s="170">
        <f>+IF(X40&lt;&gt;0,+(Y40/X40)*100,0)</f>
        <v>30.03160016504015</v>
      </c>
      <c r="AA40" s="74">
        <f>+AA34+AA39</f>
        <v>389788787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2151809436</v>
      </c>
      <c r="D42" s="257">
        <f>+D25-D40</f>
        <v>0</v>
      </c>
      <c r="E42" s="258">
        <f t="shared" si="6"/>
        <v>2335161428</v>
      </c>
      <c r="F42" s="259">
        <f t="shared" si="6"/>
        <v>2240843405</v>
      </c>
      <c r="G42" s="259">
        <f t="shared" si="6"/>
        <v>2231427654</v>
      </c>
      <c r="H42" s="259">
        <f t="shared" si="6"/>
        <v>2182311587</v>
      </c>
      <c r="I42" s="259">
        <f t="shared" si="6"/>
        <v>2182311587</v>
      </c>
      <c r="J42" s="259">
        <f t="shared" si="6"/>
        <v>2182311587</v>
      </c>
      <c r="K42" s="259">
        <f t="shared" si="6"/>
        <v>2182311587</v>
      </c>
      <c r="L42" s="259">
        <f t="shared" si="6"/>
        <v>2150601291</v>
      </c>
      <c r="M42" s="259">
        <f t="shared" si="6"/>
        <v>2150601291</v>
      </c>
      <c r="N42" s="259">
        <f t="shared" si="6"/>
        <v>2150601291</v>
      </c>
      <c r="O42" s="259">
        <f t="shared" si="6"/>
        <v>2150601291</v>
      </c>
      <c r="P42" s="259">
        <f t="shared" si="6"/>
        <v>2154678506</v>
      </c>
      <c r="Q42" s="259">
        <f t="shared" si="6"/>
        <v>2154678506</v>
      </c>
      <c r="R42" s="259">
        <f t="shared" si="6"/>
        <v>2154678506</v>
      </c>
      <c r="S42" s="259">
        <f t="shared" si="6"/>
        <v>2154678506</v>
      </c>
      <c r="T42" s="259">
        <f t="shared" si="6"/>
        <v>2154344313</v>
      </c>
      <c r="U42" s="259">
        <f t="shared" si="6"/>
        <v>2154105118</v>
      </c>
      <c r="V42" s="259">
        <f t="shared" si="6"/>
        <v>2154105118</v>
      </c>
      <c r="W42" s="259">
        <f t="shared" si="6"/>
        <v>2154105118</v>
      </c>
      <c r="X42" s="259">
        <f t="shared" si="6"/>
        <v>2240843405</v>
      </c>
      <c r="Y42" s="259">
        <f t="shared" si="6"/>
        <v>-86738287</v>
      </c>
      <c r="Z42" s="260">
        <f>+IF(X42&lt;&gt;0,+(Y42/X42)*100,0)</f>
        <v>-3.870787526092213</v>
      </c>
      <c r="AA42" s="261">
        <f>+AA25-AA40</f>
        <v>2240843405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2151809436</v>
      </c>
      <c r="D45" s="155"/>
      <c r="E45" s="59">
        <v>2335161428</v>
      </c>
      <c r="F45" s="60">
        <v>2240843405</v>
      </c>
      <c r="G45" s="60">
        <v>1200141508</v>
      </c>
      <c r="H45" s="60">
        <v>1151025441</v>
      </c>
      <c r="I45" s="60">
        <v>1151025441</v>
      </c>
      <c r="J45" s="60">
        <v>1151025441</v>
      </c>
      <c r="K45" s="60">
        <v>1151025441</v>
      </c>
      <c r="L45" s="60">
        <v>1119315145</v>
      </c>
      <c r="M45" s="60">
        <v>1119315145</v>
      </c>
      <c r="N45" s="60">
        <v>1119315145</v>
      </c>
      <c r="O45" s="60">
        <v>1119315145</v>
      </c>
      <c r="P45" s="60">
        <v>1123392360</v>
      </c>
      <c r="Q45" s="60">
        <v>1123392360</v>
      </c>
      <c r="R45" s="60">
        <v>1123392360</v>
      </c>
      <c r="S45" s="60">
        <v>1123392360</v>
      </c>
      <c r="T45" s="60">
        <v>1123058167</v>
      </c>
      <c r="U45" s="60">
        <v>1122818972</v>
      </c>
      <c r="V45" s="60">
        <v>1122818972</v>
      </c>
      <c r="W45" s="60">
        <v>1122818972</v>
      </c>
      <c r="X45" s="60">
        <v>2240843405</v>
      </c>
      <c r="Y45" s="60">
        <v>-1118024433</v>
      </c>
      <c r="Z45" s="139">
        <v>-49.89</v>
      </c>
      <c r="AA45" s="62">
        <v>2240843405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>
        <v>1031286146</v>
      </c>
      <c r="H46" s="60">
        <v>1031286146</v>
      </c>
      <c r="I46" s="60">
        <v>1031286146</v>
      </c>
      <c r="J46" s="60">
        <v>1031286146</v>
      </c>
      <c r="K46" s="60">
        <v>1031286146</v>
      </c>
      <c r="L46" s="60">
        <v>1031286146</v>
      </c>
      <c r="M46" s="60">
        <v>1031286146</v>
      </c>
      <c r="N46" s="60">
        <v>1031286146</v>
      </c>
      <c r="O46" s="60">
        <v>1031286146</v>
      </c>
      <c r="P46" s="60">
        <v>1031286146</v>
      </c>
      <c r="Q46" s="60">
        <v>1031286146</v>
      </c>
      <c r="R46" s="60">
        <v>1031286146</v>
      </c>
      <c r="S46" s="60">
        <v>1031286146</v>
      </c>
      <c r="T46" s="60">
        <v>1031286146</v>
      </c>
      <c r="U46" s="60">
        <v>1031286146</v>
      </c>
      <c r="V46" s="60">
        <v>1031286146</v>
      </c>
      <c r="W46" s="60">
        <v>1031286146</v>
      </c>
      <c r="X46" s="60"/>
      <c r="Y46" s="60">
        <v>1031286146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2151809436</v>
      </c>
      <c r="D48" s="217">
        <f>SUM(D45:D47)</f>
        <v>0</v>
      </c>
      <c r="E48" s="264">
        <f t="shared" si="7"/>
        <v>2335161428</v>
      </c>
      <c r="F48" s="219">
        <f t="shared" si="7"/>
        <v>2240843405</v>
      </c>
      <c r="G48" s="219">
        <f t="shared" si="7"/>
        <v>2231427654</v>
      </c>
      <c r="H48" s="219">
        <f t="shared" si="7"/>
        <v>2182311587</v>
      </c>
      <c r="I48" s="219">
        <f t="shared" si="7"/>
        <v>2182311587</v>
      </c>
      <c r="J48" s="219">
        <f t="shared" si="7"/>
        <v>2182311587</v>
      </c>
      <c r="K48" s="219">
        <f t="shared" si="7"/>
        <v>2182311587</v>
      </c>
      <c r="L48" s="219">
        <f t="shared" si="7"/>
        <v>2150601291</v>
      </c>
      <c r="M48" s="219">
        <f t="shared" si="7"/>
        <v>2150601291</v>
      </c>
      <c r="N48" s="219">
        <f t="shared" si="7"/>
        <v>2150601291</v>
      </c>
      <c r="O48" s="219">
        <f t="shared" si="7"/>
        <v>2150601291</v>
      </c>
      <c r="P48" s="219">
        <f t="shared" si="7"/>
        <v>2154678506</v>
      </c>
      <c r="Q48" s="219">
        <f t="shared" si="7"/>
        <v>2154678506</v>
      </c>
      <c r="R48" s="219">
        <f t="shared" si="7"/>
        <v>2154678506</v>
      </c>
      <c r="S48" s="219">
        <f t="shared" si="7"/>
        <v>2154678506</v>
      </c>
      <c r="T48" s="219">
        <f t="shared" si="7"/>
        <v>2154344313</v>
      </c>
      <c r="U48" s="219">
        <f t="shared" si="7"/>
        <v>2154105118</v>
      </c>
      <c r="V48" s="219">
        <f t="shared" si="7"/>
        <v>2154105118</v>
      </c>
      <c r="W48" s="219">
        <f t="shared" si="7"/>
        <v>2154105118</v>
      </c>
      <c r="X48" s="219">
        <f t="shared" si="7"/>
        <v>2240843405</v>
      </c>
      <c r="Y48" s="219">
        <f t="shared" si="7"/>
        <v>-86738287</v>
      </c>
      <c r="Z48" s="265">
        <f>+IF(X48&lt;&gt;0,+(Y48/X48)*100,0)</f>
        <v>-3.870787526092213</v>
      </c>
      <c r="AA48" s="232">
        <f>SUM(AA45:AA47)</f>
        <v>2240843405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>
        <v>274249863</v>
      </c>
      <c r="D7" s="155"/>
      <c r="E7" s="59">
        <v>291692556</v>
      </c>
      <c r="F7" s="60">
        <v>303414000</v>
      </c>
      <c r="G7" s="60">
        <v>26638838</v>
      </c>
      <c r="H7" s="60">
        <v>23121225</v>
      </c>
      <c r="I7" s="60">
        <v>24405496</v>
      </c>
      <c r="J7" s="60">
        <v>74165559</v>
      </c>
      <c r="K7" s="60">
        <v>26236388</v>
      </c>
      <c r="L7" s="60">
        <v>24578371</v>
      </c>
      <c r="M7" s="60">
        <v>26976358</v>
      </c>
      <c r="N7" s="60">
        <v>77791117</v>
      </c>
      <c r="O7" s="60">
        <v>27581415</v>
      </c>
      <c r="P7" s="60">
        <v>25897291</v>
      </c>
      <c r="Q7" s="60">
        <v>25581412</v>
      </c>
      <c r="R7" s="60">
        <v>79060118</v>
      </c>
      <c r="S7" s="60">
        <v>25146128</v>
      </c>
      <c r="T7" s="60">
        <v>26441367</v>
      </c>
      <c r="U7" s="60">
        <v>24488961</v>
      </c>
      <c r="V7" s="60">
        <v>76076456</v>
      </c>
      <c r="W7" s="60">
        <v>307093250</v>
      </c>
      <c r="X7" s="60">
        <v>303414000</v>
      </c>
      <c r="Y7" s="60">
        <v>3679250</v>
      </c>
      <c r="Z7" s="140">
        <v>1.21</v>
      </c>
      <c r="AA7" s="62">
        <v>303414000</v>
      </c>
    </row>
    <row r="8" spans="1:27" ht="13.5">
      <c r="A8" s="249" t="s">
        <v>178</v>
      </c>
      <c r="B8" s="182"/>
      <c r="C8" s="155">
        <v>8572720</v>
      </c>
      <c r="D8" s="155"/>
      <c r="E8" s="59">
        <v>7515840</v>
      </c>
      <c r="F8" s="60">
        <v>7517665</v>
      </c>
      <c r="G8" s="60">
        <v>1653850</v>
      </c>
      <c r="H8" s="60">
        <v>6008744</v>
      </c>
      <c r="I8" s="60">
        <v>199571</v>
      </c>
      <c r="J8" s="60">
        <v>7862165</v>
      </c>
      <c r="K8" s="60">
        <v>26178041</v>
      </c>
      <c r="L8" s="60">
        <v>15096777</v>
      </c>
      <c r="M8" s="60">
        <v>106200214</v>
      </c>
      <c r="N8" s="60">
        <v>147475032</v>
      </c>
      <c r="O8" s="60">
        <v>19792499</v>
      </c>
      <c r="P8" s="60">
        <v>8759581</v>
      </c>
      <c r="Q8" s="60">
        <v>13844667</v>
      </c>
      <c r="R8" s="60">
        <v>42396747</v>
      </c>
      <c r="S8" s="60">
        <v>2729687</v>
      </c>
      <c r="T8" s="60">
        <v>4421239</v>
      </c>
      <c r="U8" s="60">
        <v>2395801</v>
      </c>
      <c r="V8" s="60">
        <v>9546727</v>
      </c>
      <c r="W8" s="60">
        <v>207280671</v>
      </c>
      <c r="X8" s="60">
        <v>7517665</v>
      </c>
      <c r="Y8" s="60">
        <v>199763006</v>
      </c>
      <c r="Z8" s="140">
        <v>2657.25</v>
      </c>
      <c r="AA8" s="62">
        <v>7517665</v>
      </c>
    </row>
    <row r="9" spans="1:27" ht="13.5">
      <c r="A9" s="249" t="s">
        <v>179</v>
      </c>
      <c r="B9" s="182"/>
      <c r="C9" s="155">
        <v>286566000</v>
      </c>
      <c r="D9" s="155"/>
      <c r="E9" s="59">
        <v>336596001</v>
      </c>
      <c r="F9" s="60">
        <v>328185464</v>
      </c>
      <c r="G9" s="60">
        <v>127744000</v>
      </c>
      <c r="H9" s="60">
        <v>10786000</v>
      </c>
      <c r="I9" s="60"/>
      <c r="J9" s="60">
        <v>138530000</v>
      </c>
      <c r="K9" s="60"/>
      <c r="L9" s="60">
        <v>410000</v>
      </c>
      <c r="M9" s="60"/>
      <c r="N9" s="60">
        <v>410000</v>
      </c>
      <c r="O9" s="60"/>
      <c r="P9" s="60">
        <v>411000</v>
      </c>
      <c r="Q9" s="60">
        <v>86549000</v>
      </c>
      <c r="R9" s="60">
        <v>86960000</v>
      </c>
      <c r="S9" s="60"/>
      <c r="T9" s="60"/>
      <c r="U9" s="60"/>
      <c r="V9" s="60"/>
      <c r="W9" s="60">
        <v>225900000</v>
      </c>
      <c r="X9" s="60">
        <v>328185464</v>
      </c>
      <c r="Y9" s="60">
        <v>-102285464</v>
      </c>
      <c r="Z9" s="140">
        <v>-31.17</v>
      </c>
      <c r="AA9" s="62">
        <v>328185464</v>
      </c>
    </row>
    <row r="10" spans="1:27" ht="13.5">
      <c r="A10" s="249" t="s">
        <v>180</v>
      </c>
      <c r="B10" s="182"/>
      <c r="C10" s="155">
        <v>382879791</v>
      </c>
      <c r="D10" s="155"/>
      <c r="E10" s="59">
        <v>311748999</v>
      </c>
      <c r="F10" s="60">
        <v>393204664</v>
      </c>
      <c r="G10" s="60">
        <v>114979351</v>
      </c>
      <c r="H10" s="60"/>
      <c r="I10" s="60">
        <v>12715742</v>
      </c>
      <c r="J10" s="60">
        <v>127695093</v>
      </c>
      <c r="K10" s="60">
        <v>17810000</v>
      </c>
      <c r="L10" s="60">
        <v>13448249</v>
      </c>
      <c r="M10" s="60">
        <v>75784759</v>
      </c>
      <c r="N10" s="60">
        <v>107043008</v>
      </c>
      <c r="O10" s="60">
        <v>6080741</v>
      </c>
      <c r="P10" s="60"/>
      <c r="Q10" s="60">
        <v>99771743</v>
      </c>
      <c r="R10" s="60">
        <v>105852484</v>
      </c>
      <c r="S10" s="60">
        <v>171671</v>
      </c>
      <c r="T10" s="60"/>
      <c r="U10" s="60">
        <v>974421</v>
      </c>
      <c r="V10" s="60">
        <v>1146092</v>
      </c>
      <c r="W10" s="60">
        <v>341736677</v>
      </c>
      <c r="X10" s="60">
        <v>393204664</v>
      </c>
      <c r="Y10" s="60">
        <v>-51467987</v>
      </c>
      <c r="Z10" s="140">
        <v>-13.09</v>
      </c>
      <c r="AA10" s="62">
        <v>393204664</v>
      </c>
    </row>
    <row r="11" spans="1:27" ht="13.5">
      <c r="A11" s="249" t="s">
        <v>181</v>
      </c>
      <c r="B11" s="182"/>
      <c r="C11" s="155">
        <v>32939751</v>
      </c>
      <c r="D11" s="155"/>
      <c r="E11" s="59">
        <v>4857467</v>
      </c>
      <c r="F11" s="60">
        <v>6786468</v>
      </c>
      <c r="G11" s="60">
        <v>573489</v>
      </c>
      <c r="H11" s="60">
        <v>685140</v>
      </c>
      <c r="I11" s="60">
        <v>727860</v>
      </c>
      <c r="J11" s="60">
        <v>1986489</v>
      </c>
      <c r="K11" s="60">
        <v>518738</v>
      </c>
      <c r="L11" s="60">
        <v>452005</v>
      </c>
      <c r="M11" s="60">
        <v>347885</v>
      </c>
      <c r="N11" s="60">
        <v>1318628</v>
      </c>
      <c r="O11" s="60">
        <v>481169</v>
      </c>
      <c r="P11" s="60">
        <v>480331</v>
      </c>
      <c r="Q11" s="60">
        <v>426811</v>
      </c>
      <c r="R11" s="60">
        <v>1388311</v>
      </c>
      <c r="S11" s="60">
        <v>333173</v>
      </c>
      <c r="T11" s="60">
        <v>548934</v>
      </c>
      <c r="U11" s="60">
        <v>431846</v>
      </c>
      <c r="V11" s="60">
        <v>1313953</v>
      </c>
      <c r="W11" s="60">
        <v>6007381</v>
      </c>
      <c r="X11" s="60">
        <v>6786468</v>
      </c>
      <c r="Y11" s="60">
        <v>-779087</v>
      </c>
      <c r="Z11" s="140">
        <v>-11.48</v>
      </c>
      <c r="AA11" s="62">
        <v>6786468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-542851389</v>
      </c>
      <c r="D14" s="155"/>
      <c r="E14" s="59">
        <v>-514153817</v>
      </c>
      <c r="F14" s="60">
        <v>-525728806</v>
      </c>
      <c r="G14" s="60">
        <v>-32372318</v>
      </c>
      <c r="H14" s="60">
        <v>-54108302</v>
      </c>
      <c r="I14" s="60">
        <v>-49321447</v>
      </c>
      <c r="J14" s="60">
        <v>-135802067</v>
      </c>
      <c r="K14" s="60">
        <v>-67741501</v>
      </c>
      <c r="L14" s="60">
        <v>-40327172</v>
      </c>
      <c r="M14" s="60">
        <v>-44766066</v>
      </c>
      <c r="N14" s="60">
        <v>-152834739</v>
      </c>
      <c r="O14" s="60">
        <v>-43148997</v>
      </c>
      <c r="P14" s="60">
        <v>-69296484</v>
      </c>
      <c r="Q14" s="60">
        <v>-44694416</v>
      </c>
      <c r="R14" s="60">
        <v>-157139897</v>
      </c>
      <c r="S14" s="60">
        <v>-38210401</v>
      </c>
      <c r="T14" s="60">
        <v>-34807529</v>
      </c>
      <c r="U14" s="60">
        <v>-59610034</v>
      </c>
      <c r="V14" s="60">
        <v>-132627964</v>
      </c>
      <c r="W14" s="60">
        <v>-578404667</v>
      </c>
      <c r="X14" s="60">
        <v>-525728806</v>
      </c>
      <c r="Y14" s="60">
        <v>-52675861</v>
      </c>
      <c r="Z14" s="140">
        <v>10.02</v>
      </c>
      <c r="AA14" s="62">
        <v>-525728806</v>
      </c>
    </row>
    <row r="15" spans="1:27" ht="13.5">
      <c r="A15" s="249" t="s">
        <v>40</v>
      </c>
      <c r="B15" s="182"/>
      <c r="C15" s="155">
        <v>-15983120</v>
      </c>
      <c r="D15" s="155"/>
      <c r="E15" s="59">
        <v>-18951859</v>
      </c>
      <c r="F15" s="60">
        <v>-15026764</v>
      </c>
      <c r="G15" s="60">
        <v>-256844</v>
      </c>
      <c r="H15" s="60">
        <v>-236586</v>
      </c>
      <c r="I15" s="60">
        <v>-3342185</v>
      </c>
      <c r="J15" s="60">
        <v>-3835615</v>
      </c>
      <c r="K15" s="60">
        <v>-234858</v>
      </c>
      <c r="L15" s="60">
        <v>-237429</v>
      </c>
      <c r="M15" s="60">
        <v>-2602866</v>
      </c>
      <c r="N15" s="60">
        <v>-3075153</v>
      </c>
      <c r="O15" s="60">
        <v>-59483</v>
      </c>
      <c r="P15" s="60"/>
      <c r="Q15" s="60">
        <v>-2897248</v>
      </c>
      <c r="R15" s="60">
        <v>-2956731</v>
      </c>
      <c r="S15" s="60">
        <v>-3822</v>
      </c>
      <c r="T15" s="60">
        <v>-13372</v>
      </c>
      <c r="U15" s="60">
        <v>-4405490</v>
      </c>
      <c r="V15" s="60">
        <v>-4422684</v>
      </c>
      <c r="W15" s="60">
        <v>-14290183</v>
      </c>
      <c r="X15" s="60">
        <v>-15026764</v>
      </c>
      <c r="Y15" s="60">
        <v>736581</v>
      </c>
      <c r="Z15" s="140">
        <v>-4.9</v>
      </c>
      <c r="AA15" s="62">
        <v>-15026764</v>
      </c>
    </row>
    <row r="16" spans="1:27" ht="13.5">
      <c r="A16" s="249" t="s">
        <v>42</v>
      </c>
      <c r="B16" s="182"/>
      <c r="C16" s="155"/>
      <c r="D16" s="155"/>
      <c r="E16" s="59">
        <v>-48991621</v>
      </c>
      <c r="F16" s="60">
        <v>-37407000</v>
      </c>
      <c r="G16" s="60">
        <v>-1678275</v>
      </c>
      <c r="H16" s="60">
        <v>-7025212</v>
      </c>
      <c r="I16" s="60">
        <v>-3549536</v>
      </c>
      <c r="J16" s="60">
        <v>-12253023</v>
      </c>
      <c r="K16" s="60">
        <v>-3262299</v>
      </c>
      <c r="L16" s="60">
        <v>-1408347</v>
      </c>
      <c r="M16" s="60">
        <v>-6199674</v>
      </c>
      <c r="N16" s="60">
        <v>-10870320</v>
      </c>
      <c r="O16" s="60">
        <v>-3736936</v>
      </c>
      <c r="P16" s="60">
        <v>-1308798</v>
      </c>
      <c r="Q16" s="60">
        <v>-10777265</v>
      </c>
      <c r="R16" s="60">
        <v>-15822999</v>
      </c>
      <c r="S16" s="60">
        <v>-6030758</v>
      </c>
      <c r="T16" s="60">
        <v>-2543959</v>
      </c>
      <c r="U16" s="60">
        <v>-4573677</v>
      </c>
      <c r="V16" s="60">
        <v>-13148394</v>
      </c>
      <c r="W16" s="60">
        <v>-52094736</v>
      </c>
      <c r="X16" s="60">
        <v>-37407000</v>
      </c>
      <c r="Y16" s="60">
        <v>-14687736</v>
      </c>
      <c r="Z16" s="140">
        <v>39.26</v>
      </c>
      <c r="AA16" s="62">
        <v>-37407000</v>
      </c>
    </row>
    <row r="17" spans="1:27" ht="13.5">
      <c r="A17" s="250" t="s">
        <v>185</v>
      </c>
      <c r="B17" s="251"/>
      <c r="C17" s="168">
        <f aca="true" t="shared" si="0" ref="C17:Y17">SUM(C6:C16)</f>
        <v>426373616</v>
      </c>
      <c r="D17" s="168">
        <f t="shared" si="0"/>
        <v>0</v>
      </c>
      <c r="E17" s="72">
        <f t="shared" si="0"/>
        <v>370313566</v>
      </c>
      <c r="F17" s="73">
        <f t="shared" si="0"/>
        <v>460945691</v>
      </c>
      <c r="G17" s="73">
        <f t="shared" si="0"/>
        <v>237282091</v>
      </c>
      <c r="H17" s="73">
        <f t="shared" si="0"/>
        <v>-20768991</v>
      </c>
      <c r="I17" s="73">
        <f t="shared" si="0"/>
        <v>-18164499</v>
      </c>
      <c r="J17" s="73">
        <f t="shared" si="0"/>
        <v>198348601</v>
      </c>
      <c r="K17" s="73">
        <f t="shared" si="0"/>
        <v>-495491</v>
      </c>
      <c r="L17" s="73">
        <f t="shared" si="0"/>
        <v>12012454</v>
      </c>
      <c r="M17" s="73">
        <f t="shared" si="0"/>
        <v>155740610</v>
      </c>
      <c r="N17" s="73">
        <f t="shared" si="0"/>
        <v>167257573</v>
      </c>
      <c r="O17" s="73">
        <f t="shared" si="0"/>
        <v>6990408</v>
      </c>
      <c r="P17" s="73">
        <f t="shared" si="0"/>
        <v>-35057079</v>
      </c>
      <c r="Q17" s="73">
        <f t="shared" si="0"/>
        <v>167804704</v>
      </c>
      <c r="R17" s="73">
        <f t="shared" si="0"/>
        <v>139738033</v>
      </c>
      <c r="S17" s="73">
        <f t="shared" si="0"/>
        <v>-15864322</v>
      </c>
      <c r="T17" s="73">
        <f t="shared" si="0"/>
        <v>-5953320</v>
      </c>
      <c r="U17" s="73">
        <f t="shared" si="0"/>
        <v>-40298172</v>
      </c>
      <c r="V17" s="73">
        <f t="shared" si="0"/>
        <v>-62115814</v>
      </c>
      <c r="W17" s="73">
        <f t="shared" si="0"/>
        <v>443228393</v>
      </c>
      <c r="X17" s="73">
        <f t="shared" si="0"/>
        <v>460945691</v>
      </c>
      <c r="Y17" s="73">
        <f t="shared" si="0"/>
        <v>-17717298</v>
      </c>
      <c r="Z17" s="170">
        <f>+IF(X17&lt;&gt;0,+(Y17/X17)*100,0)</f>
        <v>-3.8436844829947656</v>
      </c>
      <c r="AA17" s="74">
        <f>SUM(AA6:AA16)</f>
        <v>460945691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>
        <v>62888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-309217688</v>
      </c>
      <c r="D26" s="155"/>
      <c r="E26" s="59">
        <v>-336966128</v>
      </c>
      <c r="F26" s="60">
        <v>-350800198</v>
      </c>
      <c r="G26" s="60">
        <v>-12336385</v>
      </c>
      <c r="H26" s="60">
        <v>-48042813</v>
      </c>
      <c r="I26" s="60">
        <v>-32170844</v>
      </c>
      <c r="J26" s="60">
        <v>-92550042</v>
      </c>
      <c r="K26" s="60">
        <v>-36866828</v>
      </c>
      <c r="L26" s="60">
        <v>-32396545</v>
      </c>
      <c r="M26" s="60">
        <v>-50687211</v>
      </c>
      <c r="N26" s="60">
        <v>-119950584</v>
      </c>
      <c r="O26" s="60">
        <v>-5290933</v>
      </c>
      <c r="P26" s="60">
        <v>-32237463</v>
      </c>
      <c r="Q26" s="60">
        <v>-13165831</v>
      </c>
      <c r="R26" s="60">
        <v>-50694227</v>
      </c>
      <c r="S26" s="60">
        <v>-52001514</v>
      </c>
      <c r="T26" s="60">
        <v>-8712740</v>
      </c>
      <c r="U26" s="60">
        <v>-56850380</v>
      </c>
      <c r="V26" s="60">
        <v>-117564634</v>
      </c>
      <c r="W26" s="60">
        <v>-380759487</v>
      </c>
      <c r="X26" s="60">
        <v>-350800198</v>
      </c>
      <c r="Y26" s="60">
        <v>-29959289</v>
      </c>
      <c r="Z26" s="140">
        <v>8.54</v>
      </c>
      <c r="AA26" s="62">
        <v>-350800198</v>
      </c>
    </row>
    <row r="27" spans="1:27" ht="13.5">
      <c r="A27" s="250" t="s">
        <v>192</v>
      </c>
      <c r="B27" s="251"/>
      <c r="C27" s="168">
        <f aca="true" t="shared" si="1" ref="C27:Y27">SUM(C21:C26)</f>
        <v>-309154800</v>
      </c>
      <c r="D27" s="168">
        <f>SUM(D21:D26)</f>
        <v>0</v>
      </c>
      <c r="E27" s="72">
        <f t="shared" si="1"/>
        <v>-336966128</v>
      </c>
      <c r="F27" s="73">
        <f t="shared" si="1"/>
        <v>-350800198</v>
      </c>
      <c r="G27" s="73">
        <f t="shared" si="1"/>
        <v>-12336385</v>
      </c>
      <c r="H27" s="73">
        <f t="shared" si="1"/>
        <v>-48042813</v>
      </c>
      <c r="I27" s="73">
        <f t="shared" si="1"/>
        <v>-32170844</v>
      </c>
      <c r="J27" s="73">
        <f t="shared" si="1"/>
        <v>-92550042</v>
      </c>
      <c r="K27" s="73">
        <f t="shared" si="1"/>
        <v>-36866828</v>
      </c>
      <c r="L27" s="73">
        <f t="shared" si="1"/>
        <v>-32396545</v>
      </c>
      <c r="M27" s="73">
        <f t="shared" si="1"/>
        <v>-50687211</v>
      </c>
      <c r="N27" s="73">
        <f t="shared" si="1"/>
        <v>-119950584</v>
      </c>
      <c r="O27" s="73">
        <f t="shared" si="1"/>
        <v>-5290933</v>
      </c>
      <c r="P27" s="73">
        <f t="shared" si="1"/>
        <v>-32237463</v>
      </c>
      <c r="Q27" s="73">
        <f t="shared" si="1"/>
        <v>-13165831</v>
      </c>
      <c r="R27" s="73">
        <f t="shared" si="1"/>
        <v>-50694227</v>
      </c>
      <c r="S27" s="73">
        <f t="shared" si="1"/>
        <v>-52001514</v>
      </c>
      <c r="T27" s="73">
        <f t="shared" si="1"/>
        <v>-8712740</v>
      </c>
      <c r="U27" s="73">
        <f t="shared" si="1"/>
        <v>-56850380</v>
      </c>
      <c r="V27" s="73">
        <f t="shared" si="1"/>
        <v>-117564634</v>
      </c>
      <c r="W27" s="73">
        <f t="shared" si="1"/>
        <v>-380759487</v>
      </c>
      <c r="X27" s="73">
        <f t="shared" si="1"/>
        <v>-350800198</v>
      </c>
      <c r="Y27" s="73">
        <f t="shared" si="1"/>
        <v>-29959289</v>
      </c>
      <c r="Z27" s="170">
        <f>+IF(X27&lt;&gt;0,+(Y27/X27)*100,0)</f>
        <v>8.54027140543404</v>
      </c>
      <c r="AA27" s="74">
        <f>SUM(AA21:AA26)</f>
        <v>-350800198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20000002</v>
      </c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>
        <v>446688</v>
      </c>
      <c r="G33" s="60">
        <v>31480</v>
      </c>
      <c r="H33" s="159">
        <v>19812</v>
      </c>
      <c r="I33" s="159">
        <v>84628</v>
      </c>
      <c r="J33" s="159">
        <v>135920</v>
      </c>
      <c r="K33" s="60">
        <v>18091</v>
      </c>
      <c r="L33" s="60">
        <v>33644</v>
      </c>
      <c r="M33" s="60">
        <v>35689</v>
      </c>
      <c r="N33" s="60">
        <v>87424</v>
      </c>
      <c r="O33" s="159">
        <v>2223</v>
      </c>
      <c r="P33" s="159">
        <v>37567</v>
      </c>
      <c r="Q33" s="159">
        <v>21666</v>
      </c>
      <c r="R33" s="60">
        <v>61456</v>
      </c>
      <c r="S33" s="60">
        <v>36173</v>
      </c>
      <c r="T33" s="60">
        <v>35667</v>
      </c>
      <c r="U33" s="60">
        <v>4546</v>
      </c>
      <c r="V33" s="159">
        <v>76386</v>
      </c>
      <c r="W33" s="159">
        <v>361186</v>
      </c>
      <c r="X33" s="159">
        <v>446688</v>
      </c>
      <c r="Y33" s="60">
        <v>-85502</v>
      </c>
      <c r="Z33" s="140">
        <v>-19.14</v>
      </c>
      <c r="AA33" s="62">
        <v>446688</v>
      </c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>
        <v>-23480265</v>
      </c>
      <c r="D35" s="155"/>
      <c r="E35" s="59">
        <v>-19740712</v>
      </c>
      <c r="F35" s="60">
        <v>-19375422</v>
      </c>
      <c r="G35" s="60">
        <v>-601603</v>
      </c>
      <c r="H35" s="60">
        <v>-506372</v>
      </c>
      <c r="I35" s="60">
        <v>-4086419</v>
      </c>
      <c r="J35" s="60">
        <v>-5194394</v>
      </c>
      <c r="K35" s="60">
        <v>-508100</v>
      </c>
      <c r="L35" s="60">
        <v>-505529</v>
      </c>
      <c r="M35" s="60">
        <v>-3478688</v>
      </c>
      <c r="N35" s="60">
        <v>-4492317</v>
      </c>
      <c r="O35" s="60"/>
      <c r="P35" s="60">
        <v>-587909</v>
      </c>
      <c r="Q35" s="60">
        <v>-4531863</v>
      </c>
      <c r="R35" s="60">
        <v>-5119772</v>
      </c>
      <c r="S35" s="60">
        <v>-739158</v>
      </c>
      <c r="T35" s="60">
        <v>-409213</v>
      </c>
      <c r="U35" s="60">
        <v>-5674517</v>
      </c>
      <c r="V35" s="60">
        <v>-6822888</v>
      </c>
      <c r="W35" s="60">
        <v>-21629371</v>
      </c>
      <c r="X35" s="60">
        <v>-19375422</v>
      </c>
      <c r="Y35" s="60">
        <v>-2253949</v>
      </c>
      <c r="Z35" s="140">
        <v>11.63</v>
      </c>
      <c r="AA35" s="62">
        <v>-19375422</v>
      </c>
    </row>
    <row r="36" spans="1:27" ht="13.5">
      <c r="A36" s="250" t="s">
        <v>198</v>
      </c>
      <c r="B36" s="251"/>
      <c r="C36" s="168">
        <f aca="true" t="shared" si="2" ref="C36:Y36">SUM(C31:C35)</f>
        <v>-23480265</v>
      </c>
      <c r="D36" s="168">
        <f>SUM(D31:D35)</f>
        <v>0</v>
      </c>
      <c r="E36" s="72">
        <f t="shared" si="2"/>
        <v>259290</v>
      </c>
      <c r="F36" s="73">
        <f t="shared" si="2"/>
        <v>-18928734</v>
      </c>
      <c r="G36" s="73">
        <f t="shared" si="2"/>
        <v>-570123</v>
      </c>
      <c r="H36" s="73">
        <f t="shared" si="2"/>
        <v>-486560</v>
      </c>
      <c r="I36" s="73">
        <f t="shared" si="2"/>
        <v>-4001791</v>
      </c>
      <c r="J36" s="73">
        <f t="shared" si="2"/>
        <v>-5058474</v>
      </c>
      <c r="K36" s="73">
        <f t="shared" si="2"/>
        <v>-490009</v>
      </c>
      <c r="L36" s="73">
        <f t="shared" si="2"/>
        <v>-471885</v>
      </c>
      <c r="M36" s="73">
        <f t="shared" si="2"/>
        <v>-3442999</v>
      </c>
      <c r="N36" s="73">
        <f t="shared" si="2"/>
        <v>-4404893</v>
      </c>
      <c r="O36" s="73">
        <f t="shared" si="2"/>
        <v>2223</v>
      </c>
      <c r="P36" s="73">
        <f t="shared" si="2"/>
        <v>-550342</v>
      </c>
      <c r="Q36" s="73">
        <f t="shared" si="2"/>
        <v>-4510197</v>
      </c>
      <c r="R36" s="73">
        <f t="shared" si="2"/>
        <v>-5058316</v>
      </c>
      <c r="S36" s="73">
        <f t="shared" si="2"/>
        <v>-702985</v>
      </c>
      <c r="T36" s="73">
        <f t="shared" si="2"/>
        <v>-373546</v>
      </c>
      <c r="U36" s="73">
        <f t="shared" si="2"/>
        <v>-5669971</v>
      </c>
      <c r="V36" s="73">
        <f t="shared" si="2"/>
        <v>-6746502</v>
      </c>
      <c r="W36" s="73">
        <f t="shared" si="2"/>
        <v>-21268185</v>
      </c>
      <c r="X36" s="73">
        <f t="shared" si="2"/>
        <v>-18928734</v>
      </c>
      <c r="Y36" s="73">
        <f t="shared" si="2"/>
        <v>-2339451</v>
      </c>
      <c r="Z36" s="170">
        <f>+IF(X36&lt;&gt;0,+(Y36/X36)*100,0)</f>
        <v>12.359257623885464</v>
      </c>
      <c r="AA36" s="74">
        <f>SUM(AA31:AA35)</f>
        <v>-18928734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93738551</v>
      </c>
      <c r="D38" s="153">
        <f>+D17+D27+D36</f>
        <v>0</v>
      </c>
      <c r="E38" s="99">
        <f t="shared" si="3"/>
        <v>33606728</v>
      </c>
      <c r="F38" s="100">
        <f t="shared" si="3"/>
        <v>91216759</v>
      </c>
      <c r="G38" s="100">
        <f t="shared" si="3"/>
        <v>224375583</v>
      </c>
      <c r="H38" s="100">
        <f t="shared" si="3"/>
        <v>-69298364</v>
      </c>
      <c r="I38" s="100">
        <f t="shared" si="3"/>
        <v>-54337134</v>
      </c>
      <c r="J38" s="100">
        <f t="shared" si="3"/>
        <v>100740085</v>
      </c>
      <c r="K38" s="100">
        <f t="shared" si="3"/>
        <v>-37852328</v>
      </c>
      <c r="L38" s="100">
        <f t="shared" si="3"/>
        <v>-20855976</v>
      </c>
      <c r="M38" s="100">
        <f t="shared" si="3"/>
        <v>101610400</v>
      </c>
      <c r="N38" s="100">
        <f t="shared" si="3"/>
        <v>42902096</v>
      </c>
      <c r="O38" s="100">
        <f t="shared" si="3"/>
        <v>1701698</v>
      </c>
      <c r="P38" s="100">
        <f t="shared" si="3"/>
        <v>-67844884</v>
      </c>
      <c r="Q38" s="100">
        <f t="shared" si="3"/>
        <v>150128676</v>
      </c>
      <c r="R38" s="100">
        <f t="shared" si="3"/>
        <v>83985490</v>
      </c>
      <c r="S38" s="100">
        <f t="shared" si="3"/>
        <v>-68568821</v>
      </c>
      <c r="T38" s="100">
        <f t="shared" si="3"/>
        <v>-15039606</v>
      </c>
      <c r="U38" s="100">
        <f t="shared" si="3"/>
        <v>-102818523</v>
      </c>
      <c r="V38" s="100">
        <f t="shared" si="3"/>
        <v>-186426950</v>
      </c>
      <c r="W38" s="100">
        <f t="shared" si="3"/>
        <v>41200721</v>
      </c>
      <c r="X38" s="100">
        <f t="shared" si="3"/>
        <v>91216759</v>
      </c>
      <c r="Y38" s="100">
        <f t="shared" si="3"/>
        <v>-50016038</v>
      </c>
      <c r="Z38" s="137">
        <f>+IF(X38&lt;&gt;0,+(Y38/X38)*100,0)</f>
        <v>-54.832070935561305</v>
      </c>
      <c r="AA38" s="102">
        <f>+AA17+AA27+AA36</f>
        <v>91216759</v>
      </c>
    </row>
    <row r="39" spans="1:27" ht="13.5">
      <c r="A39" s="249" t="s">
        <v>200</v>
      </c>
      <c r="B39" s="182"/>
      <c r="C39" s="153">
        <v>74886150</v>
      </c>
      <c r="D39" s="153"/>
      <c r="E39" s="99">
        <v>72146188</v>
      </c>
      <c r="F39" s="100">
        <v>156049741</v>
      </c>
      <c r="G39" s="100">
        <v>156049741</v>
      </c>
      <c r="H39" s="100">
        <v>380425324</v>
      </c>
      <c r="I39" s="100">
        <v>311126960</v>
      </c>
      <c r="J39" s="100">
        <v>156049741</v>
      </c>
      <c r="K39" s="100">
        <v>256789826</v>
      </c>
      <c r="L39" s="100">
        <v>218937498</v>
      </c>
      <c r="M39" s="100">
        <v>198081522</v>
      </c>
      <c r="N39" s="100">
        <v>256789826</v>
      </c>
      <c r="O39" s="100">
        <v>299691922</v>
      </c>
      <c r="P39" s="100">
        <v>301393620</v>
      </c>
      <c r="Q39" s="100">
        <v>233548736</v>
      </c>
      <c r="R39" s="100">
        <v>299691922</v>
      </c>
      <c r="S39" s="100">
        <v>383677412</v>
      </c>
      <c r="T39" s="100">
        <v>315108591</v>
      </c>
      <c r="U39" s="100">
        <v>300068985</v>
      </c>
      <c r="V39" s="100">
        <v>383677412</v>
      </c>
      <c r="W39" s="100">
        <v>156049741</v>
      </c>
      <c r="X39" s="100">
        <v>156049741</v>
      </c>
      <c r="Y39" s="100"/>
      <c r="Z39" s="137"/>
      <c r="AA39" s="102">
        <v>156049741</v>
      </c>
    </row>
    <row r="40" spans="1:27" ht="13.5">
      <c r="A40" s="269" t="s">
        <v>201</v>
      </c>
      <c r="B40" s="256"/>
      <c r="C40" s="257">
        <v>168624701</v>
      </c>
      <c r="D40" s="257"/>
      <c r="E40" s="258">
        <v>105752916</v>
      </c>
      <c r="F40" s="259">
        <v>247266500</v>
      </c>
      <c r="G40" s="259">
        <v>380425324</v>
      </c>
      <c r="H40" s="259">
        <v>311126960</v>
      </c>
      <c r="I40" s="259">
        <v>256789826</v>
      </c>
      <c r="J40" s="259">
        <v>256789826</v>
      </c>
      <c r="K40" s="259">
        <v>218937498</v>
      </c>
      <c r="L40" s="259">
        <v>198081522</v>
      </c>
      <c r="M40" s="259">
        <v>299691922</v>
      </c>
      <c r="N40" s="259">
        <v>299691922</v>
      </c>
      <c r="O40" s="259">
        <v>301393620</v>
      </c>
      <c r="P40" s="259">
        <v>233548736</v>
      </c>
      <c r="Q40" s="259">
        <v>383677412</v>
      </c>
      <c r="R40" s="259">
        <v>301393620</v>
      </c>
      <c r="S40" s="259">
        <v>315108591</v>
      </c>
      <c r="T40" s="259">
        <v>300068985</v>
      </c>
      <c r="U40" s="259">
        <v>197250462</v>
      </c>
      <c r="V40" s="259">
        <v>197250462</v>
      </c>
      <c r="W40" s="259">
        <v>197250462</v>
      </c>
      <c r="X40" s="259">
        <v>247266500</v>
      </c>
      <c r="Y40" s="259">
        <v>-50016038</v>
      </c>
      <c r="Z40" s="260">
        <v>-20.23</v>
      </c>
      <c r="AA40" s="261">
        <v>247266500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311344002</v>
      </c>
      <c r="D5" s="200">
        <f t="shared" si="0"/>
        <v>0</v>
      </c>
      <c r="E5" s="106">
        <f t="shared" si="0"/>
        <v>282406386</v>
      </c>
      <c r="F5" s="106">
        <f t="shared" si="0"/>
        <v>332699232</v>
      </c>
      <c r="G5" s="106">
        <f t="shared" si="0"/>
        <v>0</v>
      </c>
      <c r="H5" s="106">
        <f t="shared" si="0"/>
        <v>32624329</v>
      </c>
      <c r="I5" s="106">
        <f t="shared" si="0"/>
        <v>18705905</v>
      </c>
      <c r="J5" s="106">
        <f t="shared" si="0"/>
        <v>51330234</v>
      </c>
      <c r="K5" s="106">
        <f t="shared" si="0"/>
        <v>28284576</v>
      </c>
      <c r="L5" s="106">
        <f t="shared" si="0"/>
        <v>20526249</v>
      </c>
      <c r="M5" s="106">
        <f t="shared" si="0"/>
        <v>38415935</v>
      </c>
      <c r="N5" s="106">
        <f t="shared" si="0"/>
        <v>87226760</v>
      </c>
      <c r="O5" s="106">
        <f t="shared" si="0"/>
        <v>4642042</v>
      </c>
      <c r="P5" s="106">
        <f t="shared" si="0"/>
        <v>17798423</v>
      </c>
      <c r="Q5" s="106">
        <f t="shared" si="0"/>
        <v>11579388</v>
      </c>
      <c r="R5" s="106">
        <f t="shared" si="0"/>
        <v>34019853</v>
      </c>
      <c r="S5" s="106">
        <f t="shared" si="0"/>
        <v>41605427</v>
      </c>
      <c r="T5" s="106">
        <f t="shared" si="0"/>
        <v>7653782</v>
      </c>
      <c r="U5" s="106">
        <f t="shared" si="0"/>
        <v>48707622</v>
      </c>
      <c r="V5" s="106">
        <f t="shared" si="0"/>
        <v>97966831</v>
      </c>
      <c r="W5" s="106">
        <f t="shared" si="0"/>
        <v>270543678</v>
      </c>
      <c r="X5" s="106">
        <f t="shared" si="0"/>
        <v>332699232</v>
      </c>
      <c r="Y5" s="106">
        <f t="shared" si="0"/>
        <v>-62155554</v>
      </c>
      <c r="Z5" s="201">
        <f>+IF(X5&lt;&gt;0,+(Y5/X5)*100,0)</f>
        <v>-18.68220543412616</v>
      </c>
      <c r="AA5" s="199">
        <f>SUM(AA11:AA18)</f>
        <v>332699232</v>
      </c>
    </row>
    <row r="6" spans="1:27" ht="13.5">
      <c r="A6" s="291" t="s">
        <v>205</v>
      </c>
      <c r="B6" s="142"/>
      <c r="C6" s="62">
        <v>6732663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>
        <v>4023563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>
        <v>241443126</v>
      </c>
      <c r="D8" s="156"/>
      <c r="E8" s="60">
        <v>23278035</v>
      </c>
      <c r="F8" s="60">
        <v>321022647</v>
      </c>
      <c r="G8" s="60"/>
      <c r="H8" s="60">
        <v>32624329</v>
      </c>
      <c r="I8" s="60">
        <v>17750927</v>
      </c>
      <c r="J8" s="60">
        <v>50375256</v>
      </c>
      <c r="K8" s="60">
        <v>22482075</v>
      </c>
      <c r="L8" s="60">
        <v>13324573</v>
      </c>
      <c r="M8" s="60">
        <v>33031034</v>
      </c>
      <c r="N8" s="60">
        <v>68837682</v>
      </c>
      <c r="O8" s="60">
        <v>4348143</v>
      </c>
      <c r="P8" s="60">
        <v>17720298</v>
      </c>
      <c r="Q8" s="60">
        <v>10014472</v>
      </c>
      <c r="R8" s="60">
        <v>32082913</v>
      </c>
      <c r="S8" s="60">
        <v>39907457</v>
      </c>
      <c r="T8" s="60">
        <v>6453182</v>
      </c>
      <c r="U8" s="60">
        <v>45429256</v>
      </c>
      <c r="V8" s="60">
        <v>91789895</v>
      </c>
      <c r="W8" s="60">
        <v>243085746</v>
      </c>
      <c r="X8" s="60">
        <v>321022647</v>
      </c>
      <c r="Y8" s="60">
        <v>-77936901</v>
      </c>
      <c r="Z8" s="140">
        <v>-24.28</v>
      </c>
      <c r="AA8" s="155">
        <v>321022647</v>
      </c>
    </row>
    <row r="9" spans="1:27" ht="13.5">
      <c r="A9" s="291" t="s">
        <v>208</v>
      </c>
      <c r="B9" s="142"/>
      <c r="C9" s="62">
        <v>37053469</v>
      </c>
      <c r="D9" s="156"/>
      <c r="E9" s="60">
        <v>229238351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3576564</v>
      </c>
      <c r="D10" s="156"/>
      <c r="E10" s="60"/>
      <c r="F10" s="60"/>
      <c r="G10" s="60"/>
      <c r="H10" s="60"/>
      <c r="I10" s="60"/>
      <c r="J10" s="60"/>
      <c r="K10" s="60"/>
      <c r="L10" s="60">
        <v>6516676</v>
      </c>
      <c r="M10" s="60">
        <v>4810011</v>
      </c>
      <c r="N10" s="60">
        <v>11326687</v>
      </c>
      <c r="O10" s="60"/>
      <c r="P10" s="60"/>
      <c r="Q10" s="60"/>
      <c r="R10" s="60"/>
      <c r="S10" s="60"/>
      <c r="T10" s="60"/>
      <c r="U10" s="60"/>
      <c r="V10" s="60"/>
      <c r="W10" s="60">
        <v>11326687</v>
      </c>
      <c r="X10" s="60"/>
      <c r="Y10" s="60">
        <v>11326687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292829385</v>
      </c>
      <c r="D11" s="294">
        <f t="shared" si="1"/>
        <v>0</v>
      </c>
      <c r="E11" s="295">
        <f t="shared" si="1"/>
        <v>252516386</v>
      </c>
      <c r="F11" s="295">
        <f t="shared" si="1"/>
        <v>321022647</v>
      </c>
      <c r="G11" s="295">
        <f t="shared" si="1"/>
        <v>0</v>
      </c>
      <c r="H11" s="295">
        <f t="shared" si="1"/>
        <v>32624329</v>
      </c>
      <c r="I11" s="295">
        <f t="shared" si="1"/>
        <v>17750927</v>
      </c>
      <c r="J11" s="295">
        <f t="shared" si="1"/>
        <v>50375256</v>
      </c>
      <c r="K11" s="295">
        <f t="shared" si="1"/>
        <v>22482075</v>
      </c>
      <c r="L11" s="295">
        <f t="shared" si="1"/>
        <v>19841249</v>
      </c>
      <c r="M11" s="295">
        <f t="shared" si="1"/>
        <v>37841045</v>
      </c>
      <c r="N11" s="295">
        <f t="shared" si="1"/>
        <v>80164369</v>
      </c>
      <c r="O11" s="295">
        <f t="shared" si="1"/>
        <v>4348143</v>
      </c>
      <c r="P11" s="295">
        <f t="shared" si="1"/>
        <v>17720298</v>
      </c>
      <c r="Q11" s="295">
        <f t="shared" si="1"/>
        <v>10014472</v>
      </c>
      <c r="R11" s="295">
        <f t="shared" si="1"/>
        <v>32082913</v>
      </c>
      <c r="S11" s="295">
        <f t="shared" si="1"/>
        <v>39907457</v>
      </c>
      <c r="T11" s="295">
        <f t="shared" si="1"/>
        <v>6453182</v>
      </c>
      <c r="U11" s="295">
        <f t="shared" si="1"/>
        <v>45429256</v>
      </c>
      <c r="V11" s="295">
        <f t="shared" si="1"/>
        <v>91789895</v>
      </c>
      <c r="W11" s="295">
        <f t="shared" si="1"/>
        <v>254412433</v>
      </c>
      <c r="X11" s="295">
        <f t="shared" si="1"/>
        <v>321022647</v>
      </c>
      <c r="Y11" s="295">
        <f t="shared" si="1"/>
        <v>-66610214</v>
      </c>
      <c r="Z11" s="296">
        <f>+IF(X11&lt;&gt;0,+(Y11/X11)*100,0)</f>
        <v>-20.74938158490731</v>
      </c>
      <c r="AA11" s="297">
        <f>SUM(AA6:AA10)</f>
        <v>321022647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16045466</v>
      </c>
      <c r="D15" s="156"/>
      <c r="E15" s="60">
        <v>29890000</v>
      </c>
      <c r="F15" s="60">
        <v>11676585</v>
      </c>
      <c r="G15" s="60"/>
      <c r="H15" s="60"/>
      <c r="I15" s="60">
        <v>954978</v>
      </c>
      <c r="J15" s="60">
        <v>954978</v>
      </c>
      <c r="K15" s="60">
        <v>5802501</v>
      </c>
      <c r="L15" s="60">
        <v>685000</v>
      </c>
      <c r="M15" s="60">
        <v>574890</v>
      </c>
      <c r="N15" s="60">
        <v>7062391</v>
      </c>
      <c r="O15" s="60">
        <v>293899</v>
      </c>
      <c r="P15" s="60">
        <v>78125</v>
      </c>
      <c r="Q15" s="60">
        <v>1564916</v>
      </c>
      <c r="R15" s="60">
        <v>1936940</v>
      </c>
      <c r="S15" s="60">
        <v>1697970</v>
      </c>
      <c r="T15" s="60">
        <v>1200600</v>
      </c>
      <c r="U15" s="60">
        <v>3278366</v>
      </c>
      <c r="V15" s="60">
        <v>6176936</v>
      </c>
      <c r="W15" s="60">
        <v>16131245</v>
      </c>
      <c r="X15" s="60">
        <v>11676585</v>
      </c>
      <c r="Y15" s="60">
        <v>4454660</v>
      </c>
      <c r="Z15" s="140">
        <v>38.15</v>
      </c>
      <c r="AA15" s="155">
        <v>11676585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>
        <v>2469151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54559742</v>
      </c>
      <c r="F20" s="100">
        <f t="shared" si="2"/>
        <v>88845432</v>
      </c>
      <c r="G20" s="100">
        <f t="shared" si="2"/>
        <v>3643948</v>
      </c>
      <c r="H20" s="100">
        <f t="shared" si="2"/>
        <v>8600275</v>
      </c>
      <c r="I20" s="100">
        <f t="shared" si="2"/>
        <v>9438554</v>
      </c>
      <c r="J20" s="100">
        <f t="shared" si="2"/>
        <v>21682777</v>
      </c>
      <c r="K20" s="100">
        <f t="shared" si="2"/>
        <v>4141427</v>
      </c>
      <c r="L20" s="100">
        <f t="shared" si="2"/>
        <v>8019404</v>
      </c>
      <c r="M20" s="100">
        <f t="shared" si="2"/>
        <v>5827436</v>
      </c>
      <c r="N20" s="100">
        <f t="shared" si="2"/>
        <v>17988267</v>
      </c>
      <c r="O20" s="100">
        <f t="shared" si="2"/>
        <v>0</v>
      </c>
      <c r="P20" s="100">
        <f t="shared" si="2"/>
        <v>11394161</v>
      </c>
      <c r="Q20" s="100">
        <f t="shared" si="2"/>
        <v>2257855</v>
      </c>
      <c r="R20" s="100">
        <f t="shared" si="2"/>
        <v>13652016</v>
      </c>
      <c r="S20" s="100">
        <f t="shared" si="2"/>
        <v>857984</v>
      </c>
      <c r="T20" s="100">
        <f t="shared" si="2"/>
        <v>0</v>
      </c>
      <c r="U20" s="100">
        <f t="shared" si="2"/>
        <v>10333451</v>
      </c>
      <c r="V20" s="100">
        <f t="shared" si="2"/>
        <v>11191435</v>
      </c>
      <c r="W20" s="100">
        <f t="shared" si="2"/>
        <v>64514495</v>
      </c>
      <c r="X20" s="100">
        <f t="shared" si="2"/>
        <v>88845432</v>
      </c>
      <c r="Y20" s="100">
        <f t="shared" si="2"/>
        <v>-24330937</v>
      </c>
      <c r="Z20" s="137">
        <f>+IF(X20&lt;&gt;0,+(Y20/X20)*100,0)</f>
        <v>-27.385692716312075</v>
      </c>
      <c r="AA20" s="153">
        <f>SUM(AA26:AA33)</f>
        <v>88845432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>
        <v>21353662</v>
      </c>
      <c r="F23" s="60">
        <v>82305432</v>
      </c>
      <c r="G23" s="60">
        <v>1961235</v>
      </c>
      <c r="H23" s="60">
        <v>7944802</v>
      </c>
      <c r="I23" s="60">
        <v>9438554</v>
      </c>
      <c r="J23" s="60">
        <v>19344591</v>
      </c>
      <c r="K23" s="60">
        <v>4141427</v>
      </c>
      <c r="L23" s="60">
        <v>8019404</v>
      </c>
      <c r="M23" s="60">
        <v>5827436</v>
      </c>
      <c r="N23" s="60">
        <v>17988267</v>
      </c>
      <c r="O23" s="60"/>
      <c r="P23" s="60">
        <v>11394161</v>
      </c>
      <c r="Q23" s="60">
        <v>2257855</v>
      </c>
      <c r="R23" s="60">
        <v>13652016</v>
      </c>
      <c r="S23" s="60">
        <v>857984</v>
      </c>
      <c r="T23" s="60"/>
      <c r="U23" s="60">
        <v>10333451</v>
      </c>
      <c r="V23" s="60">
        <v>11191435</v>
      </c>
      <c r="W23" s="60">
        <v>62176309</v>
      </c>
      <c r="X23" s="60">
        <v>82305432</v>
      </c>
      <c r="Y23" s="60">
        <v>-20129123</v>
      </c>
      <c r="Z23" s="140">
        <v>-24.46</v>
      </c>
      <c r="AA23" s="155">
        <v>82305432</v>
      </c>
    </row>
    <row r="24" spans="1:27" ht="13.5">
      <c r="A24" s="291" t="s">
        <v>208</v>
      </c>
      <c r="B24" s="142"/>
      <c r="C24" s="62"/>
      <c r="D24" s="156"/>
      <c r="E24" s="60">
        <v>32906080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54259742</v>
      </c>
      <c r="F26" s="295">
        <f t="shared" si="3"/>
        <v>82305432</v>
      </c>
      <c r="G26" s="295">
        <f t="shared" si="3"/>
        <v>1961235</v>
      </c>
      <c r="H26" s="295">
        <f t="shared" si="3"/>
        <v>7944802</v>
      </c>
      <c r="I26" s="295">
        <f t="shared" si="3"/>
        <v>9438554</v>
      </c>
      <c r="J26" s="295">
        <f t="shared" si="3"/>
        <v>19344591</v>
      </c>
      <c r="K26" s="295">
        <f t="shared" si="3"/>
        <v>4141427</v>
      </c>
      <c r="L26" s="295">
        <f t="shared" si="3"/>
        <v>8019404</v>
      </c>
      <c r="M26" s="295">
        <f t="shared" si="3"/>
        <v>5827436</v>
      </c>
      <c r="N26" s="295">
        <f t="shared" si="3"/>
        <v>17988267</v>
      </c>
      <c r="O26" s="295">
        <f t="shared" si="3"/>
        <v>0</v>
      </c>
      <c r="P26" s="295">
        <f t="shared" si="3"/>
        <v>11394161</v>
      </c>
      <c r="Q26" s="295">
        <f t="shared" si="3"/>
        <v>2257855</v>
      </c>
      <c r="R26" s="295">
        <f t="shared" si="3"/>
        <v>13652016</v>
      </c>
      <c r="S26" s="295">
        <f t="shared" si="3"/>
        <v>857984</v>
      </c>
      <c r="T26" s="295">
        <f t="shared" si="3"/>
        <v>0</v>
      </c>
      <c r="U26" s="295">
        <f t="shared" si="3"/>
        <v>10333451</v>
      </c>
      <c r="V26" s="295">
        <f t="shared" si="3"/>
        <v>11191435</v>
      </c>
      <c r="W26" s="295">
        <f t="shared" si="3"/>
        <v>62176309</v>
      </c>
      <c r="X26" s="295">
        <f t="shared" si="3"/>
        <v>82305432</v>
      </c>
      <c r="Y26" s="295">
        <f t="shared" si="3"/>
        <v>-20129123</v>
      </c>
      <c r="Z26" s="296">
        <f>+IF(X26&lt;&gt;0,+(Y26/X26)*100,0)</f>
        <v>-24.45661545157797</v>
      </c>
      <c r="AA26" s="297">
        <f>SUM(AA21:AA25)</f>
        <v>82305432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>
        <v>300000</v>
      </c>
      <c r="F30" s="60">
        <v>6540000</v>
      </c>
      <c r="G30" s="60">
        <v>1682713</v>
      </c>
      <c r="H30" s="60">
        <v>655473</v>
      </c>
      <c r="I30" s="60"/>
      <c r="J30" s="60">
        <v>2338186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2338186</v>
      </c>
      <c r="X30" s="60">
        <v>6540000</v>
      </c>
      <c r="Y30" s="60">
        <v>-4201814</v>
      </c>
      <c r="Z30" s="140">
        <v>-64.25</v>
      </c>
      <c r="AA30" s="155">
        <v>6540000</v>
      </c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6732663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4023563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241443126</v>
      </c>
      <c r="D38" s="156">
        <f t="shared" si="4"/>
        <v>0</v>
      </c>
      <c r="E38" s="60">
        <f t="shared" si="4"/>
        <v>44631697</v>
      </c>
      <c r="F38" s="60">
        <f t="shared" si="4"/>
        <v>403328079</v>
      </c>
      <c r="G38" s="60">
        <f t="shared" si="4"/>
        <v>1961235</v>
      </c>
      <c r="H38" s="60">
        <f t="shared" si="4"/>
        <v>40569131</v>
      </c>
      <c r="I38" s="60">
        <f t="shared" si="4"/>
        <v>27189481</v>
      </c>
      <c r="J38" s="60">
        <f t="shared" si="4"/>
        <v>69719847</v>
      </c>
      <c r="K38" s="60">
        <f t="shared" si="4"/>
        <v>26623502</v>
      </c>
      <c r="L38" s="60">
        <f t="shared" si="4"/>
        <v>21343977</v>
      </c>
      <c r="M38" s="60">
        <f t="shared" si="4"/>
        <v>38858470</v>
      </c>
      <c r="N38" s="60">
        <f t="shared" si="4"/>
        <v>86825949</v>
      </c>
      <c r="O38" s="60">
        <f t="shared" si="4"/>
        <v>4348143</v>
      </c>
      <c r="P38" s="60">
        <f t="shared" si="4"/>
        <v>29114459</v>
      </c>
      <c r="Q38" s="60">
        <f t="shared" si="4"/>
        <v>12272327</v>
      </c>
      <c r="R38" s="60">
        <f t="shared" si="4"/>
        <v>45734929</v>
      </c>
      <c r="S38" s="60">
        <f t="shared" si="4"/>
        <v>40765441</v>
      </c>
      <c r="T38" s="60">
        <f t="shared" si="4"/>
        <v>6453182</v>
      </c>
      <c r="U38" s="60">
        <f t="shared" si="4"/>
        <v>55762707</v>
      </c>
      <c r="V38" s="60">
        <f t="shared" si="4"/>
        <v>102981330</v>
      </c>
      <c r="W38" s="60">
        <f t="shared" si="4"/>
        <v>305262055</v>
      </c>
      <c r="X38" s="60">
        <f t="shared" si="4"/>
        <v>403328079</v>
      </c>
      <c r="Y38" s="60">
        <f t="shared" si="4"/>
        <v>-98066024</v>
      </c>
      <c r="Z38" s="140">
        <f t="shared" si="5"/>
        <v>-24.314206995739564</v>
      </c>
      <c r="AA38" s="155">
        <f>AA8+AA23</f>
        <v>403328079</v>
      </c>
    </row>
    <row r="39" spans="1:27" ht="13.5">
      <c r="A39" s="291" t="s">
        <v>208</v>
      </c>
      <c r="B39" s="142"/>
      <c r="C39" s="62">
        <f t="shared" si="4"/>
        <v>37053469</v>
      </c>
      <c r="D39" s="156">
        <f t="shared" si="4"/>
        <v>0</v>
      </c>
      <c r="E39" s="60">
        <f t="shared" si="4"/>
        <v>262144431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3576564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6516676</v>
      </c>
      <c r="M40" s="60">
        <f t="shared" si="4"/>
        <v>4810011</v>
      </c>
      <c r="N40" s="60">
        <f t="shared" si="4"/>
        <v>11326687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11326687</v>
      </c>
      <c r="X40" s="60">
        <f t="shared" si="4"/>
        <v>0</v>
      </c>
      <c r="Y40" s="60">
        <f t="shared" si="4"/>
        <v>11326687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292829385</v>
      </c>
      <c r="D41" s="294">
        <f t="shared" si="6"/>
        <v>0</v>
      </c>
      <c r="E41" s="295">
        <f t="shared" si="6"/>
        <v>306776128</v>
      </c>
      <c r="F41" s="295">
        <f t="shared" si="6"/>
        <v>403328079</v>
      </c>
      <c r="G41" s="295">
        <f t="shared" si="6"/>
        <v>1961235</v>
      </c>
      <c r="H41" s="295">
        <f t="shared" si="6"/>
        <v>40569131</v>
      </c>
      <c r="I41" s="295">
        <f t="shared" si="6"/>
        <v>27189481</v>
      </c>
      <c r="J41" s="295">
        <f t="shared" si="6"/>
        <v>69719847</v>
      </c>
      <c r="K41" s="295">
        <f t="shared" si="6"/>
        <v>26623502</v>
      </c>
      <c r="L41" s="295">
        <f t="shared" si="6"/>
        <v>27860653</v>
      </c>
      <c r="M41" s="295">
        <f t="shared" si="6"/>
        <v>43668481</v>
      </c>
      <c r="N41" s="295">
        <f t="shared" si="6"/>
        <v>98152636</v>
      </c>
      <c r="O41" s="295">
        <f t="shared" si="6"/>
        <v>4348143</v>
      </c>
      <c r="P41" s="295">
        <f t="shared" si="6"/>
        <v>29114459</v>
      </c>
      <c r="Q41" s="295">
        <f t="shared" si="6"/>
        <v>12272327</v>
      </c>
      <c r="R41" s="295">
        <f t="shared" si="6"/>
        <v>45734929</v>
      </c>
      <c r="S41" s="295">
        <f t="shared" si="6"/>
        <v>40765441</v>
      </c>
      <c r="T41" s="295">
        <f t="shared" si="6"/>
        <v>6453182</v>
      </c>
      <c r="U41" s="295">
        <f t="shared" si="6"/>
        <v>55762707</v>
      </c>
      <c r="V41" s="295">
        <f t="shared" si="6"/>
        <v>102981330</v>
      </c>
      <c r="W41" s="295">
        <f t="shared" si="6"/>
        <v>316588742</v>
      </c>
      <c r="X41" s="295">
        <f t="shared" si="6"/>
        <v>403328079</v>
      </c>
      <c r="Y41" s="295">
        <f t="shared" si="6"/>
        <v>-86739337</v>
      </c>
      <c r="Z41" s="296">
        <f t="shared" si="5"/>
        <v>-21.505900907038015</v>
      </c>
      <c r="AA41" s="297">
        <f>SUM(AA36:AA40)</f>
        <v>403328079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16045466</v>
      </c>
      <c r="D45" s="129">
        <f t="shared" si="7"/>
        <v>0</v>
      </c>
      <c r="E45" s="54">
        <f t="shared" si="7"/>
        <v>30190000</v>
      </c>
      <c r="F45" s="54">
        <f t="shared" si="7"/>
        <v>18216585</v>
      </c>
      <c r="G45" s="54">
        <f t="shared" si="7"/>
        <v>1682713</v>
      </c>
      <c r="H45" s="54">
        <f t="shared" si="7"/>
        <v>655473</v>
      </c>
      <c r="I45" s="54">
        <f t="shared" si="7"/>
        <v>954978</v>
      </c>
      <c r="J45" s="54">
        <f t="shared" si="7"/>
        <v>3293164</v>
      </c>
      <c r="K45" s="54">
        <f t="shared" si="7"/>
        <v>5802501</v>
      </c>
      <c r="L45" s="54">
        <f t="shared" si="7"/>
        <v>685000</v>
      </c>
      <c r="M45" s="54">
        <f t="shared" si="7"/>
        <v>574890</v>
      </c>
      <c r="N45" s="54">
        <f t="shared" si="7"/>
        <v>7062391</v>
      </c>
      <c r="O45" s="54">
        <f t="shared" si="7"/>
        <v>293899</v>
      </c>
      <c r="P45" s="54">
        <f t="shared" si="7"/>
        <v>78125</v>
      </c>
      <c r="Q45" s="54">
        <f t="shared" si="7"/>
        <v>1564916</v>
      </c>
      <c r="R45" s="54">
        <f t="shared" si="7"/>
        <v>1936940</v>
      </c>
      <c r="S45" s="54">
        <f t="shared" si="7"/>
        <v>1697970</v>
      </c>
      <c r="T45" s="54">
        <f t="shared" si="7"/>
        <v>1200600</v>
      </c>
      <c r="U45" s="54">
        <f t="shared" si="7"/>
        <v>3278366</v>
      </c>
      <c r="V45" s="54">
        <f t="shared" si="7"/>
        <v>6176936</v>
      </c>
      <c r="W45" s="54">
        <f t="shared" si="7"/>
        <v>18469431</v>
      </c>
      <c r="X45" s="54">
        <f t="shared" si="7"/>
        <v>18216585</v>
      </c>
      <c r="Y45" s="54">
        <f t="shared" si="7"/>
        <v>252846</v>
      </c>
      <c r="Z45" s="184">
        <f t="shared" si="5"/>
        <v>1.3879989031972788</v>
      </c>
      <c r="AA45" s="130">
        <f t="shared" si="8"/>
        <v>18216585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2469151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311344002</v>
      </c>
      <c r="D49" s="218">
        <f t="shared" si="9"/>
        <v>0</v>
      </c>
      <c r="E49" s="220">
        <f t="shared" si="9"/>
        <v>336966128</v>
      </c>
      <c r="F49" s="220">
        <f t="shared" si="9"/>
        <v>421544664</v>
      </c>
      <c r="G49" s="220">
        <f t="shared" si="9"/>
        <v>3643948</v>
      </c>
      <c r="H49" s="220">
        <f t="shared" si="9"/>
        <v>41224604</v>
      </c>
      <c r="I49" s="220">
        <f t="shared" si="9"/>
        <v>28144459</v>
      </c>
      <c r="J49" s="220">
        <f t="shared" si="9"/>
        <v>73013011</v>
      </c>
      <c r="K49" s="220">
        <f t="shared" si="9"/>
        <v>32426003</v>
      </c>
      <c r="L49" s="220">
        <f t="shared" si="9"/>
        <v>28545653</v>
      </c>
      <c r="M49" s="220">
        <f t="shared" si="9"/>
        <v>44243371</v>
      </c>
      <c r="N49" s="220">
        <f t="shared" si="9"/>
        <v>105215027</v>
      </c>
      <c r="O49" s="220">
        <f t="shared" si="9"/>
        <v>4642042</v>
      </c>
      <c r="P49" s="220">
        <f t="shared" si="9"/>
        <v>29192584</v>
      </c>
      <c r="Q49" s="220">
        <f t="shared" si="9"/>
        <v>13837243</v>
      </c>
      <c r="R49" s="220">
        <f t="shared" si="9"/>
        <v>47671869</v>
      </c>
      <c r="S49" s="220">
        <f t="shared" si="9"/>
        <v>42463411</v>
      </c>
      <c r="T49" s="220">
        <f t="shared" si="9"/>
        <v>7653782</v>
      </c>
      <c r="U49" s="220">
        <f t="shared" si="9"/>
        <v>59041073</v>
      </c>
      <c r="V49" s="220">
        <f t="shared" si="9"/>
        <v>109158266</v>
      </c>
      <c r="W49" s="220">
        <f t="shared" si="9"/>
        <v>335058173</v>
      </c>
      <c r="X49" s="220">
        <f t="shared" si="9"/>
        <v>421544664</v>
      </c>
      <c r="Y49" s="220">
        <f t="shared" si="9"/>
        <v>-86486491</v>
      </c>
      <c r="Z49" s="221">
        <f t="shared" si="5"/>
        <v>-20.51656642485694</v>
      </c>
      <c r="AA49" s="222">
        <f>SUM(AA41:AA48)</f>
        <v>421544664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48704000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205</v>
      </c>
      <c r="B52" s="142"/>
      <c r="C52" s="62"/>
      <c r="D52" s="156"/>
      <c r="E52" s="60">
        <v>4961000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>
        <v>6492000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>
        <v>18134000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29587000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>
        <v>420000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18697000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17163559</v>
      </c>
      <c r="D68" s="156">
        <v>35874343</v>
      </c>
      <c r="E68" s="60">
        <v>48704835</v>
      </c>
      <c r="F68" s="60">
        <v>39749965</v>
      </c>
      <c r="G68" s="60">
        <v>942143</v>
      </c>
      <c r="H68" s="60">
        <v>963664</v>
      </c>
      <c r="I68" s="60">
        <v>1889813</v>
      </c>
      <c r="J68" s="60">
        <v>3795620</v>
      </c>
      <c r="K68" s="60">
        <v>2749504</v>
      </c>
      <c r="L68" s="60">
        <v>1779475</v>
      </c>
      <c r="M68" s="60">
        <v>2942059</v>
      </c>
      <c r="N68" s="60">
        <v>7471038</v>
      </c>
      <c r="O68" s="60">
        <v>2413633</v>
      </c>
      <c r="P68" s="60">
        <v>2638869</v>
      </c>
      <c r="Q68" s="60">
        <v>2867159</v>
      </c>
      <c r="R68" s="60">
        <v>7919661</v>
      </c>
      <c r="S68" s="60">
        <v>3633558</v>
      </c>
      <c r="T68" s="60">
        <v>1204964</v>
      </c>
      <c r="U68" s="60">
        <v>3912518</v>
      </c>
      <c r="V68" s="60">
        <v>8751040</v>
      </c>
      <c r="W68" s="60">
        <v>27937359</v>
      </c>
      <c r="X68" s="60">
        <v>39749965</v>
      </c>
      <c r="Y68" s="60">
        <v>-11812606</v>
      </c>
      <c r="Z68" s="140">
        <v>-29.72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17163559</v>
      </c>
      <c r="D69" s="218">
        <f t="shared" si="12"/>
        <v>35874343</v>
      </c>
      <c r="E69" s="220">
        <f t="shared" si="12"/>
        <v>48704835</v>
      </c>
      <c r="F69" s="220">
        <f t="shared" si="12"/>
        <v>39749965</v>
      </c>
      <c r="G69" s="220">
        <f t="shared" si="12"/>
        <v>942143</v>
      </c>
      <c r="H69" s="220">
        <f t="shared" si="12"/>
        <v>963664</v>
      </c>
      <c r="I69" s="220">
        <f t="shared" si="12"/>
        <v>1889813</v>
      </c>
      <c r="J69" s="220">
        <f t="shared" si="12"/>
        <v>3795620</v>
      </c>
      <c r="K69" s="220">
        <f t="shared" si="12"/>
        <v>2749504</v>
      </c>
      <c r="L69" s="220">
        <f t="shared" si="12"/>
        <v>1779475</v>
      </c>
      <c r="M69" s="220">
        <f t="shared" si="12"/>
        <v>2942059</v>
      </c>
      <c r="N69" s="220">
        <f t="shared" si="12"/>
        <v>7471038</v>
      </c>
      <c r="O69" s="220">
        <f t="shared" si="12"/>
        <v>2413633</v>
      </c>
      <c r="P69" s="220">
        <f t="shared" si="12"/>
        <v>2638869</v>
      </c>
      <c r="Q69" s="220">
        <f t="shared" si="12"/>
        <v>2867159</v>
      </c>
      <c r="R69" s="220">
        <f t="shared" si="12"/>
        <v>7919661</v>
      </c>
      <c r="S69" s="220">
        <f t="shared" si="12"/>
        <v>3633558</v>
      </c>
      <c r="T69" s="220">
        <f t="shared" si="12"/>
        <v>1204964</v>
      </c>
      <c r="U69" s="220">
        <f t="shared" si="12"/>
        <v>3912518</v>
      </c>
      <c r="V69" s="220">
        <f t="shared" si="12"/>
        <v>8751040</v>
      </c>
      <c r="W69" s="220">
        <f t="shared" si="12"/>
        <v>27937359</v>
      </c>
      <c r="X69" s="220">
        <f t="shared" si="12"/>
        <v>39749965</v>
      </c>
      <c r="Y69" s="220">
        <f t="shared" si="12"/>
        <v>-11812606</v>
      </c>
      <c r="Z69" s="221">
        <f>+IF(X69&lt;&gt;0,+(Y69/X69)*100,0)</f>
        <v>-29.717273964895313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292829385</v>
      </c>
      <c r="D5" s="344">
        <f t="shared" si="0"/>
        <v>0</v>
      </c>
      <c r="E5" s="343">
        <f t="shared" si="0"/>
        <v>252516386</v>
      </c>
      <c r="F5" s="345">
        <f t="shared" si="0"/>
        <v>321022647</v>
      </c>
      <c r="G5" s="345">
        <f t="shared" si="0"/>
        <v>0</v>
      </c>
      <c r="H5" s="343">
        <f t="shared" si="0"/>
        <v>32624329</v>
      </c>
      <c r="I5" s="343">
        <f t="shared" si="0"/>
        <v>17750927</v>
      </c>
      <c r="J5" s="345">
        <f t="shared" si="0"/>
        <v>50375256</v>
      </c>
      <c r="K5" s="345">
        <f t="shared" si="0"/>
        <v>22482075</v>
      </c>
      <c r="L5" s="343">
        <f t="shared" si="0"/>
        <v>19841249</v>
      </c>
      <c r="M5" s="343">
        <f t="shared" si="0"/>
        <v>37841045</v>
      </c>
      <c r="N5" s="345">
        <f t="shared" si="0"/>
        <v>80164369</v>
      </c>
      <c r="O5" s="345">
        <f t="shared" si="0"/>
        <v>4348143</v>
      </c>
      <c r="P5" s="343">
        <f t="shared" si="0"/>
        <v>17720298</v>
      </c>
      <c r="Q5" s="343">
        <f t="shared" si="0"/>
        <v>10014472</v>
      </c>
      <c r="R5" s="345">
        <f t="shared" si="0"/>
        <v>32082913</v>
      </c>
      <c r="S5" s="345">
        <f t="shared" si="0"/>
        <v>39907457</v>
      </c>
      <c r="T5" s="343">
        <f t="shared" si="0"/>
        <v>6453182</v>
      </c>
      <c r="U5" s="343">
        <f t="shared" si="0"/>
        <v>45429256</v>
      </c>
      <c r="V5" s="345">
        <f t="shared" si="0"/>
        <v>91789895</v>
      </c>
      <c r="W5" s="345">
        <f t="shared" si="0"/>
        <v>254412433</v>
      </c>
      <c r="X5" s="343">
        <f t="shared" si="0"/>
        <v>321022647</v>
      </c>
      <c r="Y5" s="345">
        <f t="shared" si="0"/>
        <v>-66610214</v>
      </c>
      <c r="Z5" s="346">
        <f>+IF(X5&lt;&gt;0,+(Y5/X5)*100,0)</f>
        <v>-20.74938158490731</v>
      </c>
      <c r="AA5" s="347">
        <f>+AA6+AA8+AA11+AA13+AA15</f>
        <v>321022647</v>
      </c>
    </row>
    <row r="6" spans="1:27" ht="13.5">
      <c r="A6" s="348" t="s">
        <v>205</v>
      </c>
      <c r="B6" s="142"/>
      <c r="C6" s="60">
        <f>+C7</f>
        <v>6732663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6732663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4023563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>
        <v>4023563</v>
      </c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241443126</v>
      </c>
      <c r="D11" s="350">
        <f aca="true" t="shared" si="3" ref="D11:AA11">+D12</f>
        <v>0</v>
      </c>
      <c r="E11" s="349">
        <f t="shared" si="3"/>
        <v>23278035</v>
      </c>
      <c r="F11" s="351">
        <f t="shared" si="3"/>
        <v>321022647</v>
      </c>
      <c r="G11" s="351">
        <f t="shared" si="3"/>
        <v>0</v>
      </c>
      <c r="H11" s="349">
        <f t="shared" si="3"/>
        <v>32624329</v>
      </c>
      <c r="I11" s="349">
        <f t="shared" si="3"/>
        <v>17750927</v>
      </c>
      <c r="J11" s="351">
        <f t="shared" si="3"/>
        <v>50375256</v>
      </c>
      <c r="K11" s="351">
        <f t="shared" si="3"/>
        <v>22482075</v>
      </c>
      <c r="L11" s="349">
        <f t="shared" si="3"/>
        <v>13324573</v>
      </c>
      <c r="M11" s="349">
        <f t="shared" si="3"/>
        <v>33031034</v>
      </c>
      <c r="N11" s="351">
        <f t="shared" si="3"/>
        <v>68837682</v>
      </c>
      <c r="O11" s="351">
        <f t="shared" si="3"/>
        <v>4348143</v>
      </c>
      <c r="P11" s="349">
        <f t="shared" si="3"/>
        <v>17720298</v>
      </c>
      <c r="Q11" s="349">
        <f t="shared" si="3"/>
        <v>10014472</v>
      </c>
      <c r="R11" s="351">
        <f t="shared" si="3"/>
        <v>32082913</v>
      </c>
      <c r="S11" s="351">
        <f t="shared" si="3"/>
        <v>39907457</v>
      </c>
      <c r="T11" s="349">
        <f t="shared" si="3"/>
        <v>6453182</v>
      </c>
      <c r="U11" s="349">
        <f t="shared" si="3"/>
        <v>45429256</v>
      </c>
      <c r="V11" s="351">
        <f t="shared" si="3"/>
        <v>91789895</v>
      </c>
      <c r="W11" s="351">
        <f t="shared" si="3"/>
        <v>243085746</v>
      </c>
      <c r="X11" s="349">
        <f t="shared" si="3"/>
        <v>321022647</v>
      </c>
      <c r="Y11" s="351">
        <f t="shared" si="3"/>
        <v>-77936901</v>
      </c>
      <c r="Z11" s="352">
        <f>+IF(X11&lt;&gt;0,+(Y11/X11)*100,0)</f>
        <v>-24.277695585757225</v>
      </c>
      <c r="AA11" s="353">
        <f t="shared" si="3"/>
        <v>321022647</v>
      </c>
    </row>
    <row r="12" spans="1:27" ht="13.5">
      <c r="A12" s="291" t="s">
        <v>232</v>
      </c>
      <c r="B12" s="136"/>
      <c r="C12" s="60">
        <v>241443126</v>
      </c>
      <c r="D12" s="327"/>
      <c r="E12" s="60">
        <v>23278035</v>
      </c>
      <c r="F12" s="59">
        <v>321022647</v>
      </c>
      <c r="G12" s="59"/>
      <c r="H12" s="60">
        <v>32624329</v>
      </c>
      <c r="I12" s="60">
        <v>17750927</v>
      </c>
      <c r="J12" s="59">
        <v>50375256</v>
      </c>
      <c r="K12" s="59">
        <v>22482075</v>
      </c>
      <c r="L12" s="60">
        <v>13324573</v>
      </c>
      <c r="M12" s="60">
        <v>33031034</v>
      </c>
      <c r="N12" s="59">
        <v>68837682</v>
      </c>
      <c r="O12" s="59">
        <v>4348143</v>
      </c>
      <c r="P12" s="60">
        <v>17720298</v>
      </c>
      <c r="Q12" s="60">
        <v>10014472</v>
      </c>
      <c r="R12" s="59">
        <v>32082913</v>
      </c>
      <c r="S12" s="59">
        <v>39907457</v>
      </c>
      <c r="T12" s="60">
        <v>6453182</v>
      </c>
      <c r="U12" s="60">
        <v>45429256</v>
      </c>
      <c r="V12" s="59">
        <v>91789895</v>
      </c>
      <c r="W12" s="59">
        <v>243085746</v>
      </c>
      <c r="X12" s="60">
        <v>321022647</v>
      </c>
      <c r="Y12" s="59">
        <v>-77936901</v>
      </c>
      <c r="Z12" s="61">
        <v>-24.28</v>
      </c>
      <c r="AA12" s="62">
        <v>321022647</v>
      </c>
    </row>
    <row r="13" spans="1:27" ht="13.5">
      <c r="A13" s="348" t="s">
        <v>208</v>
      </c>
      <c r="B13" s="136"/>
      <c r="C13" s="275">
        <f>+C14</f>
        <v>37053469</v>
      </c>
      <c r="D13" s="328">
        <f aca="true" t="shared" si="4" ref="D13:AA13">+D14</f>
        <v>0</v>
      </c>
      <c r="E13" s="275">
        <f t="shared" si="4"/>
        <v>229238351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>
        <v>37053469</v>
      </c>
      <c r="D14" s="327"/>
      <c r="E14" s="60">
        <v>229238351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3576564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6516676</v>
      </c>
      <c r="M15" s="60">
        <f t="shared" si="5"/>
        <v>4810011</v>
      </c>
      <c r="N15" s="59">
        <f t="shared" si="5"/>
        <v>11326687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11326687</v>
      </c>
      <c r="X15" s="60">
        <f t="shared" si="5"/>
        <v>0</v>
      </c>
      <c r="Y15" s="59">
        <f t="shared" si="5"/>
        <v>11326687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3576564</v>
      </c>
      <c r="D20" s="327"/>
      <c r="E20" s="60"/>
      <c r="F20" s="59"/>
      <c r="G20" s="59"/>
      <c r="H20" s="60"/>
      <c r="I20" s="60"/>
      <c r="J20" s="59"/>
      <c r="K20" s="59"/>
      <c r="L20" s="60">
        <v>6516676</v>
      </c>
      <c r="M20" s="60">
        <v>4810011</v>
      </c>
      <c r="N20" s="59">
        <v>11326687</v>
      </c>
      <c r="O20" s="59"/>
      <c r="P20" s="60"/>
      <c r="Q20" s="60"/>
      <c r="R20" s="59"/>
      <c r="S20" s="59"/>
      <c r="T20" s="60"/>
      <c r="U20" s="60"/>
      <c r="V20" s="59"/>
      <c r="W20" s="59">
        <v>11326687</v>
      </c>
      <c r="X20" s="60"/>
      <c r="Y20" s="59">
        <v>11326687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16045466</v>
      </c>
      <c r="D40" s="331">
        <f t="shared" si="9"/>
        <v>0</v>
      </c>
      <c r="E40" s="330">
        <f t="shared" si="9"/>
        <v>29890000</v>
      </c>
      <c r="F40" s="332">
        <f t="shared" si="9"/>
        <v>11676585</v>
      </c>
      <c r="G40" s="332">
        <f t="shared" si="9"/>
        <v>0</v>
      </c>
      <c r="H40" s="330">
        <f t="shared" si="9"/>
        <v>0</v>
      </c>
      <c r="I40" s="330">
        <f t="shared" si="9"/>
        <v>954978</v>
      </c>
      <c r="J40" s="332">
        <f t="shared" si="9"/>
        <v>954978</v>
      </c>
      <c r="K40" s="332">
        <f t="shared" si="9"/>
        <v>5802501</v>
      </c>
      <c r="L40" s="330">
        <f t="shared" si="9"/>
        <v>685000</v>
      </c>
      <c r="M40" s="330">
        <f t="shared" si="9"/>
        <v>574890</v>
      </c>
      <c r="N40" s="332">
        <f t="shared" si="9"/>
        <v>7062391</v>
      </c>
      <c r="O40" s="332">
        <f t="shared" si="9"/>
        <v>293899</v>
      </c>
      <c r="P40" s="330">
        <f t="shared" si="9"/>
        <v>78125</v>
      </c>
      <c r="Q40" s="330">
        <f t="shared" si="9"/>
        <v>1564916</v>
      </c>
      <c r="R40" s="332">
        <f t="shared" si="9"/>
        <v>1936940</v>
      </c>
      <c r="S40" s="332">
        <f t="shared" si="9"/>
        <v>1697970</v>
      </c>
      <c r="T40" s="330">
        <f t="shared" si="9"/>
        <v>1200600</v>
      </c>
      <c r="U40" s="330">
        <f t="shared" si="9"/>
        <v>3278366</v>
      </c>
      <c r="V40" s="332">
        <f t="shared" si="9"/>
        <v>6176936</v>
      </c>
      <c r="W40" s="332">
        <f t="shared" si="9"/>
        <v>16131245</v>
      </c>
      <c r="X40" s="330">
        <f t="shared" si="9"/>
        <v>11676585</v>
      </c>
      <c r="Y40" s="332">
        <f t="shared" si="9"/>
        <v>4454660</v>
      </c>
      <c r="Z40" s="323">
        <f>+IF(X40&lt;&gt;0,+(Y40/X40)*100,0)</f>
        <v>38.15036673822012</v>
      </c>
      <c r="AA40" s="337">
        <f>SUM(AA41:AA49)</f>
        <v>11676585</v>
      </c>
    </row>
    <row r="41" spans="1:27" ht="13.5">
      <c r="A41" s="348" t="s">
        <v>248</v>
      </c>
      <c r="B41" s="142"/>
      <c r="C41" s="349">
        <v>11351707</v>
      </c>
      <c r="D41" s="350"/>
      <c r="E41" s="349">
        <v>4800000</v>
      </c>
      <c r="F41" s="351">
        <v>4800000</v>
      </c>
      <c r="G41" s="351"/>
      <c r="H41" s="349"/>
      <c r="I41" s="349"/>
      <c r="J41" s="351"/>
      <c r="K41" s="351">
        <v>5166403</v>
      </c>
      <c r="L41" s="349"/>
      <c r="M41" s="349"/>
      <c r="N41" s="351">
        <v>5166403</v>
      </c>
      <c r="O41" s="351"/>
      <c r="P41" s="349"/>
      <c r="Q41" s="349"/>
      <c r="R41" s="351"/>
      <c r="S41" s="351">
        <v>598940</v>
      </c>
      <c r="T41" s="349"/>
      <c r="U41" s="349">
        <v>697696</v>
      </c>
      <c r="V41" s="351">
        <v>1296636</v>
      </c>
      <c r="W41" s="351">
        <v>6463039</v>
      </c>
      <c r="X41" s="349">
        <v>4800000</v>
      </c>
      <c r="Y41" s="351">
        <v>1663039</v>
      </c>
      <c r="Z41" s="352">
        <v>34.65</v>
      </c>
      <c r="AA41" s="353">
        <v>4800000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>
        <v>2325</v>
      </c>
      <c r="J43" s="357">
        <v>2325</v>
      </c>
      <c r="K43" s="357"/>
      <c r="L43" s="305">
        <v>685000</v>
      </c>
      <c r="M43" s="305"/>
      <c r="N43" s="357">
        <v>685000</v>
      </c>
      <c r="O43" s="357"/>
      <c r="P43" s="305"/>
      <c r="Q43" s="305"/>
      <c r="R43" s="357"/>
      <c r="S43" s="357"/>
      <c r="T43" s="305"/>
      <c r="U43" s="305"/>
      <c r="V43" s="357"/>
      <c r="W43" s="357">
        <v>687325</v>
      </c>
      <c r="X43" s="305"/>
      <c r="Y43" s="357">
        <v>687325</v>
      </c>
      <c r="Z43" s="358"/>
      <c r="AA43" s="303"/>
    </row>
    <row r="44" spans="1:27" ht="13.5">
      <c r="A44" s="348" t="s">
        <v>251</v>
      </c>
      <c r="B44" s="136"/>
      <c r="C44" s="60"/>
      <c r="D44" s="355"/>
      <c r="E44" s="54">
        <v>3450000</v>
      </c>
      <c r="F44" s="53">
        <v>1480000</v>
      </c>
      <c r="G44" s="53"/>
      <c r="H44" s="54"/>
      <c r="I44" s="54">
        <v>14719</v>
      </c>
      <c r="J44" s="53">
        <v>14719</v>
      </c>
      <c r="K44" s="53">
        <v>91463</v>
      </c>
      <c r="L44" s="54"/>
      <c r="M44" s="54"/>
      <c r="N44" s="53">
        <v>91463</v>
      </c>
      <c r="O44" s="53">
        <v>7110</v>
      </c>
      <c r="P44" s="54">
        <v>78125</v>
      </c>
      <c r="Q44" s="54">
        <v>148350</v>
      </c>
      <c r="R44" s="53">
        <v>233585</v>
      </c>
      <c r="S44" s="53">
        <v>38788</v>
      </c>
      <c r="T44" s="54">
        <v>49641</v>
      </c>
      <c r="U44" s="54">
        <v>168300</v>
      </c>
      <c r="V44" s="53">
        <v>256729</v>
      </c>
      <c r="W44" s="53">
        <v>596496</v>
      </c>
      <c r="X44" s="54">
        <v>1480000</v>
      </c>
      <c r="Y44" s="53">
        <v>-883504</v>
      </c>
      <c r="Z44" s="94">
        <v>-59.7</v>
      </c>
      <c r="AA44" s="95">
        <v>1480000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3860567</v>
      </c>
      <c r="D48" s="355"/>
      <c r="E48" s="54">
        <v>21240000</v>
      </c>
      <c r="F48" s="53">
        <v>5396585</v>
      </c>
      <c r="G48" s="53"/>
      <c r="H48" s="54"/>
      <c r="I48" s="54">
        <v>937934</v>
      </c>
      <c r="J48" s="53">
        <v>937934</v>
      </c>
      <c r="K48" s="53">
        <v>544635</v>
      </c>
      <c r="L48" s="54"/>
      <c r="M48" s="54">
        <v>511420</v>
      </c>
      <c r="N48" s="53">
        <v>1056055</v>
      </c>
      <c r="O48" s="53">
        <v>286789</v>
      </c>
      <c r="P48" s="54"/>
      <c r="Q48" s="54">
        <v>1416566</v>
      </c>
      <c r="R48" s="53">
        <v>1703355</v>
      </c>
      <c r="S48" s="53">
        <v>1060242</v>
      </c>
      <c r="T48" s="54">
        <v>1150959</v>
      </c>
      <c r="U48" s="54">
        <v>2412370</v>
      </c>
      <c r="V48" s="53">
        <v>4623571</v>
      </c>
      <c r="W48" s="53">
        <v>8320915</v>
      </c>
      <c r="X48" s="54">
        <v>5396585</v>
      </c>
      <c r="Y48" s="53">
        <v>2924330</v>
      </c>
      <c r="Z48" s="94">
        <v>54.19</v>
      </c>
      <c r="AA48" s="95">
        <v>5396585</v>
      </c>
    </row>
    <row r="49" spans="1:27" ht="13.5">
      <c r="A49" s="348" t="s">
        <v>93</v>
      </c>
      <c r="B49" s="136"/>
      <c r="C49" s="54">
        <v>833192</v>
      </c>
      <c r="D49" s="355"/>
      <c r="E49" s="54">
        <v>400000</v>
      </c>
      <c r="F49" s="53"/>
      <c r="G49" s="53"/>
      <c r="H49" s="54"/>
      <c r="I49" s="54"/>
      <c r="J49" s="53"/>
      <c r="K49" s="53"/>
      <c r="L49" s="54"/>
      <c r="M49" s="54">
        <v>63470</v>
      </c>
      <c r="N49" s="53">
        <v>63470</v>
      </c>
      <c r="O49" s="53"/>
      <c r="P49" s="54"/>
      <c r="Q49" s="54"/>
      <c r="R49" s="53"/>
      <c r="S49" s="53"/>
      <c r="T49" s="54"/>
      <c r="U49" s="54"/>
      <c r="V49" s="53"/>
      <c r="W49" s="53">
        <v>63470</v>
      </c>
      <c r="X49" s="54"/>
      <c r="Y49" s="53">
        <v>63470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2469151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>
        <v>2469151</v>
      </c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311344002</v>
      </c>
      <c r="D60" s="333">
        <f t="shared" si="14"/>
        <v>0</v>
      </c>
      <c r="E60" s="219">
        <f t="shared" si="14"/>
        <v>282406386</v>
      </c>
      <c r="F60" s="264">
        <f t="shared" si="14"/>
        <v>332699232</v>
      </c>
      <c r="G60" s="264">
        <f t="shared" si="14"/>
        <v>0</v>
      </c>
      <c r="H60" s="219">
        <f t="shared" si="14"/>
        <v>32624329</v>
      </c>
      <c r="I60" s="219">
        <f t="shared" si="14"/>
        <v>18705905</v>
      </c>
      <c r="J60" s="264">
        <f t="shared" si="14"/>
        <v>51330234</v>
      </c>
      <c r="K60" s="264">
        <f t="shared" si="14"/>
        <v>28284576</v>
      </c>
      <c r="L60" s="219">
        <f t="shared" si="14"/>
        <v>20526249</v>
      </c>
      <c r="M60" s="219">
        <f t="shared" si="14"/>
        <v>38415935</v>
      </c>
      <c r="N60" s="264">
        <f t="shared" si="14"/>
        <v>87226760</v>
      </c>
      <c r="O60" s="264">
        <f t="shared" si="14"/>
        <v>4642042</v>
      </c>
      <c r="P60" s="219">
        <f t="shared" si="14"/>
        <v>17798423</v>
      </c>
      <c r="Q60" s="219">
        <f t="shared" si="14"/>
        <v>11579388</v>
      </c>
      <c r="R60" s="264">
        <f t="shared" si="14"/>
        <v>34019853</v>
      </c>
      <c r="S60" s="264">
        <f t="shared" si="14"/>
        <v>41605427</v>
      </c>
      <c r="T60" s="219">
        <f t="shared" si="14"/>
        <v>7653782</v>
      </c>
      <c r="U60" s="219">
        <f t="shared" si="14"/>
        <v>48707622</v>
      </c>
      <c r="V60" s="264">
        <f t="shared" si="14"/>
        <v>97966831</v>
      </c>
      <c r="W60" s="264">
        <f t="shared" si="14"/>
        <v>270543678</v>
      </c>
      <c r="X60" s="219">
        <f t="shared" si="14"/>
        <v>332699232</v>
      </c>
      <c r="Y60" s="264">
        <f t="shared" si="14"/>
        <v>-62155554</v>
      </c>
      <c r="Z60" s="324">
        <f>+IF(X60&lt;&gt;0,+(Y60/X60)*100,0)</f>
        <v>-18.68220543412616</v>
      </c>
      <c r="AA60" s="232">
        <f>+AA57+AA54+AA51+AA40+AA37+AA34+AA22+AA5</f>
        <v>332699232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54259742</v>
      </c>
      <c r="F5" s="345">
        <f t="shared" si="0"/>
        <v>82305432</v>
      </c>
      <c r="G5" s="345">
        <f t="shared" si="0"/>
        <v>1961235</v>
      </c>
      <c r="H5" s="343">
        <f t="shared" si="0"/>
        <v>7944802</v>
      </c>
      <c r="I5" s="343">
        <f t="shared" si="0"/>
        <v>9438554</v>
      </c>
      <c r="J5" s="345">
        <f t="shared" si="0"/>
        <v>19344591</v>
      </c>
      <c r="K5" s="345">
        <f t="shared" si="0"/>
        <v>4141427</v>
      </c>
      <c r="L5" s="343">
        <f t="shared" si="0"/>
        <v>8019404</v>
      </c>
      <c r="M5" s="343">
        <f t="shared" si="0"/>
        <v>5827436</v>
      </c>
      <c r="N5" s="345">
        <f t="shared" si="0"/>
        <v>17988267</v>
      </c>
      <c r="O5" s="345">
        <f t="shared" si="0"/>
        <v>0</v>
      </c>
      <c r="P5" s="343">
        <f t="shared" si="0"/>
        <v>11394161</v>
      </c>
      <c r="Q5" s="343">
        <f t="shared" si="0"/>
        <v>2257855</v>
      </c>
      <c r="R5" s="345">
        <f t="shared" si="0"/>
        <v>13652016</v>
      </c>
      <c r="S5" s="345">
        <f t="shared" si="0"/>
        <v>857984</v>
      </c>
      <c r="T5" s="343">
        <f t="shared" si="0"/>
        <v>0</v>
      </c>
      <c r="U5" s="343">
        <f t="shared" si="0"/>
        <v>10333451</v>
      </c>
      <c r="V5" s="345">
        <f t="shared" si="0"/>
        <v>11191435</v>
      </c>
      <c r="W5" s="345">
        <f t="shared" si="0"/>
        <v>62176309</v>
      </c>
      <c r="X5" s="343">
        <f t="shared" si="0"/>
        <v>82305432</v>
      </c>
      <c r="Y5" s="345">
        <f t="shared" si="0"/>
        <v>-20129123</v>
      </c>
      <c r="Z5" s="346">
        <f>+IF(X5&lt;&gt;0,+(Y5/X5)*100,0)</f>
        <v>-24.45661545157797</v>
      </c>
      <c r="AA5" s="347">
        <f>+AA6+AA8+AA11+AA13+AA15</f>
        <v>82305432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21353662</v>
      </c>
      <c r="F11" s="351">
        <f t="shared" si="3"/>
        <v>82305432</v>
      </c>
      <c r="G11" s="351">
        <f t="shared" si="3"/>
        <v>1961235</v>
      </c>
      <c r="H11" s="349">
        <f t="shared" si="3"/>
        <v>7944802</v>
      </c>
      <c r="I11" s="349">
        <f t="shared" si="3"/>
        <v>9438554</v>
      </c>
      <c r="J11" s="351">
        <f t="shared" si="3"/>
        <v>19344591</v>
      </c>
      <c r="K11" s="351">
        <f t="shared" si="3"/>
        <v>4141427</v>
      </c>
      <c r="L11" s="349">
        <f t="shared" si="3"/>
        <v>8019404</v>
      </c>
      <c r="M11" s="349">
        <f t="shared" si="3"/>
        <v>5827436</v>
      </c>
      <c r="N11" s="351">
        <f t="shared" si="3"/>
        <v>17988267</v>
      </c>
      <c r="O11" s="351">
        <f t="shared" si="3"/>
        <v>0</v>
      </c>
      <c r="P11" s="349">
        <f t="shared" si="3"/>
        <v>11394161</v>
      </c>
      <c r="Q11" s="349">
        <f t="shared" si="3"/>
        <v>2257855</v>
      </c>
      <c r="R11" s="351">
        <f t="shared" si="3"/>
        <v>13652016</v>
      </c>
      <c r="S11" s="351">
        <f t="shared" si="3"/>
        <v>857984</v>
      </c>
      <c r="T11" s="349">
        <f t="shared" si="3"/>
        <v>0</v>
      </c>
      <c r="U11" s="349">
        <f t="shared" si="3"/>
        <v>10333451</v>
      </c>
      <c r="V11" s="351">
        <f t="shared" si="3"/>
        <v>11191435</v>
      </c>
      <c r="W11" s="351">
        <f t="shared" si="3"/>
        <v>62176309</v>
      </c>
      <c r="X11" s="349">
        <f t="shared" si="3"/>
        <v>82305432</v>
      </c>
      <c r="Y11" s="351">
        <f t="shared" si="3"/>
        <v>-20129123</v>
      </c>
      <c r="Z11" s="352">
        <f>+IF(X11&lt;&gt;0,+(Y11/X11)*100,0)</f>
        <v>-24.45661545157797</v>
      </c>
      <c r="AA11" s="353">
        <f t="shared" si="3"/>
        <v>82305432</v>
      </c>
    </row>
    <row r="12" spans="1:27" ht="13.5">
      <c r="A12" s="291" t="s">
        <v>232</v>
      </c>
      <c r="B12" s="136"/>
      <c r="C12" s="60"/>
      <c r="D12" s="327"/>
      <c r="E12" s="60">
        <v>21353662</v>
      </c>
      <c r="F12" s="59">
        <v>82305432</v>
      </c>
      <c r="G12" s="59">
        <v>1961235</v>
      </c>
      <c r="H12" s="60">
        <v>7944802</v>
      </c>
      <c r="I12" s="60">
        <v>9438554</v>
      </c>
      <c r="J12" s="59">
        <v>19344591</v>
      </c>
      <c r="K12" s="59">
        <v>4141427</v>
      </c>
      <c r="L12" s="60">
        <v>8019404</v>
      </c>
      <c r="M12" s="60">
        <v>5827436</v>
      </c>
      <c r="N12" s="59">
        <v>17988267</v>
      </c>
      <c r="O12" s="59"/>
      <c r="P12" s="60">
        <v>11394161</v>
      </c>
      <c r="Q12" s="60">
        <v>2257855</v>
      </c>
      <c r="R12" s="59">
        <v>13652016</v>
      </c>
      <c r="S12" s="59">
        <v>857984</v>
      </c>
      <c r="T12" s="60"/>
      <c r="U12" s="60">
        <v>10333451</v>
      </c>
      <c r="V12" s="59">
        <v>11191435</v>
      </c>
      <c r="W12" s="59">
        <v>62176309</v>
      </c>
      <c r="X12" s="60">
        <v>82305432</v>
      </c>
      <c r="Y12" s="59">
        <v>-20129123</v>
      </c>
      <c r="Z12" s="61">
        <v>-24.46</v>
      </c>
      <c r="AA12" s="62">
        <v>82305432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32906080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>
        <v>32906080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300000</v>
      </c>
      <c r="F40" s="332">
        <f t="shared" si="9"/>
        <v>6540000</v>
      </c>
      <c r="G40" s="332">
        <f t="shared" si="9"/>
        <v>1682713</v>
      </c>
      <c r="H40" s="330">
        <f t="shared" si="9"/>
        <v>655473</v>
      </c>
      <c r="I40" s="330">
        <f t="shared" si="9"/>
        <v>0</v>
      </c>
      <c r="J40" s="332">
        <f t="shared" si="9"/>
        <v>2338186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2338186</v>
      </c>
      <c r="X40" s="330">
        <f t="shared" si="9"/>
        <v>6540000</v>
      </c>
      <c r="Y40" s="332">
        <f t="shared" si="9"/>
        <v>-4201814</v>
      </c>
      <c r="Z40" s="323">
        <f>+IF(X40&lt;&gt;0,+(Y40/X40)*100,0)</f>
        <v>-64.24792048929663</v>
      </c>
      <c r="AA40" s="337">
        <f>SUM(AA41:AA49)</f>
        <v>6540000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>
        <v>1237638</v>
      </c>
      <c r="H41" s="349"/>
      <c r="I41" s="349"/>
      <c r="J41" s="351">
        <v>1237638</v>
      </c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>
        <v>1237638</v>
      </c>
      <c r="X41" s="349"/>
      <c r="Y41" s="351">
        <v>1237638</v>
      </c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>
        <v>422825</v>
      </c>
      <c r="H44" s="54"/>
      <c r="I44" s="54"/>
      <c r="J44" s="53">
        <v>422825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422825</v>
      </c>
      <c r="X44" s="54"/>
      <c r="Y44" s="53">
        <v>422825</v>
      </c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6240000</v>
      </c>
      <c r="G48" s="53">
        <v>22250</v>
      </c>
      <c r="H48" s="54">
        <v>655473</v>
      </c>
      <c r="I48" s="54"/>
      <c r="J48" s="53">
        <v>677723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677723</v>
      </c>
      <c r="X48" s="54">
        <v>6240000</v>
      </c>
      <c r="Y48" s="53">
        <v>-5562277</v>
      </c>
      <c r="Z48" s="94">
        <v>-89.14</v>
      </c>
      <c r="AA48" s="95">
        <v>6240000</v>
      </c>
    </row>
    <row r="49" spans="1:27" ht="13.5">
      <c r="A49" s="348" t="s">
        <v>93</v>
      </c>
      <c r="B49" s="136"/>
      <c r="C49" s="54"/>
      <c r="D49" s="355"/>
      <c r="E49" s="54">
        <v>300000</v>
      </c>
      <c r="F49" s="53">
        <v>300000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300000</v>
      </c>
      <c r="Y49" s="53">
        <v>-300000</v>
      </c>
      <c r="Z49" s="94">
        <v>-100</v>
      </c>
      <c r="AA49" s="95">
        <v>300000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54559742</v>
      </c>
      <c r="F60" s="264">
        <f t="shared" si="14"/>
        <v>88845432</v>
      </c>
      <c r="G60" s="264">
        <f t="shared" si="14"/>
        <v>3643948</v>
      </c>
      <c r="H60" s="219">
        <f t="shared" si="14"/>
        <v>8600275</v>
      </c>
      <c r="I60" s="219">
        <f t="shared" si="14"/>
        <v>9438554</v>
      </c>
      <c r="J60" s="264">
        <f t="shared" si="14"/>
        <v>21682777</v>
      </c>
      <c r="K60" s="264">
        <f t="shared" si="14"/>
        <v>4141427</v>
      </c>
      <c r="L60" s="219">
        <f t="shared" si="14"/>
        <v>8019404</v>
      </c>
      <c r="M60" s="219">
        <f t="shared" si="14"/>
        <v>5827436</v>
      </c>
      <c r="N60" s="264">
        <f t="shared" si="14"/>
        <v>17988267</v>
      </c>
      <c r="O60" s="264">
        <f t="shared" si="14"/>
        <v>0</v>
      </c>
      <c r="P60" s="219">
        <f t="shared" si="14"/>
        <v>11394161</v>
      </c>
      <c r="Q60" s="219">
        <f t="shared" si="14"/>
        <v>2257855</v>
      </c>
      <c r="R60" s="264">
        <f t="shared" si="14"/>
        <v>13652016</v>
      </c>
      <c r="S60" s="264">
        <f t="shared" si="14"/>
        <v>857984</v>
      </c>
      <c r="T60" s="219">
        <f t="shared" si="14"/>
        <v>0</v>
      </c>
      <c r="U60" s="219">
        <f t="shared" si="14"/>
        <v>10333451</v>
      </c>
      <c r="V60" s="264">
        <f t="shared" si="14"/>
        <v>11191435</v>
      </c>
      <c r="W60" s="264">
        <f t="shared" si="14"/>
        <v>64514495</v>
      </c>
      <c r="X60" s="219">
        <f t="shared" si="14"/>
        <v>88845432</v>
      </c>
      <c r="Y60" s="264">
        <f t="shared" si="14"/>
        <v>-24330937</v>
      </c>
      <c r="Z60" s="324">
        <f>+IF(X60&lt;&gt;0,+(Y60/X60)*100,0)</f>
        <v>-27.385692716312075</v>
      </c>
      <c r="AA60" s="232">
        <f>+AA57+AA54+AA51+AA40+AA37+AA34+AA22+AA5</f>
        <v>88845432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2015-08-05T13:31:03Z</dcterms:created>
  <dcterms:modified xsi:type="dcterms:W3CDTF">2015-08-05T13:32:36Z</dcterms:modified>
  <cp:category/>
  <cp:version/>
  <cp:contentType/>
  <cp:contentStatus/>
</cp:coreProperties>
</file>