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<sst xmlns="http://schemas.openxmlformats.org/spreadsheetml/2006/main" count="857" uniqueCount="303">
  <si>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Uthukela(DC23)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</si>
  <si>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</si>
  <si>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</si>
  <si>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</si>
  <si>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</si>
  <si>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</si>
  <si>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</si>
  <si>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</si>
  <si>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</si>
  <si>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</si>
  <si>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</si>
  <si>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</si>
  <si>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</si>
  <si>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</si>
  <si>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</si>
  <si>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</si>
  <si>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</si>
  <si>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</si>
  <si>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</si>
  <si>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</si>
  <si>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</si>
  <si>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</si>
  <si>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</si>
  <si>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</si>
  <si>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</si>
  <si>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</si>
  <si>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</si>
  <si>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</si>
  <si>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</si>
  <si>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</si>
  <si>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</si>
  <si>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</si>
  <si>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</si>
  <si>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</si>
  <si>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</si>
  <si>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</si>
  <si>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</si>
  <si>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</si>
  <si>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</si>
  <si>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</si>
  <si>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</si>
  <si>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</si>
  <si>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</si>
  <si>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</si>
  <si>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</si>
  <si>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</si>
  <si>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</si>
  <si>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</si>
  <si>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</si>
  <si>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</si>
  <si>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</si>
  <si>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</si>
  <si>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</si>
  <si>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</si>
  <si>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</si>
  <si>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</si>
  <si>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</si>
  <si>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</si>
  <si>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</si>
  <si>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</si>
  <si>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</si>
  <si>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</si>
  <si>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</si>
  <si>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</si>
  <si>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</si>
  <si>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</si>
  <si>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</si>
  <si>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</si>
  <si>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</si>
  <si>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</si>
  <si>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Uthukela(DC23)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</si>
  <si>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</si>
  <si>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</si>
  <si>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</si>
  <si>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</si>
  <si>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</si>
  <si>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</si>
  <si>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</si>
  <si>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</si>
  <si>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</si>
  <si>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</si>
  <si>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</si>
  <si>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</si>
  <si>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</si>
  <si>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</si>
  <si>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</si>
  <si>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</si>
  <si>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</si>
  <si>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</si>
  <si>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</si>
  <si>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</si>
  <si>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</si>
  <si>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</si>
  <si>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</si>
  <si>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</si>
  <si>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</si>
  <si>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</si>
  <si>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</si>
  <si>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</si>
  <si>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</si>
  <si>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Uthukela(DC23)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</si>
  <si>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</si>
  <si>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</si>
  <si>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</si>
  <si>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</si>
  <si>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</si>
  <si>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</si>
  <si>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</si>
  <si>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</si>
  <si>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</si>
  <si>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</si>
  <si>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</si>
  <si>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</si>
  <si>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</si>
  <si>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</si>
  <si>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</si>
  <si>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</si>
  <si>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</si>
  <si>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</si>
  <si>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</si>
  <si>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</si>
  <si>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</si>
  <si>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</si>
  <si>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</si>
  <si>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</si>
  <si>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</si>
  <si>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</si>
  <si>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</si>
  <si>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</si>
  <si>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Uthukela(DC23)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</si>
  <si>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</si>
  <si>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</si>
  <si>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</si>
  <si>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</si>
  <si>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</si>
  <si>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</si>
  <si>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</si>
  <si>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</si>
  <si>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</si>
  <si>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</si>
  <si>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Uthukela(DC23)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</si>
  <si>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</si>
  <si>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</si>
  <si>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</si>
  <si>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</si>
  <si>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</si>
  <si>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</si>
  <si>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</si>
  <si>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</si>
  <si>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</si>
  <si>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</si>
  <si>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</si>
  <si>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</si>
  <si>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</si>
  <si>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</si>
  <si>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</si>
  <si>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</si>
  <si>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</si>
  <si>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</si>
  <si>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</si>
  <si>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</si>
  <si>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</si>
  <si>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</si>
  <si>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</si>
  <si>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</si>
  <si>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</si>
  <si>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</si>
  <si>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</si>
  <si>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</si>
  <si>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</si>
  <si>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</si>
  <si>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</si>
  <si>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</si>
  <si>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</si>
  <si>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Uthukela(DC23)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</si>
  <si>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</si>
  <si>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</si>
  <si>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</si>
  <si>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</si>
  <si>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</si>
  <si>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</si>
  <si>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</si>
  <si>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</si>
  <si>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</si>
  <si>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</si>
  <si>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</si>
  <si>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</si>
  <si>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</si>
  <si>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</si>
  <si>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</si>
  <si>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</si>
  <si>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</si>
  <si>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</si>
  <si>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</si>
  <si>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</si>
  <si>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</si>
  <si>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</si>
  <si>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</si>
  <si>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</si>
  <si>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</si>
  <si>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</si>
  <si>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</si>
  <si>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Uthukela(DC23)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</si>
  <si>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</si>
  <si>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</si>
  <si>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</si>
  <si>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</si>
  <si>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</si>
  <si>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</si>
  <si>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</si>
  <si>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</si>
  <si>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</si>
  <si>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</si>
  <si>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</si>
  <si>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</si>
  <si>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</si>
  <si>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</si>
  <si>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</si>
  <si>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</si>
  <si>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</si>
  <si>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</si>
  <si>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</si>
  <si>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</si>
  <si>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</si>
  <si>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</si>
  <si>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</si>
  <si>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</si>
  <si>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Uthukela(DC23)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</si>
  <si>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</si>
  <si>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</si>
  <si>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</si>
  <si>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</si>
  <si>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</si>
  <si>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</si>
  <si>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</si>
  <si>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</si>
  <si>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</si>
  <si>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</si>
  <si>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</si>
  <si>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</si>
  <si>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</si>
  <si>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</si>
  <si>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</si>
  <si>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</si>
  <si>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</si>
  <si>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</si>
  <si>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</si>
  <si>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</si>
  <si>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</si>
  <si>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</si>
  <si>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</si>
  <si>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</si>
  <si>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</si>
  <si>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</si>
  <si>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</si>
  <si>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</si>
  <si>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</si>
  <si>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</si>
  <si>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</si>
  <si>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</si>
  <si>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</si>
  <si>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</si>
  <si>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</si>
  <si>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Uthukela(DC23)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</si>
  <si>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</si>
  <si>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</si>
  <si>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Uthukela(DC23)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</si>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</sst>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132770897</v>
      </c>
      <c r="C6" s="19">
        <v>0</v>
      </c>
      <c r="D6" s="59">
        <v>151506106</v>
      </c>
      <c r="E6" s="60">
        <v>151505778</v>
      </c>
      <c r="F6" s="60">
        <v>10371892</v>
      </c>
      <c r="G6" s="60">
        <v>19093000</v>
      </c>
      <c r="H6" s="60">
        <v>11953603</v>
      </c>
      <c r="I6" s="60">
        <v>41418495</v>
      </c>
      <c r="J6" s="60">
        <v>2248139</v>
      </c>
      <c r="K6" s="60">
        <v>15726049</v>
      </c>
      <c r="L6" s="60">
        <v>7395154</v>
      </c>
      <c r="M6" s="60">
        <v>25369342</v>
      </c>
      <c r="N6" s="60">
        <v>8440506</v>
      </c>
      <c r="O6" s="60">
        <v>13211189</v>
      </c>
      <c r="P6" s="60">
        <v>8163200</v>
      </c>
      <c r="Q6" s="60">
        <v>29814895</v>
      </c>
      <c r="R6" s="60">
        <v>11090253</v>
      </c>
      <c r="S6" s="60">
        <v>9053140</v>
      </c>
      <c r="T6" s="60">
        <v>11598000</v>
      </c>
      <c r="U6" s="60">
        <v>31741393</v>
      </c>
      <c r="V6" s="60">
        <v>128344125</v>
      </c>
      <c r="W6" s="60">
        <v>151506106</v>
      </c>
      <c r="X6" s="60">
        <v>-23161981</v>
      </c>
      <c r="Y6" s="61">
        <v>-15.29</v>
      </c>
      <c r="Z6" s="62">
        <v>151505778</v>
      </c>
    </row>
    <row r="7" spans="1:26" ht="13.5">
      <c r="A7" s="58" t="s">
        <v>33</v>
      </c>
      <c r="B7" s="19">
        <v>10761064</v>
      </c>
      <c r="C7" s="19">
        <v>0</v>
      </c>
      <c r="D7" s="59">
        <v>9470617</v>
      </c>
      <c r="E7" s="60">
        <v>7172000</v>
      </c>
      <c r="F7" s="60">
        <v>713104</v>
      </c>
      <c r="G7" s="60">
        <v>0</v>
      </c>
      <c r="H7" s="60">
        <v>204400</v>
      </c>
      <c r="I7" s="60">
        <v>917504</v>
      </c>
      <c r="J7" s="60">
        <v>1932558</v>
      </c>
      <c r="K7" s="60">
        <v>640480</v>
      </c>
      <c r="L7" s="60">
        <v>547000</v>
      </c>
      <c r="M7" s="60">
        <v>3120038</v>
      </c>
      <c r="N7" s="60">
        <v>0</v>
      </c>
      <c r="O7" s="60">
        <v>202188</v>
      </c>
      <c r="P7" s="60">
        <v>98000</v>
      </c>
      <c r="Q7" s="60">
        <v>300188</v>
      </c>
      <c r="R7" s="60">
        <v>0</v>
      </c>
      <c r="S7" s="60">
        <v>318000</v>
      </c>
      <c r="T7" s="60">
        <v>5008179</v>
      </c>
      <c r="U7" s="60">
        <v>5326179</v>
      </c>
      <c r="V7" s="60">
        <v>9663909</v>
      </c>
      <c r="W7" s="60">
        <v>9470616</v>
      </c>
      <c r="X7" s="60">
        <v>193293</v>
      </c>
      <c r="Y7" s="61">
        <v>2.04</v>
      </c>
      <c r="Z7" s="62">
        <v>7172000</v>
      </c>
    </row>
    <row r="8" spans="1:26" ht="13.5">
      <c r="A8" s="58" t="s">
        <v>34</v>
      </c>
      <c r="B8" s="19">
        <v>257902233</v>
      </c>
      <c r="C8" s="19">
        <v>0</v>
      </c>
      <c r="D8" s="59">
        <v>306828000</v>
      </c>
      <c r="E8" s="60">
        <v>301695100</v>
      </c>
      <c r="F8" s="60">
        <v>113638571</v>
      </c>
      <c r="G8" s="60">
        <v>0</v>
      </c>
      <c r="H8" s="60">
        <v>1491500</v>
      </c>
      <c r="I8" s="60">
        <v>115130071</v>
      </c>
      <c r="J8" s="60">
        <v>601000</v>
      </c>
      <c r="K8" s="60">
        <v>99529000</v>
      </c>
      <c r="L8" s="60">
        <v>949911</v>
      </c>
      <c r="M8" s="60">
        <v>101079911</v>
      </c>
      <c r="N8" s="60">
        <v>47000</v>
      </c>
      <c r="O8" s="60">
        <v>197000</v>
      </c>
      <c r="P8" s="60">
        <v>739310</v>
      </c>
      <c r="Q8" s="60">
        <v>983310</v>
      </c>
      <c r="R8" s="60">
        <v>77977783</v>
      </c>
      <c r="S8" s="60">
        <v>653000</v>
      </c>
      <c r="T8" s="60">
        <v>4600000</v>
      </c>
      <c r="U8" s="60">
        <v>83230783</v>
      </c>
      <c r="V8" s="60">
        <v>300424075</v>
      </c>
      <c r="W8" s="60">
        <v>306828000</v>
      </c>
      <c r="X8" s="60">
        <v>-6403925</v>
      </c>
      <c r="Y8" s="61">
        <v>-2.09</v>
      </c>
      <c r="Z8" s="62">
        <v>301695100</v>
      </c>
    </row>
    <row r="9" spans="1:26" ht="13.5">
      <c r="A9" s="58" t="s">
        <v>35</v>
      </c>
      <c r="B9" s="19">
        <v>36128851</v>
      </c>
      <c r="C9" s="19">
        <v>0</v>
      </c>
      <c r="D9" s="59">
        <v>37032164</v>
      </c>
      <c r="E9" s="60">
        <v>35997663</v>
      </c>
      <c r="F9" s="60">
        <v>1844679</v>
      </c>
      <c r="G9" s="60">
        <v>1859000</v>
      </c>
      <c r="H9" s="60">
        <v>1889600</v>
      </c>
      <c r="I9" s="60">
        <v>5593279</v>
      </c>
      <c r="J9" s="60">
        <v>1663481</v>
      </c>
      <c r="K9" s="60">
        <v>1568394</v>
      </c>
      <c r="L9" s="60">
        <v>1582728</v>
      </c>
      <c r="M9" s="60">
        <v>4814603</v>
      </c>
      <c r="N9" s="60">
        <v>1586497</v>
      </c>
      <c r="O9" s="60">
        <v>1563000</v>
      </c>
      <c r="P9" s="60">
        <v>1655098</v>
      </c>
      <c r="Q9" s="60">
        <v>4804595</v>
      </c>
      <c r="R9" s="60">
        <v>1941434</v>
      </c>
      <c r="S9" s="60">
        <v>1613306</v>
      </c>
      <c r="T9" s="60">
        <v>1581818</v>
      </c>
      <c r="U9" s="60">
        <v>5136558</v>
      </c>
      <c r="V9" s="60">
        <v>20349035</v>
      </c>
      <c r="W9" s="60">
        <v>37031278</v>
      </c>
      <c r="X9" s="60">
        <v>-16682243</v>
      </c>
      <c r="Y9" s="61">
        <v>-45.05</v>
      </c>
      <c r="Z9" s="62">
        <v>35997663</v>
      </c>
    </row>
    <row r="10" spans="1:26" ht="25.5">
      <c r="A10" s="63" t="s">
        <v>278</v>
      </c>
      <c r="B10" s="64">
        <f>SUM(B5:B9)</f>
        <v>437563045</v>
      </c>
      <c r="C10" s="64">
        <f>SUM(C5:C9)</f>
        <v>0</v>
      </c>
      <c r="D10" s="65">
        <f aca="true" t="shared" si="0" ref="D10:Z10">SUM(D5:D9)</f>
        <v>504836887</v>
      </c>
      <c r="E10" s="66">
        <f t="shared" si="0"/>
        <v>496370541</v>
      </c>
      <c r="F10" s="66">
        <f t="shared" si="0"/>
        <v>126568246</v>
      </c>
      <c r="G10" s="66">
        <f t="shared" si="0"/>
        <v>20952000</v>
      </c>
      <c r="H10" s="66">
        <f t="shared" si="0"/>
        <v>15539103</v>
      </c>
      <c r="I10" s="66">
        <f t="shared" si="0"/>
        <v>163059349</v>
      </c>
      <c r="J10" s="66">
        <f t="shared" si="0"/>
        <v>6445178</v>
      </c>
      <c r="K10" s="66">
        <f t="shared" si="0"/>
        <v>117463923</v>
      </c>
      <c r="L10" s="66">
        <f t="shared" si="0"/>
        <v>10474793</v>
      </c>
      <c r="M10" s="66">
        <f t="shared" si="0"/>
        <v>134383894</v>
      </c>
      <c r="N10" s="66">
        <f t="shared" si="0"/>
        <v>10074003</v>
      </c>
      <c r="O10" s="66">
        <f t="shared" si="0"/>
        <v>15173377</v>
      </c>
      <c r="P10" s="66">
        <f t="shared" si="0"/>
        <v>10655608</v>
      </c>
      <c r="Q10" s="66">
        <f t="shared" si="0"/>
        <v>35902988</v>
      </c>
      <c r="R10" s="66">
        <f t="shared" si="0"/>
        <v>91009470</v>
      </c>
      <c r="S10" s="66">
        <f t="shared" si="0"/>
        <v>11637446</v>
      </c>
      <c r="T10" s="66">
        <f t="shared" si="0"/>
        <v>22787997</v>
      </c>
      <c r="U10" s="66">
        <f t="shared" si="0"/>
        <v>125434913</v>
      </c>
      <c r="V10" s="66">
        <f t="shared" si="0"/>
        <v>458781144</v>
      </c>
      <c r="W10" s="66">
        <f t="shared" si="0"/>
        <v>504836000</v>
      </c>
      <c r="X10" s="66">
        <f t="shared" si="0"/>
        <v>-46054856</v>
      </c>
      <c r="Y10" s="67">
        <f>+IF(W10&lt;&gt;0,(X10/W10)*100,0)</f>
        <v>-9.122736096474895</v>
      </c>
      <c r="Z10" s="68">
        <f t="shared" si="0"/>
        <v>496370541</v>
      </c>
    </row>
    <row r="11" spans="1:26" ht="13.5">
      <c r="A11" s="58" t="s">
        <v>37</v>
      </c>
      <c r="B11" s="19">
        <v>125358901</v>
      </c>
      <c r="C11" s="19">
        <v>0</v>
      </c>
      <c r="D11" s="59">
        <v>160321000</v>
      </c>
      <c r="E11" s="60">
        <v>139928486</v>
      </c>
      <c r="F11" s="60">
        <v>10613000</v>
      </c>
      <c r="G11" s="60">
        <v>9447590</v>
      </c>
      <c r="H11" s="60">
        <v>11840500</v>
      </c>
      <c r="I11" s="60">
        <v>31901090</v>
      </c>
      <c r="J11" s="60">
        <v>11054136</v>
      </c>
      <c r="K11" s="60">
        <v>16450166</v>
      </c>
      <c r="L11" s="60">
        <v>10662720</v>
      </c>
      <c r="M11" s="60">
        <v>38167022</v>
      </c>
      <c r="N11" s="60">
        <v>10795000</v>
      </c>
      <c r="O11" s="60">
        <v>10900000</v>
      </c>
      <c r="P11" s="60">
        <v>11267000</v>
      </c>
      <c r="Q11" s="60">
        <v>32962000</v>
      </c>
      <c r="R11" s="60">
        <v>12874000</v>
      </c>
      <c r="S11" s="60">
        <v>12446558</v>
      </c>
      <c r="T11" s="60">
        <v>12802855</v>
      </c>
      <c r="U11" s="60">
        <v>38123413</v>
      </c>
      <c r="V11" s="60">
        <v>141153525</v>
      </c>
      <c r="W11" s="60">
        <v>160321376</v>
      </c>
      <c r="X11" s="60">
        <v>-19167851</v>
      </c>
      <c r="Y11" s="61">
        <v>-11.96</v>
      </c>
      <c r="Z11" s="62">
        <v>139928486</v>
      </c>
    </row>
    <row r="12" spans="1:26" ht="13.5">
      <c r="A12" s="58" t="s">
        <v>38</v>
      </c>
      <c r="B12" s="19">
        <v>4702698</v>
      </c>
      <c r="C12" s="19">
        <v>0</v>
      </c>
      <c r="D12" s="59">
        <v>4618788</v>
      </c>
      <c r="E12" s="60">
        <v>10290060</v>
      </c>
      <c r="F12" s="60">
        <v>305445</v>
      </c>
      <c r="G12" s="60">
        <v>406130</v>
      </c>
      <c r="H12" s="60">
        <v>363600</v>
      </c>
      <c r="I12" s="60">
        <v>1075175</v>
      </c>
      <c r="J12" s="60">
        <v>376000</v>
      </c>
      <c r="K12" s="60">
        <v>371830</v>
      </c>
      <c r="L12" s="60">
        <v>476098</v>
      </c>
      <c r="M12" s="60">
        <v>1223928</v>
      </c>
      <c r="N12" s="60">
        <v>338546</v>
      </c>
      <c r="O12" s="60">
        <v>381000</v>
      </c>
      <c r="P12" s="60">
        <v>377560</v>
      </c>
      <c r="Q12" s="60">
        <v>1097106</v>
      </c>
      <c r="R12" s="60">
        <v>922314</v>
      </c>
      <c r="S12" s="60">
        <v>455547</v>
      </c>
      <c r="T12" s="60">
        <v>0</v>
      </c>
      <c r="U12" s="60">
        <v>1377861</v>
      </c>
      <c r="V12" s="60">
        <v>4774070</v>
      </c>
      <c r="W12" s="60">
        <v>4618788</v>
      </c>
      <c r="X12" s="60">
        <v>155282</v>
      </c>
      <c r="Y12" s="61">
        <v>3.36</v>
      </c>
      <c r="Z12" s="62">
        <v>10290060</v>
      </c>
    </row>
    <row r="13" spans="1:26" ht="13.5">
      <c r="A13" s="58" t="s">
        <v>279</v>
      </c>
      <c r="B13" s="19">
        <v>38999385</v>
      </c>
      <c r="C13" s="19">
        <v>0</v>
      </c>
      <c r="D13" s="59">
        <v>44689131</v>
      </c>
      <c r="E13" s="60">
        <v>44659552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44689131</v>
      </c>
      <c r="X13" s="60">
        <v>-44689131</v>
      </c>
      <c r="Y13" s="61">
        <v>-100</v>
      </c>
      <c r="Z13" s="62">
        <v>44659552</v>
      </c>
    </row>
    <row r="14" spans="1:26" ht="13.5">
      <c r="A14" s="58" t="s">
        <v>40</v>
      </c>
      <c r="B14" s="19">
        <v>2548677</v>
      </c>
      <c r="C14" s="19">
        <v>0</v>
      </c>
      <c r="D14" s="59">
        <v>1310954</v>
      </c>
      <c r="E14" s="60">
        <v>1075000</v>
      </c>
      <c r="F14" s="60">
        <v>0</v>
      </c>
      <c r="G14" s="60">
        <v>21117</v>
      </c>
      <c r="H14" s="60">
        <v>482000</v>
      </c>
      <c r="I14" s="60">
        <v>503117</v>
      </c>
      <c r="J14" s="60">
        <v>4612</v>
      </c>
      <c r="K14" s="60">
        <v>11437</v>
      </c>
      <c r="L14" s="60">
        <v>19000</v>
      </c>
      <c r="M14" s="60">
        <v>35049</v>
      </c>
      <c r="N14" s="60">
        <v>0</v>
      </c>
      <c r="O14" s="60">
        <v>7000</v>
      </c>
      <c r="P14" s="60">
        <v>6000</v>
      </c>
      <c r="Q14" s="60">
        <v>13000</v>
      </c>
      <c r="R14" s="60">
        <v>13000</v>
      </c>
      <c r="S14" s="60">
        <v>174000</v>
      </c>
      <c r="T14" s="60">
        <v>1337744</v>
      </c>
      <c r="U14" s="60">
        <v>1524744</v>
      </c>
      <c r="V14" s="60">
        <v>2075910</v>
      </c>
      <c r="W14" s="60">
        <v>1310654</v>
      </c>
      <c r="X14" s="60">
        <v>765256</v>
      </c>
      <c r="Y14" s="61">
        <v>58.39</v>
      </c>
      <c r="Z14" s="62">
        <v>1075000</v>
      </c>
    </row>
    <row r="15" spans="1:26" ht="13.5">
      <c r="A15" s="58" t="s">
        <v>41</v>
      </c>
      <c r="B15" s="19">
        <v>22814536</v>
      </c>
      <c r="C15" s="19">
        <v>0</v>
      </c>
      <c r="D15" s="59">
        <v>60534494</v>
      </c>
      <c r="E15" s="60">
        <v>54636620</v>
      </c>
      <c r="F15" s="60">
        <v>1025000</v>
      </c>
      <c r="G15" s="60">
        <v>1761000</v>
      </c>
      <c r="H15" s="60">
        <v>896173</v>
      </c>
      <c r="I15" s="60">
        <v>3682173</v>
      </c>
      <c r="J15" s="60">
        <v>573914</v>
      </c>
      <c r="K15" s="60">
        <v>889231</v>
      </c>
      <c r="L15" s="60">
        <v>5433795</v>
      </c>
      <c r="M15" s="60">
        <v>6896940</v>
      </c>
      <c r="N15" s="60">
        <v>1233729</v>
      </c>
      <c r="O15" s="60">
        <v>2062775</v>
      </c>
      <c r="P15" s="60">
        <v>5064000</v>
      </c>
      <c r="Q15" s="60">
        <v>8360504</v>
      </c>
      <c r="R15" s="60">
        <v>3699616</v>
      </c>
      <c r="S15" s="60">
        <v>4730784</v>
      </c>
      <c r="T15" s="60">
        <v>9012898</v>
      </c>
      <c r="U15" s="60">
        <v>17443298</v>
      </c>
      <c r="V15" s="60">
        <v>36382915</v>
      </c>
      <c r="W15" s="60">
        <v>60534376</v>
      </c>
      <c r="X15" s="60">
        <v>-24151461</v>
      </c>
      <c r="Y15" s="61">
        <v>-39.9</v>
      </c>
      <c r="Z15" s="62">
        <v>54636620</v>
      </c>
    </row>
    <row r="16" spans="1:26" ht="13.5">
      <c r="A16" s="69" t="s">
        <v>42</v>
      </c>
      <c r="B16" s="19">
        <v>83731826</v>
      </c>
      <c r="C16" s="19">
        <v>0</v>
      </c>
      <c r="D16" s="59">
        <v>11900000</v>
      </c>
      <c r="E16" s="60">
        <v>12479566</v>
      </c>
      <c r="F16" s="60">
        <v>0</v>
      </c>
      <c r="G16" s="60">
        <v>0</v>
      </c>
      <c r="H16" s="60">
        <v>0</v>
      </c>
      <c r="I16" s="60">
        <v>0</v>
      </c>
      <c r="J16" s="60">
        <v>28000</v>
      </c>
      <c r="K16" s="60">
        <v>2497607</v>
      </c>
      <c r="L16" s="60">
        <v>3714000</v>
      </c>
      <c r="M16" s="60">
        <v>6239607</v>
      </c>
      <c r="N16" s="60">
        <v>226000</v>
      </c>
      <c r="O16" s="60">
        <v>229000</v>
      </c>
      <c r="P16" s="60">
        <v>1503000</v>
      </c>
      <c r="Q16" s="60">
        <v>1958000</v>
      </c>
      <c r="R16" s="60">
        <v>1186000</v>
      </c>
      <c r="S16" s="60">
        <v>14766</v>
      </c>
      <c r="T16" s="60">
        <v>0</v>
      </c>
      <c r="U16" s="60">
        <v>1200766</v>
      </c>
      <c r="V16" s="60">
        <v>9398373</v>
      </c>
      <c r="W16" s="60">
        <v>11900000</v>
      </c>
      <c r="X16" s="60">
        <v>-2501627</v>
      </c>
      <c r="Y16" s="61">
        <v>-21.02</v>
      </c>
      <c r="Z16" s="62">
        <v>12479566</v>
      </c>
    </row>
    <row r="17" spans="1:26" ht="13.5">
      <c r="A17" s="58" t="s">
        <v>43</v>
      </c>
      <c r="B17" s="19">
        <v>172607087</v>
      </c>
      <c r="C17" s="19">
        <v>0</v>
      </c>
      <c r="D17" s="59">
        <v>183213520</v>
      </c>
      <c r="E17" s="60">
        <v>194523558</v>
      </c>
      <c r="F17" s="60">
        <v>10877307</v>
      </c>
      <c r="G17" s="60">
        <v>8041506</v>
      </c>
      <c r="H17" s="60">
        <v>14061000</v>
      </c>
      <c r="I17" s="60">
        <v>32979813</v>
      </c>
      <c r="J17" s="60">
        <v>10207338</v>
      </c>
      <c r="K17" s="60">
        <v>14590253</v>
      </c>
      <c r="L17" s="60">
        <v>13145387</v>
      </c>
      <c r="M17" s="60">
        <v>37942978</v>
      </c>
      <c r="N17" s="60">
        <v>7337094</v>
      </c>
      <c r="O17" s="60">
        <v>12239225</v>
      </c>
      <c r="P17" s="60">
        <v>17876800</v>
      </c>
      <c r="Q17" s="60">
        <v>37453119</v>
      </c>
      <c r="R17" s="60">
        <v>13984000</v>
      </c>
      <c r="S17" s="60">
        <v>14518635</v>
      </c>
      <c r="T17" s="60">
        <v>30523119</v>
      </c>
      <c r="U17" s="60">
        <v>59025754</v>
      </c>
      <c r="V17" s="60">
        <v>167401664</v>
      </c>
      <c r="W17" s="60">
        <v>183213028</v>
      </c>
      <c r="X17" s="60">
        <v>-15811364</v>
      </c>
      <c r="Y17" s="61">
        <v>-8.63</v>
      </c>
      <c r="Z17" s="62">
        <v>194523558</v>
      </c>
    </row>
    <row r="18" spans="1:26" ht="13.5">
      <c r="A18" s="70" t="s">
        <v>44</v>
      </c>
      <c r="B18" s="71">
        <f>SUM(B11:B17)</f>
        <v>450763110</v>
      </c>
      <c r="C18" s="71">
        <f>SUM(C11:C17)</f>
        <v>0</v>
      </c>
      <c r="D18" s="72">
        <f aca="true" t="shared" si="1" ref="D18:Z18">SUM(D11:D17)</f>
        <v>466587887</v>
      </c>
      <c r="E18" s="73">
        <f t="shared" si="1"/>
        <v>457592842</v>
      </c>
      <c r="F18" s="73">
        <f t="shared" si="1"/>
        <v>22820752</v>
      </c>
      <c r="G18" s="73">
        <f t="shared" si="1"/>
        <v>19677343</v>
      </c>
      <c r="H18" s="73">
        <f t="shared" si="1"/>
        <v>27643273</v>
      </c>
      <c r="I18" s="73">
        <f t="shared" si="1"/>
        <v>70141368</v>
      </c>
      <c r="J18" s="73">
        <f t="shared" si="1"/>
        <v>22244000</v>
      </c>
      <c r="K18" s="73">
        <f t="shared" si="1"/>
        <v>34810524</v>
      </c>
      <c r="L18" s="73">
        <f t="shared" si="1"/>
        <v>33451000</v>
      </c>
      <c r="M18" s="73">
        <f t="shared" si="1"/>
        <v>90505524</v>
      </c>
      <c r="N18" s="73">
        <f t="shared" si="1"/>
        <v>19930369</v>
      </c>
      <c r="O18" s="73">
        <f t="shared" si="1"/>
        <v>25819000</v>
      </c>
      <c r="P18" s="73">
        <f t="shared" si="1"/>
        <v>36094360</v>
      </c>
      <c r="Q18" s="73">
        <f t="shared" si="1"/>
        <v>81843729</v>
      </c>
      <c r="R18" s="73">
        <f t="shared" si="1"/>
        <v>32678930</v>
      </c>
      <c r="S18" s="73">
        <f t="shared" si="1"/>
        <v>32340290</v>
      </c>
      <c r="T18" s="73">
        <f t="shared" si="1"/>
        <v>53676616</v>
      </c>
      <c r="U18" s="73">
        <f t="shared" si="1"/>
        <v>118695836</v>
      </c>
      <c r="V18" s="73">
        <f t="shared" si="1"/>
        <v>361186457</v>
      </c>
      <c r="W18" s="73">
        <f t="shared" si="1"/>
        <v>466587353</v>
      </c>
      <c r="X18" s="73">
        <f t="shared" si="1"/>
        <v>-105400896</v>
      </c>
      <c r="Y18" s="67">
        <f>+IF(W18&lt;&gt;0,(X18/W18)*100,0)</f>
        <v>-22.589745590468244</v>
      </c>
      <c r="Z18" s="74">
        <f t="shared" si="1"/>
        <v>457592842</v>
      </c>
    </row>
    <row r="19" spans="1:26" ht="13.5">
      <c r="A19" s="70" t="s">
        <v>45</v>
      </c>
      <c r="B19" s="75">
        <f>+B10-B18</f>
        <v>-13200065</v>
      </c>
      <c r="C19" s="75">
        <f>+C10-C18</f>
        <v>0</v>
      </c>
      <c r="D19" s="76">
        <f aca="true" t="shared" si="2" ref="D19:Z19">+D10-D18</f>
        <v>38249000</v>
      </c>
      <c r="E19" s="77">
        <f t="shared" si="2"/>
        <v>38777699</v>
      </c>
      <c r="F19" s="77">
        <f t="shared" si="2"/>
        <v>103747494</v>
      </c>
      <c r="G19" s="77">
        <f t="shared" si="2"/>
        <v>1274657</v>
      </c>
      <c r="H19" s="77">
        <f t="shared" si="2"/>
        <v>-12104170</v>
      </c>
      <c r="I19" s="77">
        <f t="shared" si="2"/>
        <v>92917981</v>
      </c>
      <c r="J19" s="77">
        <f t="shared" si="2"/>
        <v>-15798822</v>
      </c>
      <c r="K19" s="77">
        <f t="shared" si="2"/>
        <v>82653399</v>
      </c>
      <c r="L19" s="77">
        <f t="shared" si="2"/>
        <v>-22976207</v>
      </c>
      <c r="M19" s="77">
        <f t="shared" si="2"/>
        <v>43878370</v>
      </c>
      <c r="N19" s="77">
        <f t="shared" si="2"/>
        <v>-9856366</v>
      </c>
      <c r="O19" s="77">
        <f t="shared" si="2"/>
        <v>-10645623</v>
      </c>
      <c r="P19" s="77">
        <f t="shared" si="2"/>
        <v>-25438752</v>
      </c>
      <c r="Q19" s="77">
        <f t="shared" si="2"/>
        <v>-45940741</v>
      </c>
      <c r="R19" s="77">
        <f t="shared" si="2"/>
        <v>58330540</v>
      </c>
      <c r="S19" s="77">
        <f t="shared" si="2"/>
        <v>-20702844</v>
      </c>
      <c r="T19" s="77">
        <f t="shared" si="2"/>
        <v>-30888619</v>
      </c>
      <c r="U19" s="77">
        <f t="shared" si="2"/>
        <v>6739077</v>
      </c>
      <c r="V19" s="77">
        <f t="shared" si="2"/>
        <v>97594687</v>
      </c>
      <c r="W19" s="77">
        <f>IF(E10=E18,0,W10-W18)</f>
        <v>38248647</v>
      </c>
      <c r="X19" s="77">
        <f t="shared" si="2"/>
        <v>59346040</v>
      </c>
      <c r="Y19" s="78">
        <f>+IF(W19&lt;&gt;0,(X19/W19)*100,0)</f>
        <v>155.15853410448742</v>
      </c>
      <c r="Z19" s="79">
        <f t="shared" si="2"/>
        <v>38777699</v>
      </c>
    </row>
    <row r="20" spans="1:26" ht="13.5">
      <c r="A20" s="58" t="s">
        <v>46</v>
      </c>
      <c r="B20" s="19">
        <v>360479408</v>
      </c>
      <c r="C20" s="19">
        <v>0</v>
      </c>
      <c r="D20" s="59">
        <v>209225000</v>
      </c>
      <c r="E20" s="60">
        <v>269648000</v>
      </c>
      <c r="F20" s="60">
        <v>6549775</v>
      </c>
      <c r="G20" s="60">
        <v>18139523</v>
      </c>
      <c r="H20" s="60">
        <v>22135800</v>
      </c>
      <c r="I20" s="60">
        <v>46825098</v>
      </c>
      <c r="J20" s="60">
        <v>20450000</v>
      </c>
      <c r="K20" s="60">
        <v>28944000</v>
      </c>
      <c r="L20" s="60">
        <v>28849000</v>
      </c>
      <c r="M20" s="60">
        <v>78243000</v>
      </c>
      <c r="N20" s="60">
        <v>8925000</v>
      </c>
      <c r="O20" s="60">
        <v>28019000</v>
      </c>
      <c r="P20" s="60">
        <v>19831000</v>
      </c>
      <c r="Q20" s="60">
        <v>56775000</v>
      </c>
      <c r="R20" s="60">
        <v>67608000</v>
      </c>
      <c r="S20" s="60">
        <v>44503000</v>
      </c>
      <c r="T20" s="60">
        <v>0</v>
      </c>
      <c r="U20" s="60">
        <v>112111000</v>
      </c>
      <c r="V20" s="60">
        <v>293954098</v>
      </c>
      <c r="W20" s="60">
        <v>209225000</v>
      </c>
      <c r="X20" s="60">
        <v>84729098</v>
      </c>
      <c r="Y20" s="61">
        <v>40.5</v>
      </c>
      <c r="Z20" s="62">
        <v>269648000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347279343</v>
      </c>
      <c r="C22" s="86">
        <f>SUM(C19:C21)</f>
        <v>0</v>
      </c>
      <c r="D22" s="87">
        <f aca="true" t="shared" si="3" ref="D22:Z22">SUM(D19:D21)</f>
        <v>247474000</v>
      </c>
      <c r="E22" s="88">
        <f t="shared" si="3"/>
        <v>308425699</v>
      </c>
      <c r="F22" s="88">
        <f t="shared" si="3"/>
        <v>110297269</v>
      </c>
      <c r="G22" s="88">
        <f t="shared" si="3"/>
        <v>19414180</v>
      </c>
      <c r="H22" s="88">
        <f t="shared" si="3"/>
        <v>10031630</v>
      </c>
      <c r="I22" s="88">
        <f t="shared" si="3"/>
        <v>139743079</v>
      </c>
      <c r="J22" s="88">
        <f t="shared" si="3"/>
        <v>4651178</v>
      </c>
      <c r="K22" s="88">
        <f t="shared" si="3"/>
        <v>111597399</v>
      </c>
      <c r="L22" s="88">
        <f t="shared" si="3"/>
        <v>5872793</v>
      </c>
      <c r="M22" s="88">
        <f t="shared" si="3"/>
        <v>122121370</v>
      </c>
      <c r="N22" s="88">
        <f t="shared" si="3"/>
        <v>-931366</v>
      </c>
      <c r="O22" s="88">
        <f t="shared" si="3"/>
        <v>17373377</v>
      </c>
      <c r="P22" s="88">
        <f t="shared" si="3"/>
        <v>-5607752</v>
      </c>
      <c r="Q22" s="88">
        <f t="shared" si="3"/>
        <v>10834259</v>
      </c>
      <c r="R22" s="88">
        <f t="shared" si="3"/>
        <v>125938540</v>
      </c>
      <c r="S22" s="88">
        <f t="shared" si="3"/>
        <v>23800156</v>
      </c>
      <c r="T22" s="88">
        <f t="shared" si="3"/>
        <v>-30888619</v>
      </c>
      <c r="U22" s="88">
        <f t="shared" si="3"/>
        <v>118850077</v>
      </c>
      <c r="V22" s="88">
        <f t="shared" si="3"/>
        <v>391548785</v>
      </c>
      <c r="W22" s="88">
        <f t="shared" si="3"/>
        <v>247473647</v>
      </c>
      <c r="X22" s="88">
        <f t="shared" si="3"/>
        <v>144075138</v>
      </c>
      <c r="Y22" s="89">
        <f>+IF(W22&lt;&gt;0,(X22/W22)*100,0)</f>
        <v>58.21837587417944</v>
      </c>
      <c r="Z22" s="90">
        <f t="shared" si="3"/>
        <v>308425699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347279343</v>
      </c>
      <c r="C24" s="75">
        <f>SUM(C22:C23)</f>
        <v>0</v>
      </c>
      <c r="D24" s="76">
        <f aca="true" t="shared" si="4" ref="D24:Z24">SUM(D22:D23)</f>
        <v>247474000</v>
      </c>
      <c r="E24" s="77">
        <f t="shared" si="4"/>
        <v>308425699</v>
      </c>
      <c r="F24" s="77">
        <f t="shared" si="4"/>
        <v>110297269</v>
      </c>
      <c r="G24" s="77">
        <f t="shared" si="4"/>
        <v>19414180</v>
      </c>
      <c r="H24" s="77">
        <f t="shared" si="4"/>
        <v>10031630</v>
      </c>
      <c r="I24" s="77">
        <f t="shared" si="4"/>
        <v>139743079</v>
      </c>
      <c r="J24" s="77">
        <f t="shared" si="4"/>
        <v>4651178</v>
      </c>
      <c r="K24" s="77">
        <f t="shared" si="4"/>
        <v>111597399</v>
      </c>
      <c r="L24" s="77">
        <f t="shared" si="4"/>
        <v>5872793</v>
      </c>
      <c r="M24" s="77">
        <f t="shared" si="4"/>
        <v>122121370</v>
      </c>
      <c r="N24" s="77">
        <f t="shared" si="4"/>
        <v>-931366</v>
      </c>
      <c r="O24" s="77">
        <f t="shared" si="4"/>
        <v>17373377</v>
      </c>
      <c r="P24" s="77">
        <f t="shared" si="4"/>
        <v>-5607752</v>
      </c>
      <c r="Q24" s="77">
        <f t="shared" si="4"/>
        <v>10834259</v>
      </c>
      <c r="R24" s="77">
        <f t="shared" si="4"/>
        <v>125938540</v>
      </c>
      <c r="S24" s="77">
        <f t="shared" si="4"/>
        <v>23800156</v>
      </c>
      <c r="T24" s="77">
        <f t="shared" si="4"/>
        <v>-30888619</v>
      </c>
      <c r="U24" s="77">
        <f t="shared" si="4"/>
        <v>118850077</v>
      </c>
      <c r="V24" s="77">
        <f t="shared" si="4"/>
        <v>391548785</v>
      </c>
      <c r="W24" s="77">
        <f t="shared" si="4"/>
        <v>247473647</v>
      </c>
      <c r="X24" s="77">
        <f t="shared" si="4"/>
        <v>144075138</v>
      </c>
      <c r="Y24" s="78">
        <f>+IF(W24&lt;&gt;0,(X24/W24)*100,0)</f>
        <v>58.21837587417944</v>
      </c>
      <c r="Z24" s="79">
        <f t="shared" si="4"/>
        <v>308425699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196399000</v>
      </c>
      <c r="C27" s="22">
        <v>0</v>
      </c>
      <c r="D27" s="99">
        <v>277474642</v>
      </c>
      <c r="E27" s="100">
        <v>367024971</v>
      </c>
      <c r="F27" s="100">
        <v>7989639</v>
      </c>
      <c r="G27" s="100">
        <v>26892443</v>
      </c>
      <c r="H27" s="100">
        <v>29900989</v>
      </c>
      <c r="I27" s="100">
        <v>64783071</v>
      </c>
      <c r="J27" s="100">
        <v>28253000</v>
      </c>
      <c r="K27" s="100">
        <v>30301000</v>
      </c>
      <c r="L27" s="100">
        <v>35401000</v>
      </c>
      <c r="M27" s="100">
        <v>93955000</v>
      </c>
      <c r="N27" s="100">
        <v>8925000</v>
      </c>
      <c r="O27" s="100">
        <v>28102000</v>
      </c>
      <c r="P27" s="100">
        <v>20283000</v>
      </c>
      <c r="Q27" s="100">
        <v>57310000</v>
      </c>
      <c r="R27" s="100">
        <v>68981431</v>
      </c>
      <c r="S27" s="100">
        <v>45528694</v>
      </c>
      <c r="T27" s="100">
        <v>49337000</v>
      </c>
      <c r="U27" s="100">
        <v>163847125</v>
      </c>
      <c r="V27" s="100">
        <v>379895196</v>
      </c>
      <c r="W27" s="100">
        <v>367024971</v>
      </c>
      <c r="X27" s="100">
        <v>12870225</v>
      </c>
      <c r="Y27" s="101">
        <v>3.51</v>
      </c>
      <c r="Z27" s="102">
        <v>367024971</v>
      </c>
    </row>
    <row r="28" spans="1:26" ht="13.5">
      <c r="A28" s="103" t="s">
        <v>46</v>
      </c>
      <c r="B28" s="19">
        <v>184115000</v>
      </c>
      <c r="C28" s="19">
        <v>0</v>
      </c>
      <c r="D28" s="59">
        <v>209225000</v>
      </c>
      <c r="E28" s="60">
        <v>269648000</v>
      </c>
      <c r="F28" s="60">
        <v>6550294</v>
      </c>
      <c r="G28" s="60">
        <v>18138890</v>
      </c>
      <c r="H28" s="60">
        <v>22135788</v>
      </c>
      <c r="I28" s="60">
        <v>46824972</v>
      </c>
      <c r="J28" s="60">
        <v>20450000</v>
      </c>
      <c r="K28" s="60">
        <v>28944000</v>
      </c>
      <c r="L28" s="60">
        <v>28849000</v>
      </c>
      <c r="M28" s="60">
        <v>78243000</v>
      </c>
      <c r="N28" s="60">
        <v>8925000</v>
      </c>
      <c r="O28" s="60">
        <v>28069000</v>
      </c>
      <c r="P28" s="60">
        <v>19394000</v>
      </c>
      <c r="Q28" s="60">
        <v>56388000</v>
      </c>
      <c r="R28" s="60">
        <v>67687000</v>
      </c>
      <c r="S28" s="60">
        <v>44503000</v>
      </c>
      <c r="T28" s="60">
        <v>26380000</v>
      </c>
      <c r="U28" s="60">
        <v>138570000</v>
      </c>
      <c r="V28" s="60">
        <v>320025972</v>
      </c>
      <c r="W28" s="60">
        <v>269648000</v>
      </c>
      <c r="X28" s="60">
        <v>50377972</v>
      </c>
      <c r="Y28" s="61">
        <v>18.68</v>
      </c>
      <c r="Z28" s="62">
        <v>269648000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12284000</v>
      </c>
      <c r="C31" s="19">
        <v>0</v>
      </c>
      <c r="D31" s="59">
        <v>68249642</v>
      </c>
      <c r="E31" s="60">
        <v>97376971</v>
      </c>
      <c r="F31" s="60">
        <v>1439345</v>
      </c>
      <c r="G31" s="60">
        <v>8753553</v>
      </c>
      <c r="H31" s="60">
        <v>7765201</v>
      </c>
      <c r="I31" s="60">
        <v>17958099</v>
      </c>
      <c r="J31" s="60">
        <v>7803000</v>
      </c>
      <c r="K31" s="60">
        <v>1357000</v>
      </c>
      <c r="L31" s="60">
        <v>6552000</v>
      </c>
      <c r="M31" s="60">
        <v>15712000</v>
      </c>
      <c r="N31" s="60">
        <v>0</v>
      </c>
      <c r="O31" s="60">
        <v>33000</v>
      </c>
      <c r="P31" s="60">
        <v>889000</v>
      </c>
      <c r="Q31" s="60">
        <v>922000</v>
      </c>
      <c r="R31" s="60">
        <v>1294431</v>
      </c>
      <c r="S31" s="60">
        <v>1025694</v>
      </c>
      <c r="T31" s="60">
        <v>22957000</v>
      </c>
      <c r="U31" s="60">
        <v>25277125</v>
      </c>
      <c r="V31" s="60">
        <v>59869224</v>
      </c>
      <c r="W31" s="60">
        <v>97376971</v>
      </c>
      <c r="X31" s="60">
        <v>-37507747</v>
      </c>
      <c r="Y31" s="61">
        <v>-38.52</v>
      </c>
      <c r="Z31" s="62">
        <v>97376971</v>
      </c>
    </row>
    <row r="32" spans="1:26" ht="13.5">
      <c r="A32" s="70" t="s">
        <v>54</v>
      </c>
      <c r="B32" s="22">
        <f>SUM(B28:B31)</f>
        <v>196399000</v>
      </c>
      <c r="C32" s="22">
        <f>SUM(C28:C31)</f>
        <v>0</v>
      </c>
      <c r="D32" s="99">
        <f aca="true" t="shared" si="5" ref="D32:Z32">SUM(D28:D31)</f>
        <v>277474642</v>
      </c>
      <c r="E32" s="100">
        <f t="shared" si="5"/>
        <v>367024971</v>
      </c>
      <c r="F32" s="100">
        <f t="shared" si="5"/>
        <v>7989639</v>
      </c>
      <c r="G32" s="100">
        <f t="shared" si="5"/>
        <v>26892443</v>
      </c>
      <c r="H32" s="100">
        <f t="shared" si="5"/>
        <v>29900989</v>
      </c>
      <c r="I32" s="100">
        <f t="shared" si="5"/>
        <v>64783071</v>
      </c>
      <c r="J32" s="100">
        <f t="shared" si="5"/>
        <v>28253000</v>
      </c>
      <c r="K32" s="100">
        <f t="shared" si="5"/>
        <v>30301000</v>
      </c>
      <c r="L32" s="100">
        <f t="shared" si="5"/>
        <v>35401000</v>
      </c>
      <c r="M32" s="100">
        <f t="shared" si="5"/>
        <v>93955000</v>
      </c>
      <c r="N32" s="100">
        <f t="shared" si="5"/>
        <v>8925000</v>
      </c>
      <c r="O32" s="100">
        <f t="shared" si="5"/>
        <v>28102000</v>
      </c>
      <c r="P32" s="100">
        <f t="shared" si="5"/>
        <v>20283000</v>
      </c>
      <c r="Q32" s="100">
        <f t="shared" si="5"/>
        <v>57310000</v>
      </c>
      <c r="R32" s="100">
        <f t="shared" si="5"/>
        <v>68981431</v>
      </c>
      <c r="S32" s="100">
        <f t="shared" si="5"/>
        <v>45528694</v>
      </c>
      <c r="T32" s="100">
        <f t="shared" si="5"/>
        <v>49337000</v>
      </c>
      <c r="U32" s="100">
        <f t="shared" si="5"/>
        <v>163847125</v>
      </c>
      <c r="V32" s="100">
        <f t="shared" si="5"/>
        <v>379895196</v>
      </c>
      <c r="W32" s="100">
        <f t="shared" si="5"/>
        <v>367024971</v>
      </c>
      <c r="X32" s="100">
        <f t="shared" si="5"/>
        <v>12870225</v>
      </c>
      <c r="Y32" s="101">
        <f>+IF(W32&lt;&gt;0,(X32/W32)*100,0)</f>
        <v>3.506634702520009</v>
      </c>
      <c r="Z32" s="102">
        <f t="shared" si="5"/>
        <v>367024971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268102891</v>
      </c>
      <c r="C35" s="19">
        <v>0</v>
      </c>
      <c r="D35" s="59">
        <v>475653000</v>
      </c>
      <c r="E35" s="60">
        <v>378504000</v>
      </c>
      <c r="F35" s="60">
        <v>912698472</v>
      </c>
      <c r="G35" s="60">
        <v>915039811</v>
      </c>
      <c r="H35" s="60">
        <v>809547033</v>
      </c>
      <c r="I35" s="60">
        <v>809547033</v>
      </c>
      <c r="J35" s="60">
        <v>656084138</v>
      </c>
      <c r="K35" s="60">
        <v>646355630</v>
      </c>
      <c r="L35" s="60">
        <v>306901000</v>
      </c>
      <c r="M35" s="60">
        <v>306901000</v>
      </c>
      <c r="N35" s="60">
        <v>224948245</v>
      </c>
      <c r="O35" s="60">
        <v>217022514</v>
      </c>
      <c r="P35" s="60">
        <v>340044799</v>
      </c>
      <c r="Q35" s="60">
        <v>340044799</v>
      </c>
      <c r="R35" s="60">
        <v>206629132</v>
      </c>
      <c r="S35" s="60">
        <v>412820017</v>
      </c>
      <c r="T35" s="60">
        <v>393396136</v>
      </c>
      <c r="U35" s="60">
        <v>393396136</v>
      </c>
      <c r="V35" s="60">
        <v>393396136</v>
      </c>
      <c r="W35" s="60">
        <v>378504000</v>
      </c>
      <c r="X35" s="60">
        <v>14892136</v>
      </c>
      <c r="Y35" s="61">
        <v>3.93</v>
      </c>
      <c r="Z35" s="62">
        <v>378504000</v>
      </c>
    </row>
    <row r="36" spans="1:26" ht="13.5">
      <c r="A36" s="58" t="s">
        <v>57</v>
      </c>
      <c r="B36" s="19">
        <v>1483052788</v>
      </c>
      <c r="C36" s="19">
        <v>0</v>
      </c>
      <c r="D36" s="59">
        <v>1191455000</v>
      </c>
      <c r="E36" s="60">
        <v>2252753000</v>
      </c>
      <c r="F36" s="60">
        <v>1889953583</v>
      </c>
      <c r="G36" s="60">
        <v>1889953583</v>
      </c>
      <c r="H36" s="60">
        <v>1889953583</v>
      </c>
      <c r="I36" s="60">
        <v>1889953583</v>
      </c>
      <c r="J36" s="60">
        <v>1482030966</v>
      </c>
      <c r="K36" s="60">
        <v>1483112064</v>
      </c>
      <c r="L36" s="60">
        <v>1483053000</v>
      </c>
      <c r="M36" s="60">
        <v>1483053000</v>
      </c>
      <c r="N36" s="60">
        <v>1483052788</v>
      </c>
      <c r="O36" s="60">
        <v>1483052788</v>
      </c>
      <c r="P36" s="60">
        <v>1483052788</v>
      </c>
      <c r="Q36" s="60">
        <v>1483052788</v>
      </c>
      <c r="R36" s="60">
        <v>1483052788</v>
      </c>
      <c r="S36" s="60">
        <v>1483052788</v>
      </c>
      <c r="T36" s="60">
        <v>1483052788</v>
      </c>
      <c r="U36" s="60">
        <v>1483052788</v>
      </c>
      <c r="V36" s="60">
        <v>1483052788</v>
      </c>
      <c r="W36" s="60">
        <v>2252753000</v>
      </c>
      <c r="X36" s="60">
        <v>-769700212</v>
      </c>
      <c r="Y36" s="61">
        <v>-34.17</v>
      </c>
      <c r="Z36" s="62">
        <v>2252753000</v>
      </c>
    </row>
    <row r="37" spans="1:26" ht="13.5">
      <c r="A37" s="58" t="s">
        <v>58</v>
      </c>
      <c r="B37" s="19">
        <v>155638255</v>
      </c>
      <c r="C37" s="19">
        <v>0</v>
      </c>
      <c r="D37" s="59">
        <v>169263000</v>
      </c>
      <c r="E37" s="60">
        <v>114688000</v>
      </c>
      <c r="F37" s="60">
        <v>123249335</v>
      </c>
      <c r="G37" s="60">
        <v>122325282</v>
      </c>
      <c r="H37" s="60">
        <v>184509595</v>
      </c>
      <c r="I37" s="60">
        <v>184509595</v>
      </c>
      <c r="J37" s="60">
        <v>145955699</v>
      </c>
      <c r="K37" s="60">
        <v>150749359</v>
      </c>
      <c r="L37" s="60">
        <v>133469000</v>
      </c>
      <c r="M37" s="60">
        <v>133469000</v>
      </c>
      <c r="N37" s="60">
        <v>117277028</v>
      </c>
      <c r="O37" s="60">
        <v>108062332</v>
      </c>
      <c r="P37" s="60">
        <v>231647810</v>
      </c>
      <c r="Q37" s="60">
        <v>231647810</v>
      </c>
      <c r="R37" s="60">
        <v>69285735</v>
      </c>
      <c r="S37" s="60">
        <v>89564138</v>
      </c>
      <c r="T37" s="60">
        <v>89564138</v>
      </c>
      <c r="U37" s="60">
        <v>89564138</v>
      </c>
      <c r="V37" s="60">
        <v>89564138</v>
      </c>
      <c r="W37" s="60">
        <v>114688000</v>
      </c>
      <c r="X37" s="60">
        <v>-25123862</v>
      </c>
      <c r="Y37" s="61">
        <v>-21.91</v>
      </c>
      <c r="Z37" s="62">
        <v>114688000</v>
      </c>
    </row>
    <row r="38" spans="1:26" ht="13.5">
      <c r="A38" s="58" t="s">
        <v>59</v>
      </c>
      <c r="B38" s="19">
        <v>15312389</v>
      </c>
      <c r="C38" s="19">
        <v>0</v>
      </c>
      <c r="D38" s="59">
        <v>10082000</v>
      </c>
      <c r="E38" s="60">
        <v>5922000</v>
      </c>
      <c r="F38" s="60">
        <v>8173934</v>
      </c>
      <c r="G38" s="60">
        <v>8173934</v>
      </c>
      <c r="H38" s="60">
        <v>8173934</v>
      </c>
      <c r="I38" s="60">
        <v>8173934</v>
      </c>
      <c r="J38" s="60">
        <v>20288969</v>
      </c>
      <c r="K38" s="60">
        <v>20288969</v>
      </c>
      <c r="L38" s="60">
        <v>15312000</v>
      </c>
      <c r="M38" s="60">
        <v>15312000</v>
      </c>
      <c r="N38" s="60">
        <v>15312389</v>
      </c>
      <c r="O38" s="60">
        <v>16760508</v>
      </c>
      <c r="P38" s="60">
        <v>16760508</v>
      </c>
      <c r="Q38" s="60">
        <v>16760508</v>
      </c>
      <c r="R38" s="60">
        <v>14761001</v>
      </c>
      <c r="S38" s="60">
        <v>0</v>
      </c>
      <c r="T38" s="60">
        <v>0</v>
      </c>
      <c r="U38" s="60">
        <v>0</v>
      </c>
      <c r="V38" s="60">
        <v>0</v>
      </c>
      <c r="W38" s="60">
        <v>5922000</v>
      </c>
      <c r="X38" s="60">
        <v>-5922000</v>
      </c>
      <c r="Y38" s="61">
        <v>-100</v>
      </c>
      <c r="Z38" s="62">
        <v>5922000</v>
      </c>
    </row>
    <row r="39" spans="1:26" ht="13.5">
      <c r="A39" s="58" t="s">
        <v>60</v>
      </c>
      <c r="B39" s="19">
        <v>1580205035</v>
      </c>
      <c r="C39" s="19">
        <v>0</v>
      </c>
      <c r="D39" s="59">
        <v>1487763000</v>
      </c>
      <c r="E39" s="60">
        <v>2510647000</v>
      </c>
      <c r="F39" s="60">
        <v>2671228786</v>
      </c>
      <c r="G39" s="60">
        <v>2674494178</v>
      </c>
      <c r="H39" s="60">
        <v>2506817087</v>
      </c>
      <c r="I39" s="60">
        <v>2506817087</v>
      </c>
      <c r="J39" s="60">
        <v>1971870436</v>
      </c>
      <c r="K39" s="60">
        <v>1958429366</v>
      </c>
      <c r="L39" s="60">
        <v>1641173000</v>
      </c>
      <c r="M39" s="60">
        <v>1641173000</v>
      </c>
      <c r="N39" s="60">
        <v>1575411616</v>
      </c>
      <c r="O39" s="60">
        <v>1575252462</v>
      </c>
      <c r="P39" s="60">
        <v>1574689269</v>
      </c>
      <c r="Q39" s="60">
        <v>1574689269</v>
      </c>
      <c r="R39" s="60">
        <v>1605635184</v>
      </c>
      <c r="S39" s="60">
        <v>1806308667</v>
      </c>
      <c r="T39" s="60">
        <v>1786884786</v>
      </c>
      <c r="U39" s="60">
        <v>1786884786</v>
      </c>
      <c r="V39" s="60">
        <v>1786884786</v>
      </c>
      <c r="W39" s="60">
        <v>2510647000</v>
      </c>
      <c r="X39" s="60">
        <v>-723762214</v>
      </c>
      <c r="Y39" s="61">
        <v>-28.83</v>
      </c>
      <c r="Z39" s="62">
        <v>2510647000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210064903</v>
      </c>
      <c r="C42" s="19">
        <v>0</v>
      </c>
      <c r="D42" s="59">
        <v>210759000</v>
      </c>
      <c r="E42" s="60">
        <v>306637000</v>
      </c>
      <c r="F42" s="60">
        <v>163237426</v>
      </c>
      <c r="G42" s="60">
        <v>-8855222</v>
      </c>
      <c r="H42" s="60">
        <v>-18043042</v>
      </c>
      <c r="I42" s="60">
        <v>136339162</v>
      </c>
      <c r="J42" s="60">
        <v>-9816548</v>
      </c>
      <c r="K42" s="60">
        <v>74548233</v>
      </c>
      <c r="L42" s="60">
        <v>27814471</v>
      </c>
      <c r="M42" s="60">
        <v>92546156</v>
      </c>
      <c r="N42" s="60">
        <v>-13185708</v>
      </c>
      <c r="O42" s="60">
        <v>-1317418</v>
      </c>
      <c r="P42" s="60">
        <v>126496623</v>
      </c>
      <c r="Q42" s="60">
        <v>111993497</v>
      </c>
      <c r="R42" s="60">
        <v>-22261831</v>
      </c>
      <c r="S42" s="60">
        <v>-23978873</v>
      </c>
      <c r="T42" s="60">
        <v>36929155</v>
      </c>
      <c r="U42" s="60">
        <v>-9311549</v>
      </c>
      <c r="V42" s="60">
        <v>331567266</v>
      </c>
      <c r="W42" s="60">
        <v>306637000</v>
      </c>
      <c r="X42" s="60">
        <v>24930266</v>
      </c>
      <c r="Y42" s="61">
        <v>8.13</v>
      </c>
      <c r="Z42" s="62">
        <v>306637000</v>
      </c>
    </row>
    <row r="43" spans="1:26" ht="13.5">
      <c r="A43" s="58" t="s">
        <v>63</v>
      </c>
      <c r="B43" s="19">
        <v>-228221067</v>
      </c>
      <c r="C43" s="19">
        <v>0</v>
      </c>
      <c r="D43" s="59">
        <v>-193288000</v>
      </c>
      <c r="E43" s="60">
        <v>-367027000</v>
      </c>
      <c r="F43" s="60">
        <v>-6550000</v>
      </c>
      <c r="G43" s="60">
        <v>-24012497</v>
      </c>
      <c r="H43" s="60">
        <v>-22136000</v>
      </c>
      <c r="I43" s="60">
        <v>-52698497</v>
      </c>
      <c r="J43" s="60">
        <v>-20450000</v>
      </c>
      <c r="K43" s="60">
        <v>-37145000</v>
      </c>
      <c r="L43" s="60">
        <v>-43246000</v>
      </c>
      <c r="M43" s="60">
        <v>-100841000</v>
      </c>
      <c r="N43" s="60">
        <v>-8295000</v>
      </c>
      <c r="O43" s="60">
        <v>-28019000</v>
      </c>
      <c r="P43" s="60">
        <v>-181456000</v>
      </c>
      <c r="Q43" s="60">
        <v>-217770000</v>
      </c>
      <c r="R43" s="60">
        <v>-67608000</v>
      </c>
      <c r="S43" s="60">
        <v>-44503000</v>
      </c>
      <c r="T43" s="60">
        <v>-26380000</v>
      </c>
      <c r="U43" s="60">
        <v>-138491000</v>
      </c>
      <c r="V43" s="60">
        <v>-509800497</v>
      </c>
      <c r="W43" s="60">
        <v>-367027000</v>
      </c>
      <c r="X43" s="60">
        <v>-142773497</v>
      </c>
      <c r="Y43" s="61">
        <v>38.9</v>
      </c>
      <c r="Z43" s="62">
        <v>-367027000</v>
      </c>
    </row>
    <row r="44" spans="1:26" ht="13.5">
      <c r="A44" s="58" t="s">
        <v>64</v>
      </c>
      <c r="B44" s="19">
        <v>-4062276</v>
      </c>
      <c r="C44" s="19">
        <v>0</v>
      </c>
      <c r="D44" s="59">
        <v>-3918000</v>
      </c>
      <c r="E44" s="60">
        <v>-2524000</v>
      </c>
      <c r="F44" s="60">
        <v>0</v>
      </c>
      <c r="G44" s="60">
        <v>0</v>
      </c>
      <c r="H44" s="60">
        <v>-1414949</v>
      </c>
      <c r="I44" s="60">
        <v>-1414949</v>
      </c>
      <c r="J44" s="60">
        <v>0</v>
      </c>
      <c r="K44" s="60">
        <v>0</v>
      </c>
      <c r="L44" s="60">
        <v>436000</v>
      </c>
      <c r="M44" s="60">
        <v>436000</v>
      </c>
      <c r="N44" s="60">
        <v>0</v>
      </c>
      <c r="O44" s="60">
        <v>0</v>
      </c>
      <c r="P44" s="60">
        <v>-1489622</v>
      </c>
      <c r="Q44" s="60">
        <v>-1489622</v>
      </c>
      <c r="R44" s="60">
        <v>0</v>
      </c>
      <c r="S44" s="60">
        <v>-4941270</v>
      </c>
      <c r="T44" s="60">
        <v>0</v>
      </c>
      <c r="U44" s="60">
        <v>-4941270</v>
      </c>
      <c r="V44" s="60">
        <v>-7409841</v>
      </c>
      <c r="W44" s="60">
        <v>-2524000</v>
      </c>
      <c r="X44" s="60">
        <v>-4885841</v>
      </c>
      <c r="Y44" s="61">
        <v>193.58</v>
      </c>
      <c r="Z44" s="62">
        <v>-2524000</v>
      </c>
    </row>
    <row r="45" spans="1:26" ht="13.5">
      <c r="A45" s="70" t="s">
        <v>65</v>
      </c>
      <c r="B45" s="22">
        <v>126554501</v>
      </c>
      <c r="C45" s="22">
        <v>0</v>
      </c>
      <c r="D45" s="99">
        <v>164861000</v>
      </c>
      <c r="E45" s="100">
        <v>63640000</v>
      </c>
      <c r="F45" s="100">
        <v>283241752</v>
      </c>
      <c r="G45" s="100">
        <v>250374033</v>
      </c>
      <c r="H45" s="100">
        <v>208780042</v>
      </c>
      <c r="I45" s="100">
        <v>208780042</v>
      </c>
      <c r="J45" s="100">
        <v>178513494</v>
      </c>
      <c r="K45" s="100">
        <v>215916727</v>
      </c>
      <c r="L45" s="100">
        <v>200921198</v>
      </c>
      <c r="M45" s="100">
        <v>200921198</v>
      </c>
      <c r="N45" s="100">
        <v>179440490</v>
      </c>
      <c r="O45" s="100">
        <v>150104072</v>
      </c>
      <c r="P45" s="100">
        <v>93655073</v>
      </c>
      <c r="Q45" s="100">
        <v>179440490</v>
      </c>
      <c r="R45" s="100">
        <v>3785242</v>
      </c>
      <c r="S45" s="100">
        <v>-69637901</v>
      </c>
      <c r="T45" s="100">
        <v>-59088746</v>
      </c>
      <c r="U45" s="100">
        <v>-59088746</v>
      </c>
      <c r="V45" s="100">
        <v>-59088746</v>
      </c>
      <c r="W45" s="100">
        <v>63640000</v>
      </c>
      <c r="X45" s="100">
        <v>-122728746</v>
      </c>
      <c r="Y45" s="101">
        <v>-192.85</v>
      </c>
      <c r="Z45" s="102">
        <v>63640000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19331000</v>
      </c>
      <c r="C49" s="52">
        <v>0</v>
      </c>
      <c r="D49" s="129">
        <v>11303000</v>
      </c>
      <c r="E49" s="54">
        <v>8755000</v>
      </c>
      <c r="F49" s="54">
        <v>0</v>
      </c>
      <c r="G49" s="54">
        <v>0</v>
      </c>
      <c r="H49" s="54">
        <v>0</v>
      </c>
      <c r="I49" s="54">
        <v>7713000</v>
      </c>
      <c r="J49" s="54">
        <v>0</v>
      </c>
      <c r="K49" s="54">
        <v>0</v>
      </c>
      <c r="L49" s="54">
        <v>0</v>
      </c>
      <c r="M49" s="54">
        <v>452006000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499108000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1505767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29543692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31049459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-64.24842900289815</v>
      </c>
      <c r="C58" s="5">
        <f>IF(C67=0,0,+(C76/C67)*100)</f>
        <v>0</v>
      </c>
      <c r="D58" s="6">
        <f aca="true" t="shared" si="6" ref="D58:Z58">IF(D67=0,0,+(D76/D67)*100)</f>
        <v>40.236481882608935</v>
      </c>
      <c r="E58" s="7">
        <f t="shared" si="6"/>
        <v>61.1907836126649</v>
      </c>
      <c r="F58" s="7">
        <f t="shared" si="6"/>
        <v>49.155956244299055</v>
      </c>
      <c r="G58" s="7">
        <f t="shared" si="6"/>
        <v>29.320057581573895</v>
      </c>
      <c r="H58" s="7">
        <f t="shared" si="6"/>
        <v>45.25454324563783</v>
      </c>
      <c r="I58" s="7">
        <f t="shared" si="6"/>
        <v>39.16806699769776</v>
      </c>
      <c r="J58" s="7">
        <f t="shared" si="6"/>
        <v>174.87493574132444</v>
      </c>
      <c r="K58" s="7">
        <f t="shared" si="6"/>
        <v>43.80310228550887</v>
      </c>
      <c r="L58" s="7">
        <f t="shared" si="6"/>
        <v>66.99525343628933</v>
      </c>
      <c r="M58" s="7">
        <f t="shared" si="6"/>
        <v>67.50048099619302</v>
      </c>
      <c r="N58" s="7">
        <f t="shared" si="6"/>
        <v>67.16435559293049</v>
      </c>
      <c r="O58" s="7">
        <f t="shared" si="6"/>
        <v>56.740243023721945</v>
      </c>
      <c r="P58" s="7">
        <f t="shared" si="6"/>
        <v>75.1211212336221</v>
      </c>
      <c r="Q58" s="7">
        <f t="shared" si="6"/>
        <v>64.95442159739208</v>
      </c>
      <c r="R58" s="7">
        <f t="shared" si="6"/>
        <v>79.16369157215813</v>
      </c>
      <c r="S58" s="7">
        <f t="shared" si="6"/>
        <v>66.7050585248345</v>
      </c>
      <c r="T58" s="7">
        <f t="shared" si="6"/>
        <v>65.38368082756654</v>
      </c>
      <c r="U58" s="7">
        <f t="shared" si="6"/>
        <v>70.54029450558895</v>
      </c>
      <c r="V58" s="7">
        <f t="shared" si="6"/>
        <v>58.67335508883519</v>
      </c>
      <c r="W58" s="7">
        <f t="shared" si="6"/>
        <v>61.19067637843541</v>
      </c>
      <c r="X58" s="7">
        <f t="shared" si="6"/>
        <v>0</v>
      </c>
      <c r="Y58" s="7">
        <f t="shared" si="6"/>
        <v>0</v>
      </c>
      <c r="Z58" s="8">
        <f t="shared" si="6"/>
        <v>61.1907836126649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-80.35447030232838</v>
      </c>
      <c r="C60" s="12">
        <f t="shared" si="7"/>
        <v>0</v>
      </c>
      <c r="D60" s="3">
        <f t="shared" si="7"/>
        <v>44.999506488537165</v>
      </c>
      <c r="E60" s="13">
        <f t="shared" si="7"/>
        <v>64.99950120714209</v>
      </c>
      <c r="F60" s="13">
        <f t="shared" si="7"/>
        <v>57.756347636477514</v>
      </c>
      <c r="G60" s="13">
        <f t="shared" si="7"/>
        <v>32.00282826166658</v>
      </c>
      <c r="H60" s="13">
        <f t="shared" si="7"/>
        <v>51.946789599754986</v>
      </c>
      <c r="I60" s="13">
        <f t="shared" si="7"/>
        <v>44.20788104444645</v>
      </c>
      <c r="J60" s="13">
        <f t="shared" si="7"/>
        <v>299.6041614864561</v>
      </c>
      <c r="K60" s="13">
        <f t="shared" si="7"/>
        <v>48.0789357835525</v>
      </c>
      <c r="L60" s="13">
        <f t="shared" si="7"/>
        <v>81.07971788011447</v>
      </c>
      <c r="M60" s="13">
        <f t="shared" si="7"/>
        <v>79.98790429803027</v>
      </c>
      <c r="N60" s="13">
        <f t="shared" si="7"/>
        <v>79.54204404333105</v>
      </c>
      <c r="O60" s="13">
        <f t="shared" si="7"/>
        <v>63.1997165433028</v>
      </c>
      <c r="P60" s="13">
        <f t="shared" si="7"/>
        <v>89.41336730693845</v>
      </c>
      <c r="Q60" s="13">
        <f t="shared" si="7"/>
        <v>75.00337331390904</v>
      </c>
      <c r="R60" s="13">
        <f t="shared" si="7"/>
        <v>89.59370899834296</v>
      </c>
      <c r="S60" s="13">
        <f t="shared" si="7"/>
        <v>78.00271508007167</v>
      </c>
      <c r="T60" s="13">
        <f t="shared" si="7"/>
        <v>73.94165373340232</v>
      </c>
      <c r="U60" s="13">
        <f t="shared" si="7"/>
        <v>80.56866628380173</v>
      </c>
      <c r="V60" s="13">
        <f t="shared" si="7"/>
        <v>67.42687910334813</v>
      </c>
      <c r="W60" s="13">
        <f t="shared" si="7"/>
        <v>64.99936048782087</v>
      </c>
      <c r="X60" s="13">
        <f t="shared" si="7"/>
        <v>0</v>
      </c>
      <c r="Y60" s="13">
        <f t="shared" si="7"/>
        <v>0</v>
      </c>
      <c r="Z60" s="14">
        <f t="shared" si="7"/>
        <v>64.99950120714209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-80.35856752325316</v>
      </c>
      <c r="C62" s="12">
        <f t="shared" si="7"/>
        <v>0</v>
      </c>
      <c r="D62" s="3">
        <f t="shared" si="7"/>
        <v>45.00018675644555</v>
      </c>
      <c r="E62" s="13">
        <f t="shared" si="7"/>
        <v>61.908115159960865</v>
      </c>
      <c r="F62" s="13">
        <f t="shared" si="7"/>
        <v>50.91547389526916</v>
      </c>
      <c r="G62" s="13">
        <f t="shared" si="7"/>
        <v>26.965009000900093</v>
      </c>
      <c r="H62" s="13">
        <f t="shared" si="7"/>
        <v>45.401526528905194</v>
      </c>
      <c r="I62" s="13">
        <f t="shared" si="7"/>
        <v>37.919044828073865</v>
      </c>
      <c r="J62" s="13">
        <f t="shared" si="7"/>
        <v>626.8688645273551</v>
      </c>
      <c r="K62" s="13">
        <f t="shared" si="7"/>
        <v>43.31275250198864</v>
      </c>
      <c r="L62" s="13">
        <f t="shared" si="7"/>
        <v>76.90988611982176</v>
      </c>
      <c r="M62" s="13">
        <f t="shared" si="7"/>
        <v>76.18079132729181</v>
      </c>
      <c r="N62" s="13">
        <f t="shared" si="7"/>
        <v>75.78629803051695</v>
      </c>
      <c r="O62" s="13">
        <f t="shared" si="7"/>
        <v>58.312759389470074</v>
      </c>
      <c r="P62" s="13">
        <f t="shared" si="7"/>
        <v>87.2829112518998</v>
      </c>
      <c r="Q62" s="13">
        <f t="shared" si="7"/>
        <v>70.8745023151916</v>
      </c>
      <c r="R62" s="13">
        <f t="shared" si="7"/>
        <v>88.10152848231544</v>
      </c>
      <c r="S62" s="13">
        <f t="shared" si="7"/>
        <v>74.02284591724127</v>
      </c>
      <c r="T62" s="13">
        <f t="shared" si="7"/>
        <v>70.4727247146138</v>
      </c>
      <c r="U62" s="13">
        <f t="shared" si="7"/>
        <v>77.65389172767834</v>
      </c>
      <c r="V62" s="13">
        <f t="shared" si="7"/>
        <v>62.58224077269154</v>
      </c>
      <c r="W62" s="13">
        <f t="shared" si="7"/>
        <v>61.907964185072665</v>
      </c>
      <c r="X62" s="13">
        <f t="shared" si="7"/>
        <v>0</v>
      </c>
      <c r="Y62" s="13">
        <f t="shared" si="7"/>
        <v>0</v>
      </c>
      <c r="Z62" s="14">
        <f t="shared" si="7"/>
        <v>61.908115159960865</v>
      </c>
    </row>
    <row r="63" spans="1:26" ht="13.5">
      <c r="A63" s="39" t="s">
        <v>105</v>
      </c>
      <c r="B63" s="12">
        <f t="shared" si="7"/>
        <v>-80.32025623879562</v>
      </c>
      <c r="C63" s="12">
        <f t="shared" si="7"/>
        <v>0</v>
      </c>
      <c r="D63" s="3">
        <f t="shared" si="7"/>
        <v>44.99397720550168</v>
      </c>
      <c r="E63" s="13">
        <f t="shared" si="7"/>
        <v>90.12652175489997</v>
      </c>
      <c r="F63" s="13">
        <f t="shared" si="7"/>
        <v>99.9681982218658</v>
      </c>
      <c r="G63" s="13">
        <f t="shared" si="7"/>
        <v>100</v>
      </c>
      <c r="H63" s="13">
        <f t="shared" si="7"/>
        <v>99.99979064942642</v>
      </c>
      <c r="I63" s="13">
        <f t="shared" si="7"/>
        <v>99.98896689902902</v>
      </c>
      <c r="J63" s="13">
        <f t="shared" si="7"/>
        <v>100</v>
      </c>
      <c r="K63" s="13">
        <f t="shared" si="7"/>
        <v>100.02216830205182</v>
      </c>
      <c r="L63" s="13">
        <f t="shared" si="7"/>
        <v>99.98847438244394</v>
      </c>
      <c r="M63" s="13">
        <f t="shared" si="7"/>
        <v>100.00342846459296</v>
      </c>
      <c r="N63" s="13">
        <f t="shared" si="7"/>
        <v>100.02913692749954</v>
      </c>
      <c r="O63" s="13">
        <f t="shared" si="7"/>
        <v>99.9878000682938</v>
      </c>
      <c r="P63" s="13">
        <f t="shared" si="7"/>
        <v>99.97402134919685</v>
      </c>
      <c r="Q63" s="13">
        <f t="shared" si="7"/>
        <v>99.99612033032076</v>
      </c>
      <c r="R63" s="13">
        <f t="shared" si="7"/>
        <v>99.99827465234245</v>
      </c>
      <c r="S63" s="13">
        <f t="shared" si="7"/>
        <v>100</v>
      </c>
      <c r="T63" s="13">
        <f t="shared" si="7"/>
        <v>99.98642884127979</v>
      </c>
      <c r="U63" s="13">
        <f t="shared" si="7"/>
        <v>99.99495316464346</v>
      </c>
      <c r="V63" s="13">
        <f t="shared" si="7"/>
        <v>99.99580603772917</v>
      </c>
      <c r="W63" s="13">
        <f t="shared" si="7"/>
        <v>90.12652718493567</v>
      </c>
      <c r="X63" s="13">
        <f t="shared" si="7"/>
        <v>0</v>
      </c>
      <c r="Y63" s="13">
        <f t="shared" si="7"/>
        <v>0</v>
      </c>
      <c r="Z63" s="14">
        <f t="shared" si="7"/>
        <v>90.12652175489997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20.000078519657677</v>
      </c>
      <c r="E66" s="16">
        <f t="shared" si="7"/>
        <v>45.00883813736546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45.00883813736546</v>
      </c>
      <c r="X66" s="16">
        <f t="shared" si="7"/>
        <v>0</v>
      </c>
      <c r="Y66" s="16">
        <f t="shared" si="7"/>
        <v>0</v>
      </c>
      <c r="Z66" s="17">
        <f t="shared" si="7"/>
        <v>45.00883813736546</v>
      </c>
    </row>
    <row r="67" spans="1:26" ht="13.5" hidden="1">
      <c r="A67" s="41" t="s">
        <v>286</v>
      </c>
      <c r="B67" s="24">
        <v>166054412</v>
      </c>
      <c r="C67" s="24"/>
      <c r="D67" s="25">
        <v>187165966</v>
      </c>
      <c r="E67" s="26">
        <v>187165441</v>
      </c>
      <c r="F67" s="26">
        <v>12186572</v>
      </c>
      <c r="G67" s="26">
        <v>20840000</v>
      </c>
      <c r="H67" s="26">
        <v>13721303</v>
      </c>
      <c r="I67" s="26">
        <v>46747875</v>
      </c>
      <c r="J67" s="26">
        <v>3851620</v>
      </c>
      <c r="K67" s="26">
        <v>17261145</v>
      </c>
      <c r="L67" s="26">
        <v>8949843</v>
      </c>
      <c r="M67" s="26">
        <v>30062608</v>
      </c>
      <c r="N67" s="26">
        <v>9996003</v>
      </c>
      <c r="O67" s="26">
        <v>14715189</v>
      </c>
      <c r="P67" s="26">
        <v>9716298</v>
      </c>
      <c r="Q67" s="26">
        <v>34427490</v>
      </c>
      <c r="R67" s="26">
        <v>12551422</v>
      </c>
      <c r="S67" s="26">
        <v>10586446</v>
      </c>
      <c r="T67" s="26">
        <v>13116045</v>
      </c>
      <c r="U67" s="26">
        <v>36253913</v>
      </c>
      <c r="V67" s="26">
        <v>147491886</v>
      </c>
      <c r="W67" s="26">
        <v>187165769</v>
      </c>
      <c r="X67" s="26"/>
      <c r="Y67" s="25"/>
      <c r="Z67" s="27">
        <v>187165441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132770897</v>
      </c>
      <c r="C69" s="19"/>
      <c r="D69" s="20">
        <v>151506106</v>
      </c>
      <c r="E69" s="21">
        <v>151505778</v>
      </c>
      <c r="F69" s="21">
        <v>10371892</v>
      </c>
      <c r="G69" s="21">
        <v>19093000</v>
      </c>
      <c r="H69" s="21">
        <v>11953603</v>
      </c>
      <c r="I69" s="21">
        <v>41418495</v>
      </c>
      <c r="J69" s="21">
        <v>2248139</v>
      </c>
      <c r="K69" s="21">
        <v>15726049</v>
      </c>
      <c r="L69" s="21">
        <v>7395154</v>
      </c>
      <c r="M69" s="21">
        <v>25369342</v>
      </c>
      <c r="N69" s="21">
        <v>8440506</v>
      </c>
      <c r="O69" s="21">
        <v>13211189</v>
      </c>
      <c r="P69" s="21">
        <v>8163200</v>
      </c>
      <c r="Q69" s="21">
        <v>29814895</v>
      </c>
      <c r="R69" s="21">
        <v>11090253</v>
      </c>
      <c r="S69" s="21">
        <v>9053140</v>
      </c>
      <c r="T69" s="21">
        <v>11598000</v>
      </c>
      <c r="U69" s="21">
        <v>31741393</v>
      </c>
      <c r="V69" s="21">
        <v>128344125</v>
      </c>
      <c r="W69" s="21">
        <v>151506106</v>
      </c>
      <c r="X69" s="21"/>
      <c r="Y69" s="20"/>
      <c r="Z69" s="23">
        <v>151505778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118571642</v>
      </c>
      <c r="C71" s="19"/>
      <c r="D71" s="20">
        <v>134908329</v>
      </c>
      <c r="E71" s="21">
        <v>134908000</v>
      </c>
      <c r="F71" s="21">
        <v>8925432</v>
      </c>
      <c r="G71" s="21">
        <v>17776000</v>
      </c>
      <c r="H71" s="21">
        <v>10520600</v>
      </c>
      <c r="I71" s="21">
        <v>37222032</v>
      </c>
      <c r="J71" s="21">
        <v>851707</v>
      </c>
      <c r="K71" s="21">
        <v>14404342</v>
      </c>
      <c r="L71" s="21">
        <v>6059000</v>
      </c>
      <c r="M71" s="21">
        <v>21315049</v>
      </c>
      <c r="N71" s="21">
        <v>7132887</v>
      </c>
      <c r="O71" s="21">
        <v>11662000</v>
      </c>
      <c r="P71" s="21">
        <v>6792844</v>
      </c>
      <c r="Q71" s="21">
        <v>25587731</v>
      </c>
      <c r="R71" s="21">
        <v>9699229</v>
      </c>
      <c r="S71" s="21">
        <v>7666140</v>
      </c>
      <c r="T71" s="21">
        <v>10234815</v>
      </c>
      <c r="U71" s="21">
        <v>27600184</v>
      </c>
      <c r="V71" s="21">
        <v>111724996</v>
      </c>
      <c r="W71" s="21">
        <v>134908329</v>
      </c>
      <c r="X71" s="21"/>
      <c r="Y71" s="20"/>
      <c r="Z71" s="23">
        <v>134908000</v>
      </c>
    </row>
    <row r="72" spans="1:26" ht="13.5" hidden="1">
      <c r="A72" s="39" t="s">
        <v>105</v>
      </c>
      <c r="B72" s="19">
        <v>14199255</v>
      </c>
      <c r="C72" s="19"/>
      <c r="D72" s="20">
        <v>16597777</v>
      </c>
      <c r="E72" s="21">
        <v>16597778</v>
      </c>
      <c r="F72" s="21">
        <v>1446460</v>
      </c>
      <c r="G72" s="21">
        <v>1317000</v>
      </c>
      <c r="H72" s="21">
        <v>1433003</v>
      </c>
      <c r="I72" s="21">
        <v>4196463</v>
      </c>
      <c r="J72" s="21">
        <v>1396432</v>
      </c>
      <c r="K72" s="21">
        <v>1321707</v>
      </c>
      <c r="L72" s="21">
        <v>1336154</v>
      </c>
      <c r="M72" s="21">
        <v>4054293</v>
      </c>
      <c r="N72" s="21">
        <v>1307619</v>
      </c>
      <c r="O72" s="21">
        <v>1549189</v>
      </c>
      <c r="P72" s="21">
        <v>1370356</v>
      </c>
      <c r="Q72" s="21">
        <v>4227164</v>
      </c>
      <c r="R72" s="21">
        <v>1391024</v>
      </c>
      <c r="S72" s="21">
        <v>1387000</v>
      </c>
      <c r="T72" s="21">
        <v>1363185</v>
      </c>
      <c r="U72" s="21">
        <v>4141209</v>
      </c>
      <c r="V72" s="21">
        <v>16619129</v>
      </c>
      <c r="W72" s="21">
        <v>16597777</v>
      </c>
      <c r="X72" s="21"/>
      <c r="Y72" s="20"/>
      <c r="Z72" s="23">
        <v>16597778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33283515</v>
      </c>
      <c r="C75" s="28"/>
      <c r="D75" s="29">
        <v>35659860</v>
      </c>
      <c r="E75" s="30">
        <v>35659663</v>
      </c>
      <c r="F75" s="30">
        <v>1814680</v>
      </c>
      <c r="G75" s="30">
        <v>1747000</v>
      </c>
      <c r="H75" s="30">
        <v>1767700</v>
      </c>
      <c r="I75" s="30">
        <v>5329380</v>
      </c>
      <c r="J75" s="30">
        <v>1603481</v>
      </c>
      <c r="K75" s="30">
        <v>1535096</v>
      </c>
      <c r="L75" s="30">
        <v>1554689</v>
      </c>
      <c r="M75" s="30">
        <v>4693266</v>
      </c>
      <c r="N75" s="30">
        <v>1555497</v>
      </c>
      <c r="O75" s="30">
        <v>1504000</v>
      </c>
      <c r="P75" s="30">
        <v>1553098</v>
      </c>
      <c r="Q75" s="30">
        <v>4612595</v>
      </c>
      <c r="R75" s="30">
        <v>1461169</v>
      </c>
      <c r="S75" s="30">
        <v>1533306</v>
      </c>
      <c r="T75" s="30">
        <v>1518045</v>
      </c>
      <c r="U75" s="30">
        <v>4512520</v>
      </c>
      <c r="V75" s="30">
        <v>19147761</v>
      </c>
      <c r="W75" s="30">
        <v>35659663</v>
      </c>
      <c r="X75" s="30"/>
      <c r="Y75" s="29"/>
      <c r="Z75" s="31">
        <v>35659663</v>
      </c>
    </row>
    <row r="76" spans="1:26" ht="13.5" hidden="1">
      <c r="A76" s="42" t="s">
        <v>287</v>
      </c>
      <c r="B76" s="32">
        <v>-106687351</v>
      </c>
      <c r="C76" s="32"/>
      <c r="D76" s="33">
        <v>75309000</v>
      </c>
      <c r="E76" s="34">
        <v>114528000</v>
      </c>
      <c r="F76" s="34">
        <v>5990426</v>
      </c>
      <c r="G76" s="34">
        <v>6110300</v>
      </c>
      <c r="H76" s="34">
        <v>6209513</v>
      </c>
      <c r="I76" s="34">
        <v>18310239</v>
      </c>
      <c r="J76" s="34">
        <v>6735518</v>
      </c>
      <c r="K76" s="34">
        <v>7560917</v>
      </c>
      <c r="L76" s="34">
        <v>5995970</v>
      </c>
      <c r="M76" s="34">
        <v>20292405</v>
      </c>
      <c r="N76" s="34">
        <v>6713751</v>
      </c>
      <c r="O76" s="34">
        <v>8349434</v>
      </c>
      <c r="P76" s="34">
        <v>7298992</v>
      </c>
      <c r="Q76" s="34">
        <v>22362177</v>
      </c>
      <c r="R76" s="34">
        <v>9936169</v>
      </c>
      <c r="S76" s="34">
        <v>7061695</v>
      </c>
      <c r="T76" s="34">
        <v>8575753</v>
      </c>
      <c r="U76" s="34">
        <v>25573617</v>
      </c>
      <c r="V76" s="34">
        <v>86538438</v>
      </c>
      <c r="W76" s="34">
        <v>114528000</v>
      </c>
      <c r="X76" s="34"/>
      <c r="Y76" s="33"/>
      <c r="Z76" s="35">
        <v>114528000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-106687351</v>
      </c>
      <c r="C78" s="19"/>
      <c r="D78" s="20">
        <v>68177000</v>
      </c>
      <c r="E78" s="21">
        <v>98478000</v>
      </c>
      <c r="F78" s="21">
        <v>5990426</v>
      </c>
      <c r="G78" s="21">
        <v>6110300</v>
      </c>
      <c r="H78" s="21">
        <v>6209513</v>
      </c>
      <c r="I78" s="21">
        <v>18310239</v>
      </c>
      <c r="J78" s="21">
        <v>6735518</v>
      </c>
      <c r="K78" s="21">
        <v>7560917</v>
      </c>
      <c r="L78" s="21">
        <v>5995970</v>
      </c>
      <c r="M78" s="21">
        <v>20292405</v>
      </c>
      <c r="N78" s="21">
        <v>6713751</v>
      </c>
      <c r="O78" s="21">
        <v>8349434</v>
      </c>
      <c r="P78" s="21">
        <v>7298992</v>
      </c>
      <c r="Q78" s="21">
        <v>22362177</v>
      </c>
      <c r="R78" s="21">
        <v>9936169</v>
      </c>
      <c r="S78" s="21">
        <v>7061695</v>
      </c>
      <c r="T78" s="21">
        <v>8575753</v>
      </c>
      <c r="U78" s="21">
        <v>25573617</v>
      </c>
      <c r="V78" s="21">
        <v>86538438</v>
      </c>
      <c r="W78" s="21">
        <v>98478000</v>
      </c>
      <c r="X78" s="21"/>
      <c r="Y78" s="20"/>
      <c r="Z78" s="23">
        <v>98478000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-95282473</v>
      </c>
      <c r="C80" s="19"/>
      <c r="D80" s="20">
        <v>60709000</v>
      </c>
      <c r="E80" s="21">
        <v>83519000</v>
      </c>
      <c r="F80" s="21">
        <v>4544426</v>
      </c>
      <c r="G80" s="21">
        <v>4793300</v>
      </c>
      <c r="H80" s="21">
        <v>4776513</v>
      </c>
      <c r="I80" s="21">
        <v>14114239</v>
      </c>
      <c r="J80" s="21">
        <v>5339086</v>
      </c>
      <c r="K80" s="21">
        <v>6238917</v>
      </c>
      <c r="L80" s="21">
        <v>4659970</v>
      </c>
      <c r="M80" s="21">
        <v>16237973</v>
      </c>
      <c r="N80" s="21">
        <v>5405751</v>
      </c>
      <c r="O80" s="21">
        <v>6800434</v>
      </c>
      <c r="P80" s="21">
        <v>5928992</v>
      </c>
      <c r="Q80" s="21">
        <v>18135177</v>
      </c>
      <c r="R80" s="21">
        <v>8545169</v>
      </c>
      <c r="S80" s="21">
        <v>5674695</v>
      </c>
      <c r="T80" s="21">
        <v>7212753</v>
      </c>
      <c r="U80" s="21">
        <v>21432617</v>
      </c>
      <c r="V80" s="21">
        <v>69920006</v>
      </c>
      <c r="W80" s="21">
        <v>83519000</v>
      </c>
      <c r="X80" s="21"/>
      <c r="Y80" s="20"/>
      <c r="Z80" s="23">
        <v>83519000</v>
      </c>
    </row>
    <row r="81" spans="1:26" ht="13.5" hidden="1">
      <c r="A81" s="39" t="s">
        <v>105</v>
      </c>
      <c r="B81" s="19">
        <v>-11404878</v>
      </c>
      <c r="C81" s="19"/>
      <c r="D81" s="20">
        <v>7468000</v>
      </c>
      <c r="E81" s="21">
        <v>14959000</v>
      </c>
      <c r="F81" s="21">
        <v>1446000</v>
      </c>
      <c r="G81" s="21">
        <v>1317000</v>
      </c>
      <c r="H81" s="21">
        <v>1433000</v>
      </c>
      <c r="I81" s="21">
        <v>4196000</v>
      </c>
      <c r="J81" s="21">
        <v>1396432</v>
      </c>
      <c r="K81" s="21">
        <v>1322000</v>
      </c>
      <c r="L81" s="21">
        <v>1336000</v>
      </c>
      <c r="M81" s="21">
        <v>4054432</v>
      </c>
      <c r="N81" s="21">
        <v>1308000</v>
      </c>
      <c r="O81" s="21">
        <v>1549000</v>
      </c>
      <c r="P81" s="21">
        <v>1370000</v>
      </c>
      <c r="Q81" s="21">
        <v>4227000</v>
      </c>
      <c r="R81" s="21">
        <v>1391000</v>
      </c>
      <c r="S81" s="21">
        <v>1387000</v>
      </c>
      <c r="T81" s="21">
        <v>1363000</v>
      </c>
      <c r="U81" s="21">
        <v>4141000</v>
      </c>
      <c r="V81" s="21">
        <v>16618432</v>
      </c>
      <c r="W81" s="21">
        <v>14959000</v>
      </c>
      <c r="X81" s="21"/>
      <c r="Y81" s="20"/>
      <c r="Z81" s="23">
        <v>14959000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7132000</v>
      </c>
      <c r="E84" s="30">
        <v>16050000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16050000</v>
      </c>
      <c r="X84" s="30"/>
      <c r="Y84" s="29"/>
      <c r="Z84" s="31">
        <v>16050000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16235000</v>
      </c>
      <c r="D5" s="344">
        <f t="shared" si="0"/>
        <v>0</v>
      </c>
      <c r="E5" s="343">
        <f t="shared" si="0"/>
        <v>40575000</v>
      </c>
      <c r="F5" s="345">
        <f t="shared" si="0"/>
        <v>43516365</v>
      </c>
      <c r="G5" s="345">
        <f t="shared" si="0"/>
        <v>-15420</v>
      </c>
      <c r="H5" s="343">
        <f t="shared" si="0"/>
        <v>1490721</v>
      </c>
      <c r="I5" s="343">
        <f t="shared" si="0"/>
        <v>683931</v>
      </c>
      <c r="J5" s="345">
        <f t="shared" si="0"/>
        <v>2159232</v>
      </c>
      <c r="K5" s="345">
        <f t="shared" si="0"/>
        <v>390000</v>
      </c>
      <c r="L5" s="343">
        <f t="shared" si="0"/>
        <v>649000</v>
      </c>
      <c r="M5" s="343">
        <f t="shared" si="0"/>
        <v>3737000</v>
      </c>
      <c r="N5" s="345">
        <f t="shared" si="0"/>
        <v>4776000</v>
      </c>
      <c r="O5" s="345">
        <f t="shared" si="0"/>
        <v>1477662</v>
      </c>
      <c r="P5" s="343">
        <f t="shared" si="0"/>
        <v>13000</v>
      </c>
      <c r="Q5" s="343">
        <f t="shared" si="0"/>
        <v>3527000</v>
      </c>
      <c r="R5" s="345">
        <f t="shared" si="0"/>
        <v>5017662</v>
      </c>
      <c r="S5" s="345">
        <f t="shared" si="0"/>
        <v>2502546</v>
      </c>
      <c r="T5" s="343">
        <f t="shared" si="0"/>
        <v>2420638</v>
      </c>
      <c r="U5" s="343">
        <f t="shared" si="0"/>
        <v>4862000</v>
      </c>
      <c r="V5" s="345">
        <f t="shared" si="0"/>
        <v>9785184</v>
      </c>
      <c r="W5" s="345">
        <f t="shared" si="0"/>
        <v>21738078</v>
      </c>
      <c r="X5" s="343">
        <f t="shared" si="0"/>
        <v>43516365</v>
      </c>
      <c r="Y5" s="345">
        <f t="shared" si="0"/>
        <v>-21778287</v>
      </c>
      <c r="Z5" s="346">
        <f>+IF(X5&lt;&gt;0,+(Y5/X5)*100,0)</f>
        <v>-50.0461998606731</v>
      </c>
      <c r="AA5" s="347">
        <f>+AA6+AA8+AA11+AA13+AA15</f>
        <v>43516365</v>
      </c>
    </row>
    <row r="6" spans="1:27" ht="13.5">
      <c r="A6" s="348" t="s">
        <v>205</v>
      </c>
      <c r="B6" s="142"/>
      <c r="C6" s="60">
        <f>+C7</f>
        <v>500000</v>
      </c>
      <c r="D6" s="327">
        <f aca="true" t="shared" si="1" ref="D6:AA6">+D7</f>
        <v>0</v>
      </c>
      <c r="E6" s="60">
        <f t="shared" si="1"/>
        <v>1575000</v>
      </c>
      <c r="F6" s="59">
        <f t="shared" si="1"/>
        <v>1575000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1575000</v>
      </c>
      <c r="Y6" s="59">
        <f t="shared" si="1"/>
        <v>-1575000</v>
      </c>
      <c r="Z6" s="61">
        <f>+IF(X6&lt;&gt;0,+(Y6/X6)*100,0)</f>
        <v>-100</v>
      </c>
      <c r="AA6" s="62">
        <f t="shared" si="1"/>
        <v>1575000</v>
      </c>
    </row>
    <row r="7" spans="1:27" ht="13.5">
      <c r="A7" s="291" t="s">
        <v>229</v>
      </c>
      <c r="B7" s="142"/>
      <c r="C7" s="60">
        <v>500000</v>
      </c>
      <c r="D7" s="327"/>
      <c r="E7" s="60">
        <v>1575000</v>
      </c>
      <c r="F7" s="59">
        <v>1575000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1575000</v>
      </c>
      <c r="Y7" s="59">
        <v>-1575000</v>
      </c>
      <c r="Z7" s="61">
        <v>-100</v>
      </c>
      <c r="AA7" s="62">
        <v>1575000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13135000</v>
      </c>
      <c r="D11" s="350">
        <f aca="true" t="shared" si="3" ref="D11:AA11">+D12</f>
        <v>0</v>
      </c>
      <c r="E11" s="349">
        <f t="shared" si="3"/>
        <v>15000000</v>
      </c>
      <c r="F11" s="351">
        <f t="shared" si="3"/>
        <v>16276365</v>
      </c>
      <c r="G11" s="351">
        <f t="shared" si="3"/>
        <v>-15420</v>
      </c>
      <c r="H11" s="349">
        <f t="shared" si="3"/>
        <v>1490721</v>
      </c>
      <c r="I11" s="349">
        <f t="shared" si="3"/>
        <v>683931</v>
      </c>
      <c r="J11" s="351">
        <f t="shared" si="3"/>
        <v>2159232</v>
      </c>
      <c r="K11" s="351">
        <f t="shared" si="3"/>
        <v>390000</v>
      </c>
      <c r="L11" s="349">
        <f t="shared" si="3"/>
        <v>649000</v>
      </c>
      <c r="M11" s="349">
        <f t="shared" si="3"/>
        <v>3737000</v>
      </c>
      <c r="N11" s="351">
        <f t="shared" si="3"/>
        <v>4776000</v>
      </c>
      <c r="O11" s="351">
        <f t="shared" si="3"/>
        <v>1477662</v>
      </c>
      <c r="P11" s="349">
        <f t="shared" si="3"/>
        <v>13000</v>
      </c>
      <c r="Q11" s="349">
        <f t="shared" si="3"/>
        <v>1613000</v>
      </c>
      <c r="R11" s="351">
        <f t="shared" si="3"/>
        <v>3103662</v>
      </c>
      <c r="S11" s="351">
        <f t="shared" si="3"/>
        <v>720988</v>
      </c>
      <c r="T11" s="349">
        <f t="shared" si="3"/>
        <v>394047</v>
      </c>
      <c r="U11" s="349">
        <f t="shared" si="3"/>
        <v>143000</v>
      </c>
      <c r="V11" s="351">
        <f t="shared" si="3"/>
        <v>1258035</v>
      </c>
      <c r="W11" s="351">
        <f t="shared" si="3"/>
        <v>11296929</v>
      </c>
      <c r="X11" s="349">
        <f t="shared" si="3"/>
        <v>16276365</v>
      </c>
      <c r="Y11" s="351">
        <f t="shared" si="3"/>
        <v>-4979436</v>
      </c>
      <c r="Z11" s="352">
        <f>+IF(X11&lt;&gt;0,+(Y11/X11)*100,0)</f>
        <v>-30.593047034764826</v>
      </c>
      <c r="AA11" s="353">
        <f t="shared" si="3"/>
        <v>16276365</v>
      </c>
    </row>
    <row r="12" spans="1:27" ht="13.5">
      <c r="A12" s="291" t="s">
        <v>232</v>
      </c>
      <c r="B12" s="136"/>
      <c r="C12" s="60">
        <v>13135000</v>
      </c>
      <c r="D12" s="327"/>
      <c r="E12" s="60">
        <v>15000000</v>
      </c>
      <c r="F12" s="59">
        <v>16276365</v>
      </c>
      <c r="G12" s="59">
        <v>-15420</v>
      </c>
      <c r="H12" s="60">
        <v>1490721</v>
      </c>
      <c r="I12" s="60">
        <v>683931</v>
      </c>
      <c r="J12" s="59">
        <v>2159232</v>
      </c>
      <c r="K12" s="59">
        <v>390000</v>
      </c>
      <c r="L12" s="60">
        <v>649000</v>
      </c>
      <c r="M12" s="60">
        <v>3737000</v>
      </c>
      <c r="N12" s="59">
        <v>4776000</v>
      </c>
      <c r="O12" s="59">
        <v>1477662</v>
      </c>
      <c r="P12" s="60">
        <v>13000</v>
      </c>
      <c r="Q12" s="60">
        <v>1613000</v>
      </c>
      <c r="R12" s="59">
        <v>3103662</v>
      </c>
      <c r="S12" s="59">
        <v>720988</v>
      </c>
      <c r="T12" s="60">
        <v>394047</v>
      </c>
      <c r="U12" s="60">
        <v>143000</v>
      </c>
      <c r="V12" s="59">
        <v>1258035</v>
      </c>
      <c r="W12" s="59">
        <v>11296929</v>
      </c>
      <c r="X12" s="60">
        <v>16276365</v>
      </c>
      <c r="Y12" s="59">
        <v>-4979436</v>
      </c>
      <c r="Z12" s="61">
        <v>-30.59</v>
      </c>
      <c r="AA12" s="62">
        <v>16276365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2600000</v>
      </c>
      <c r="D15" s="327">
        <f t="shared" si="5"/>
        <v>0</v>
      </c>
      <c r="E15" s="60">
        <f t="shared" si="5"/>
        <v>24000000</v>
      </c>
      <c r="F15" s="59">
        <f t="shared" si="5"/>
        <v>25665000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1914000</v>
      </c>
      <c r="R15" s="59">
        <f t="shared" si="5"/>
        <v>1914000</v>
      </c>
      <c r="S15" s="59">
        <f t="shared" si="5"/>
        <v>1781558</v>
      </c>
      <c r="T15" s="60">
        <f t="shared" si="5"/>
        <v>2026591</v>
      </c>
      <c r="U15" s="60">
        <f t="shared" si="5"/>
        <v>4719000</v>
      </c>
      <c r="V15" s="59">
        <f t="shared" si="5"/>
        <v>8527149</v>
      </c>
      <c r="W15" s="59">
        <f t="shared" si="5"/>
        <v>10441149</v>
      </c>
      <c r="X15" s="60">
        <f t="shared" si="5"/>
        <v>25665000</v>
      </c>
      <c r="Y15" s="59">
        <f t="shared" si="5"/>
        <v>-15223851</v>
      </c>
      <c r="Z15" s="61">
        <f>+IF(X15&lt;&gt;0,+(Y15/X15)*100,0)</f>
        <v>-59.317556984219756</v>
      </c>
      <c r="AA15" s="62">
        <f>SUM(AA16:AA20)</f>
        <v>25665000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2600000</v>
      </c>
      <c r="D20" s="327"/>
      <c r="E20" s="60">
        <v>24000000</v>
      </c>
      <c r="F20" s="59">
        <v>25665000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1914000</v>
      </c>
      <c r="R20" s="59">
        <v>1914000</v>
      </c>
      <c r="S20" s="59">
        <v>1781558</v>
      </c>
      <c r="T20" s="60">
        <v>2026591</v>
      </c>
      <c r="U20" s="60">
        <v>4719000</v>
      </c>
      <c r="V20" s="59">
        <v>8527149</v>
      </c>
      <c r="W20" s="59">
        <v>10441149</v>
      </c>
      <c r="X20" s="60">
        <v>25665000</v>
      </c>
      <c r="Y20" s="59">
        <v>-15223851</v>
      </c>
      <c r="Z20" s="61">
        <v>-59.32</v>
      </c>
      <c r="AA20" s="62">
        <v>25665000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6347000</v>
      </c>
      <c r="D40" s="331">
        <f t="shared" si="9"/>
        <v>0</v>
      </c>
      <c r="E40" s="330">
        <f t="shared" si="9"/>
        <v>13874723</v>
      </c>
      <c r="F40" s="332">
        <f t="shared" si="9"/>
        <v>5035394</v>
      </c>
      <c r="G40" s="332">
        <f t="shared" si="9"/>
        <v>40302</v>
      </c>
      <c r="H40" s="330">
        <f t="shared" si="9"/>
        <v>254591</v>
      </c>
      <c r="I40" s="330">
        <f t="shared" si="9"/>
        <v>220537</v>
      </c>
      <c r="J40" s="332">
        <f t="shared" si="9"/>
        <v>515430</v>
      </c>
      <c r="K40" s="332">
        <f t="shared" si="9"/>
        <v>246000</v>
      </c>
      <c r="L40" s="330">
        <f t="shared" si="9"/>
        <v>242000</v>
      </c>
      <c r="M40" s="330">
        <f t="shared" si="9"/>
        <v>417000</v>
      </c>
      <c r="N40" s="332">
        <f t="shared" si="9"/>
        <v>905000</v>
      </c>
      <c r="O40" s="332">
        <f t="shared" si="9"/>
        <v>72240</v>
      </c>
      <c r="P40" s="330">
        <f t="shared" si="9"/>
        <v>311000</v>
      </c>
      <c r="Q40" s="330">
        <f t="shared" si="9"/>
        <v>714000</v>
      </c>
      <c r="R40" s="332">
        <f t="shared" si="9"/>
        <v>1097240</v>
      </c>
      <c r="S40" s="332">
        <f t="shared" si="9"/>
        <v>601793</v>
      </c>
      <c r="T40" s="330">
        <f t="shared" si="9"/>
        <v>1729486</v>
      </c>
      <c r="U40" s="330">
        <f t="shared" si="9"/>
        <v>1460000</v>
      </c>
      <c r="V40" s="332">
        <f t="shared" si="9"/>
        <v>3791279</v>
      </c>
      <c r="W40" s="332">
        <f t="shared" si="9"/>
        <v>6308949</v>
      </c>
      <c r="X40" s="330">
        <f t="shared" si="9"/>
        <v>5035394</v>
      </c>
      <c r="Y40" s="332">
        <f t="shared" si="9"/>
        <v>1273555</v>
      </c>
      <c r="Z40" s="323">
        <f>+IF(X40&lt;&gt;0,+(Y40/X40)*100,0)</f>
        <v>25.292062547637784</v>
      </c>
      <c r="AA40" s="337">
        <f>SUM(AA41:AA49)</f>
        <v>5035394</v>
      </c>
    </row>
    <row r="41" spans="1:27" ht="13.5">
      <c r="A41" s="348" t="s">
        <v>248</v>
      </c>
      <c r="B41" s="142"/>
      <c r="C41" s="349">
        <v>5600000</v>
      </c>
      <c r="D41" s="350"/>
      <c r="E41" s="349">
        <v>5350193</v>
      </c>
      <c r="F41" s="351">
        <v>4234924</v>
      </c>
      <c r="G41" s="351">
        <v>39902</v>
      </c>
      <c r="H41" s="349">
        <v>252204</v>
      </c>
      <c r="I41" s="349">
        <v>182611</v>
      </c>
      <c r="J41" s="351">
        <v>474717</v>
      </c>
      <c r="K41" s="351">
        <v>157000</v>
      </c>
      <c r="L41" s="349">
        <v>211000</v>
      </c>
      <c r="M41" s="349">
        <v>378000</v>
      </c>
      <c r="N41" s="351">
        <v>746000</v>
      </c>
      <c r="O41" s="351">
        <v>61890</v>
      </c>
      <c r="P41" s="349">
        <v>306000</v>
      </c>
      <c r="Q41" s="349">
        <v>169000</v>
      </c>
      <c r="R41" s="351">
        <v>536890</v>
      </c>
      <c r="S41" s="351">
        <v>361163</v>
      </c>
      <c r="T41" s="349">
        <v>686913</v>
      </c>
      <c r="U41" s="349">
        <v>1024000</v>
      </c>
      <c r="V41" s="351">
        <v>2072076</v>
      </c>
      <c r="W41" s="351">
        <v>3829683</v>
      </c>
      <c r="X41" s="349">
        <v>4234924</v>
      </c>
      <c r="Y41" s="351">
        <v>-405241</v>
      </c>
      <c r="Z41" s="352">
        <v>-9.57</v>
      </c>
      <c r="AA41" s="353">
        <v>4234924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722000</v>
      </c>
      <c r="D43" s="356"/>
      <c r="E43" s="305">
        <v>5210149</v>
      </c>
      <c r="F43" s="357">
        <v>50000</v>
      </c>
      <c r="G43" s="357"/>
      <c r="H43" s="305"/>
      <c r="I43" s="305">
        <v>328</v>
      </c>
      <c r="J43" s="357">
        <v>328</v>
      </c>
      <c r="K43" s="357"/>
      <c r="L43" s="305">
        <v>2000</v>
      </c>
      <c r="M43" s="305">
        <v>14000</v>
      </c>
      <c r="N43" s="357">
        <v>16000</v>
      </c>
      <c r="O43" s="357"/>
      <c r="P43" s="305"/>
      <c r="Q43" s="305">
        <v>512000</v>
      </c>
      <c r="R43" s="357">
        <v>512000</v>
      </c>
      <c r="S43" s="357">
        <v>212200</v>
      </c>
      <c r="T43" s="305">
        <v>1031292</v>
      </c>
      <c r="U43" s="305">
        <v>133000</v>
      </c>
      <c r="V43" s="357">
        <v>1376492</v>
      </c>
      <c r="W43" s="357">
        <v>1904820</v>
      </c>
      <c r="X43" s="305">
        <v>50000</v>
      </c>
      <c r="Y43" s="357">
        <v>1854820</v>
      </c>
      <c r="Z43" s="358">
        <v>3709.64</v>
      </c>
      <c r="AA43" s="303">
        <v>50000</v>
      </c>
    </row>
    <row r="44" spans="1:27" ht="13.5">
      <c r="A44" s="348" t="s">
        <v>251</v>
      </c>
      <c r="B44" s="136"/>
      <c r="C44" s="60">
        <v>25000</v>
      </c>
      <c r="D44" s="355"/>
      <c r="E44" s="54">
        <v>55121</v>
      </c>
      <c r="F44" s="53">
        <v>6120</v>
      </c>
      <c r="G44" s="53">
        <v>400</v>
      </c>
      <c r="H44" s="54"/>
      <c r="I44" s="54"/>
      <c r="J44" s="53">
        <v>400</v>
      </c>
      <c r="K44" s="53"/>
      <c r="L44" s="54"/>
      <c r="M44" s="54"/>
      <c r="N44" s="53"/>
      <c r="O44" s="53">
        <v>1250</v>
      </c>
      <c r="P44" s="54">
        <v>1000</v>
      </c>
      <c r="Q44" s="54"/>
      <c r="R44" s="53">
        <v>2250</v>
      </c>
      <c r="S44" s="53"/>
      <c r="T44" s="54"/>
      <c r="U44" s="54"/>
      <c r="V44" s="53"/>
      <c r="W44" s="53">
        <v>2650</v>
      </c>
      <c r="X44" s="54">
        <v>6120</v>
      </c>
      <c r="Y44" s="53">
        <v>-3470</v>
      </c>
      <c r="Z44" s="94">
        <v>-56.7</v>
      </c>
      <c r="AA44" s="95">
        <v>6120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>
        <v>4000</v>
      </c>
      <c r="Q47" s="54"/>
      <c r="R47" s="53">
        <v>4000</v>
      </c>
      <c r="S47" s="53"/>
      <c r="T47" s="54"/>
      <c r="U47" s="54"/>
      <c r="V47" s="53"/>
      <c r="W47" s="53">
        <v>4000</v>
      </c>
      <c r="X47" s="54"/>
      <c r="Y47" s="53">
        <v>4000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394350</v>
      </c>
      <c r="F48" s="53">
        <v>744350</v>
      </c>
      <c r="G48" s="53"/>
      <c r="H48" s="54">
        <v>2387</v>
      </c>
      <c r="I48" s="54">
        <v>37598</v>
      </c>
      <c r="J48" s="53">
        <v>39985</v>
      </c>
      <c r="K48" s="53">
        <v>28000</v>
      </c>
      <c r="L48" s="54">
        <v>29000</v>
      </c>
      <c r="M48" s="54">
        <v>25000</v>
      </c>
      <c r="N48" s="53">
        <v>82000</v>
      </c>
      <c r="O48" s="53">
        <v>9100</v>
      </c>
      <c r="P48" s="54"/>
      <c r="Q48" s="54">
        <v>33000</v>
      </c>
      <c r="R48" s="53">
        <v>42100</v>
      </c>
      <c r="S48" s="53">
        <v>28430</v>
      </c>
      <c r="T48" s="54">
        <v>11281</v>
      </c>
      <c r="U48" s="54">
        <v>33000</v>
      </c>
      <c r="V48" s="53">
        <v>72711</v>
      </c>
      <c r="W48" s="53">
        <v>236796</v>
      </c>
      <c r="X48" s="54">
        <v>744350</v>
      </c>
      <c r="Y48" s="53">
        <v>-507554</v>
      </c>
      <c r="Z48" s="94">
        <v>-68.19</v>
      </c>
      <c r="AA48" s="95">
        <v>744350</v>
      </c>
    </row>
    <row r="49" spans="1:27" ht="13.5">
      <c r="A49" s="348" t="s">
        <v>93</v>
      </c>
      <c r="B49" s="136"/>
      <c r="C49" s="54"/>
      <c r="D49" s="355"/>
      <c r="E49" s="54">
        <v>2864910</v>
      </c>
      <c r="F49" s="53"/>
      <c r="G49" s="53"/>
      <c r="H49" s="54"/>
      <c r="I49" s="54"/>
      <c r="J49" s="53"/>
      <c r="K49" s="53">
        <v>61000</v>
      </c>
      <c r="L49" s="54"/>
      <c r="M49" s="54"/>
      <c r="N49" s="53">
        <v>61000</v>
      </c>
      <c r="O49" s="53"/>
      <c r="P49" s="54"/>
      <c r="Q49" s="54"/>
      <c r="R49" s="53"/>
      <c r="S49" s="53"/>
      <c r="T49" s="54"/>
      <c r="U49" s="54">
        <v>270000</v>
      </c>
      <c r="V49" s="53">
        <v>270000</v>
      </c>
      <c r="W49" s="53">
        <v>331000</v>
      </c>
      <c r="X49" s="54"/>
      <c r="Y49" s="53">
        <v>331000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22582000</v>
      </c>
      <c r="D60" s="333">
        <f t="shared" si="14"/>
        <v>0</v>
      </c>
      <c r="E60" s="219">
        <f t="shared" si="14"/>
        <v>54449723</v>
      </c>
      <c r="F60" s="264">
        <f t="shared" si="14"/>
        <v>48551759</v>
      </c>
      <c r="G60" s="264">
        <f t="shared" si="14"/>
        <v>24882</v>
      </c>
      <c r="H60" s="219">
        <f t="shared" si="14"/>
        <v>1745312</v>
      </c>
      <c r="I60" s="219">
        <f t="shared" si="14"/>
        <v>904468</v>
      </c>
      <c r="J60" s="264">
        <f t="shared" si="14"/>
        <v>2674662</v>
      </c>
      <c r="K60" s="264">
        <f t="shared" si="14"/>
        <v>636000</v>
      </c>
      <c r="L60" s="219">
        <f t="shared" si="14"/>
        <v>891000</v>
      </c>
      <c r="M60" s="219">
        <f t="shared" si="14"/>
        <v>4154000</v>
      </c>
      <c r="N60" s="264">
        <f t="shared" si="14"/>
        <v>5681000</v>
      </c>
      <c r="O60" s="264">
        <f t="shared" si="14"/>
        <v>1549902</v>
      </c>
      <c r="P60" s="219">
        <f t="shared" si="14"/>
        <v>324000</v>
      </c>
      <c r="Q60" s="219">
        <f t="shared" si="14"/>
        <v>4241000</v>
      </c>
      <c r="R60" s="264">
        <f t="shared" si="14"/>
        <v>6114902</v>
      </c>
      <c r="S60" s="264">
        <f t="shared" si="14"/>
        <v>3104339</v>
      </c>
      <c r="T60" s="219">
        <f t="shared" si="14"/>
        <v>4150124</v>
      </c>
      <c r="U60" s="219">
        <f t="shared" si="14"/>
        <v>6322000</v>
      </c>
      <c r="V60" s="264">
        <f t="shared" si="14"/>
        <v>13576463</v>
      </c>
      <c r="W60" s="264">
        <f t="shared" si="14"/>
        <v>28047027</v>
      </c>
      <c r="X60" s="219">
        <f t="shared" si="14"/>
        <v>48551759</v>
      </c>
      <c r="Y60" s="264">
        <f t="shared" si="14"/>
        <v>-20504732</v>
      </c>
      <c r="Z60" s="324">
        <f>+IF(X60&lt;&gt;0,+(Y60/X60)*100,0)</f>
        <v>-42.2327273456766</v>
      </c>
      <c r="AA60" s="232">
        <f>+AA57+AA54+AA51+AA40+AA37+AA34+AA22+AA5</f>
        <v>48551759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269862676</v>
      </c>
      <c r="D5" s="153">
        <f>SUM(D6:D8)</f>
        <v>0</v>
      </c>
      <c r="E5" s="154">
        <f t="shared" si="0"/>
        <v>299336289</v>
      </c>
      <c r="F5" s="100">
        <f t="shared" si="0"/>
        <v>296492220</v>
      </c>
      <c r="G5" s="100">
        <f t="shared" si="0"/>
        <v>113873212</v>
      </c>
      <c r="H5" s="100">
        <f t="shared" si="0"/>
        <v>0</v>
      </c>
      <c r="I5" s="100">
        <f t="shared" si="0"/>
        <v>277182</v>
      </c>
      <c r="J5" s="100">
        <f t="shared" si="0"/>
        <v>114150394</v>
      </c>
      <c r="K5" s="100">
        <f t="shared" si="0"/>
        <v>2016580</v>
      </c>
      <c r="L5" s="100">
        <f t="shared" si="0"/>
        <v>96528349</v>
      </c>
      <c r="M5" s="100">
        <f t="shared" si="0"/>
        <v>664950</v>
      </c>
      <c r="N5" s="100">
        <f t="shared" si="0"/>
        <v>99209879</v>
      </c>
      <c r="O5" s="100">
        <f t="shared" si="0"/>
        <v>62745</v>
      </c>
      <c r="P5" s="100">
        <f t="shared" si="0"/>
        <v>445077</v>
      </c>
      <c r="Q5" s="100">
        <f t="shared" si="0"/>
        <v>345000</v>
      </c>
      <c r="R5" s="100">
        <f t="shared" si="0"/>
        <v>852822</v>
      </c>
      <c r="S5" s="100">
        <f t="shared" si="0"/>
        <v>76835279</v>
      </c>
      <c r="T5" s="100">
        <f t="shared" si="0"/>
        <v>1029562</v>
      </c>
      <c r="U5" s="100">
        <f t="shared" si="0"/>
        <v>5289952</v>
      </c>
      <c r="V5" s="100">
        <f t="shared" si="0"/>
        <v>83154793</v>
      </c>
      <c r="W5" s="100">
        <f t="shared" si="0"/>
        <v>297367888</v>
      </c>
      <c r="X5" s="100">
        <f t="shared" si="0"/>
        <v>299336289</v>
      </c>
      <c r="Y5" s="100">
        <f t="shared" si="0"/>
        <v>-1968401</v>
      </c>
      <c r="Z5" s="137">
        <f>+IF(X5&lt;&gt;0,+(Y5/X5)*100,0)</f>
        <v>-0.6575884957269581</v>
      </c>
      <c r="AA5" s="153">
        <f>SUM(AA6:AA8)</f>
        <v>296492220</v>
      </c>
    </row>
    <row r="6" spans="1:27" ht="13.5">
      <c r="A6" s="138" t="s">
        <v>75</v>
      </c>
      <c r="B6" s="136"/>
      <c r="C6" s="155">
        <v>37743000</v>
      </c>
      <c r="D6" s="155"/>
      <c r="E6" s="156">
        <v>41140000</v>
      </c>
      <c r="F6" s="60">
        <v>41140000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41140000</v>
      </c>
      <c r="Y6" s="60">
        <v>-41140000</v>
      </c>
      <c r="Z6" s="140">
        <v>-100</v>
      </c>
      <c r="AA6" s="155">
        <v>41140000</v>
      </c>
    </row>
    <row r="7" spans="1:27" ht="13.5">
      <c r="A7" s="138" t="s">
        <v>76</v>
      </c>
      <c r="B7" s="136"/>
      <c r="C7" s="157">
        <v>232119676</v>
      </c>
      <c r="D7" s="157"/>
      <c r="E7" s="158">
        <v>258196289</v>
      </c>
      <c r="F7" s="159">
        <v>255352220</v>
      </c>
      <c r="G7" s="159">
        <v>113873212</v>
      </c>
      <c r="H7" s="159"/>
      <c r="I7" s="159">
        <v>277182</v>
      </c>
      <c r="J7" s="159">
        <v>114150394</v>
      </c>
      <c r="K7" s="159">
        <v>2016580</v>
      </c>
      <c r="L7" s="159">
        <v>96528349</v>
      </c>
      <c r="M7" s="159">
        <v>664950</v>
      </c>
      <c r="N7" s="159">
        <v>99209879</v>
      </c>
      <c r="O7" s="159">
        <v>62745</v>
      </c>
      <c r="P7" s="159">
        <v>445077</v>
      </c>
      <c r="Q7" s="159">
        <v>345000</v>
      </c>
      <c r="R7" s="159">
        <v>852822</v>
      </c>
      <c r="S7" s="159">
        <v>76835279</v>
      </c>
      <c r="T7" s="159">
        <v>1029562</v>
      </c>
      <c r="U7" s="159">
        <v>5289952</v>
      </c>
      <c r="V7" s="159">
        <v>83154793</v>
      </c>
      <c r="W7" s="159">
        <v>297367888</v>
      </c>
      <c r="X7" s="159">
        <v>258196289</v>
      </c>
      <c r="Y7" s="159">
        <v>39171599</v>
      </c>
      <c r="Z7" s="141">
        <v>15.17</v>
      </c>
      <c r="AA7" s="157">
        <v>255352220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6317000</v>
      </c>
      <c r="F15" s="100">
        <f t="shared" si="2"/>
        <v>250000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66309</v>
      </c>
      <c r="R15" s="100">
        <f t="shared" si="2"/>
        <v>66309</v>
      </c>
      <c r="S15" s="100">
        <f t="shared" si="2"/>
        <v>9815</v>
      </c>
      <c r="T15" s="100">
        <f t="shared" si="2"/>
        <v>9815</v>
      </c>
      <c r="U15" s="100">
        <f t="shared" si="2"/>
        <v>0</v>
      </c>
      <c r="V15" s="100">
        <f t="shared" si="2"/>
        <v>19630</v>
      </c>
      <c r="W15" s="100">
        <f t="shared" si="2"/>
        <v>85939</v>
      </c>
      <c r="X15" s="100">
        <f t="shared" si="2"/>
        <v>6317000</v>
      </c>
      <c r="Y15" s="100">
        <f t="shared" si="2"/>
        <v>-6231061</v>
      </c>
      <c r="Z15" s="137">
        <f>+IF(X15&lt;&gt;0,+(Y15/X15)*100,0)</f>
        <v>-98.63955991768243</v>
      </c>
      <c r="AA15" s="153">
        <f>SUM(AA16:AA18)</f>
        <v>250000</v>
      </c>
    </row>
    <row r="16" spans="1:27" ht="13.5">
      <c r="A16" s="138" t="s">
        <v>85</v>
      </c>
      <c r="B16" s="136"/>
      <c r="C16" s="155"/>
      <c r="D16" s="155"/>
      <c r="E16" s="156">
        <v>6317000</v>
      </c>
      <c r="F16" s="60">
        <v>250000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66309</v>
      </c>
      <c r="R16" s="60">
        <v>66309</v>
      </c>
      <c r="S16" s="60">
        <v>9815</v>
      </c>
      <c r="T16" s="60">
        <v>9815</v>
      </c>
      <c r="U16" s="60"/>
      <c r="V16" s="60">
        <v>19630</v>
      </c>
      <c r="W16" s="60">
        <v>85939</v>
      </c>
      <c r="X16" s="60">
        <v>6317000</v>
      </c>
      <c r="Y16" s="60">
        <v>-6231061</v>
      </c>
      <c r="Z16" s="140">
        <v>-98.64</v>
      </c>
      <c r="AA16" s="155">
        <v>250000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528179777</v>
      </c>
      <c r="D19" s="153">
        <f>SUM(D20:D23)</f>
        <v>0</v>
      </c>
      <c r="E19" s="154">
        <f t="shared" si="3"/>
        <v>408408598</v>
      </c>
      <c r="F19" s="100">
        <f t="shared" si="3"/>
        <v>469276321</v>
      </c>
      <c r="G19" s="100">
        <f t="shared" si="3"/>
        <v>19244809</v>
      </c>
      <c r="H19" s="100">
        <f t="shared" si="3"/>
        <v>39091523</v>
      </c>
      <c r="I19" s="100">
        <f t="shared" si="3"/>
        <v>37397721</v>
      </c>
      <c r="J19" s="100">
        <f t="shared" si="3"/>
        <v>95734053</v>
      </c>
      <c r="K19" s="100">
        <f t="shared" si="3"/>
        <v>24878598</v>
      </c>
      <c r="L19" s="100">
        <f t="shared" si="3"/>
        <v>49879574</v>
      </c>
      <c r="M19" s="100">
        <f t="shared" si="3"/>
        <v>38658843</v>
      </c>
      <c r="N19" s="100">
        <f t="shared" si="3"/>
        <v>113417015</v>
      </c>
      <c r="O19" s="100">
        <f t="shared" si="3"/>
        <v>18936258</v>
      </c>
      <c r="P19" s="100">
        <f t="shared" si="3"/>
        <v>42747300</v>
      </c>
      <c r="Q19" s="100">
        <f t="shared" si="3"/>
        <v>30075299</v>
      </c>
      <c r="R19" s="100">
        <f t="shared" si="3"/>
        <v>91758857</v>
      </c>
      <c r="S19" s="100">
        <f t="shared" si="3"/>
        <v>81772376</v>
      </c>
      <c r="T19" s="100">
        <f t="shared" si="3"/>
        <v>55101069</v>
      </c>
      <c r="U19" s="100">
        <f t="shared" si="3"/>
        <v>17498045</v>
      </c>
      <c r="V19" s="100">
        <f t="shared" si="3"/>
        <v>154371490</v>
      </c>
      <c r="W19" s="100">
        <f t="shared" si="3"/>
        <v>455281415</v>
      </c>
      <c r="X19" s="100">
        <f t="shared" si="3"/>
        <v>408407711</v>
      </c>
      <c r="Y19" s="100">
        <f t="shared" si="3"/>
        <v>46873704</v>
      </c>
      <c r="Z19" s="137">
        <f>+IF(X19&lt;&gt;0,+(Y19/X19)*100,0)</f>
        <v>11.477183886961429</v>
      </c>
      <c r="AA19" s="153">
        <f>SUM(AA20:AA23)</f>
        <v>469276321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513980522</v>
      </c>
      <c r="D21" s="155"/>
      <c r="E21" s="156">
        <v>391810821</v>
      </c>
      <c r="F21" s="60">
        <v>452678543</v>
      </c>
      <c r="G21" s="60">
        <v>17772249</v>
      </c>
      <c r="H21" s="60">
        <v>37760505</v>
      </c>
      <c r="I21" s="60">
        <v>35964718</v>
      </c>
      <c r="J21" s="60">
        <v>91497472</v>
      </c>
      <c r="K21" s="60">
        <v>23482166</v>
      </c>
      <c r="L21" s="60">
        <v>48557867</v>
      </c>
      <c r="M21" s="60">
        <v>37322689</v>
      </c>
      <c r="N21" s="60">
        <v>109362722</v>
      </c>
      <c r="O21" s="60">
        <v>17628639</v>
      </c>
      <c r="P21" s="60">
        <v>41198111</v>
      </c>
      <c r="Q21" s="60">
        <v>28704943</v>
      </c>
      <c r="R21" s="60">
        <v>87531693</v>
      </c>
      <c r="S21" s="60">
        <v>80381352</v>
      </c>
      <c r="T21" s="60">
        <v>53714069</v>
      </c>
      <c r="U21" s="60">
        <v>16134860</v>
      </c>
      <c r="V21" s="60">
        <v>150230281</v>
      </c>
      <c r="W21" s="60">
        <v>438622168</v>
      </c>
      <c r="X21" s="60">
        <v>391809934</v>
      </c>
      <c r="Y21" s="60">
        <v>46812234</v>
      </c>
      <c r="Z21" s="140">
        <v>11.95</v>
      </c>
      <c r="AA21" s="155">
        <v>452678543</v>
      </c>
    </row>
    <row r="22" spans="1:27" ht="13.5">
      <c r="A22" s="138" t="s">
        <v>91</v>
      </c>
      <c r="B22" s="136"/>
      <c r="C22" s="157">
        <v>14199255</v>
      </c>
      <c r="D22" s="157"/>
      <c r="E22" s="158">
        <v>16597777</v>
      </c>
      <c r="F22" s="159">
        <v>16597778</v>
      </c>
      <c r="G22" s="159">
        <v>1472560</v>
      </c>
      <c r="H22" s="159">
        <v>1331018</v>
      </c>
      <c r="I22" s="159">
        <v>1433003</v>
      </c>
      <c r="J22" s="159">
        <v>4236581</v>
      </c>
      <c r="K22" s="159">
        <v>1396432</v>
      </c>
      <c r="L22" s="159">
        <v>1321707</v>
      </c>
      <c r="M22" s="159">
        <v>1336154</v>
      </c>
      <c r="N22" s="159">
        <v>4054293</v>
      </c>
      <c r="O22" s="159">
        <v>1307619</v>
      </c>
      <c r="P22" s="159">
        <v>1549189</v>
      </c>
      <c r="Q22" s="159">
        <v>1370356</v>
      </c>
      <c r="R22" s="159">
        <v>4227164</v>
      </c>
      <c r="S22" s="159">
        <v>1391024</v>
      </c>
      <c r="T22" s="159">
        <v>1387000</v>
      </c>
      <c r="U22" s="159">
        <v>1363185</v>
      </c>
      <c r="V22" s="159">
        <v>4141209</v>
      </c>
      <c r="W22" s="159">
        <v>16659247</v>
      </c>
      <c r="X22" s="159">
        <v>16597777</v>
      </c>
      <c r="Y22" s="159">
        <v>61470</v>
      </c>
      <c r="Z22" s="141">
        <v>0.37</v>
      </c>
      <c r="AA22" s="157">
        <v>16597778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798042453</v>
      </c>
      <c r="D25" s="168">
        <f>+D5+D9+D15+D19+D24</f>
        <v>0</v>
      </c>
      <c r="E25" s="169">
        <f t="shared" si="4"/>
        <v>714061887</v>
      </c>
      <c r="F25" s="73">
        <f t="shared" si="4"/>
        <v>766018541</v>
      </c>
      <c r="G25" s="73">
        <f t="shared" si="4"/>
        <v>133118021</v>
      </c>
      <c r="H25" s="73">
        <f t="shared" si="4"/>
        <v>39091523</v>
      </c>
      <c r="I25" s="73">
        <f t="shared" si="4"/>
        <v>37674903</v>
      </c>
      <c r="J25" s="73">
        <f t="shared" si="4"/>
        <v>209884447</v>
      </c>
      <c r="K25" s="73">
        <f t="shared" si="4"/>
        <v>26895178</v>
      </c>
      <c r="L25" s="73">
        <f t="shared" si="4"/>
        <v>146407923</v>
      </c>
      <c r="M25" s="73">
        <f t="shared" si="4"/>
        <v>39323793</v>
      </c>
      <c r="N25" s="73">
        <f t="shared" si="4"/>
        <v>212626894</v>
      </c>
      <c r="O25" s="73">
        <f t="shared" si="4"/>
        <v>18999003</v>
      </c>
      <c r="P25" s="73">
        <f t="shared" si="4"/>
        <v>43192377</v>
      </c>
      <c r="Q25" s="73">
        <f t="shared" si="4"/>
        <v>30486608</v>
      </c>
      <c r="R25" s="73">
        <f t="shared" si="4"/>
        <v>92677988</v>
      </c>
      <c r="S25" s="73">
        <f t="shared" si="4"/>
        <v>158617470</v>
      </c>
      <c r="T25" s="73">
        <f t="shared" si="4"/>
        <v>56140446</v>
      </c>
      <c r="U25" s="73">
        <f t="shared" si="4"/>
        <v>22787997</v>
      </c>
      <c r="V25" s="73">
        <f t="shared" si="4"/>
        <v>237545913</v>
      </c>
      <c r="W25" s="73">
        <f t="shared" si="4"/>
        <v>752735242</v>
      </c>
      <c r="X25" s="73">
        <f t="shared" si="4"/>
        <v>714061000</v>
      </c>
      <c r="Y25" s="73">
        <f t="shared" si="4"/>
        <v>38674242</v>
      </c>
      <c r="Z25" s="170">
        <f>+IF(X25&lt;&gt;0,+(Y25/X25)*100,0)</f>
        <v>5.41609778436296</v>
      </c>
      <c r="AA25" s="168">
        <f>+AA5+AA9+AA15+AA19+AA24</f>
        <v>766018541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113656741</v>
      </c>
      <c r="D28" s="153">
        <f>SUM(D29:D31)</f>
        <v>0</v>
      </c>
      <c r="E28" s="154">
        <f t="shared" si="5"/>
        <v>189662798</v>
      </c>
      <c r="F28" s="100">
        <f t="shared" si="5"/>
        <v>180809316</v>
      </c>
      <c r="G28" s="100">
        <f t="shared" si="5"/>
        <v>5242064</v>
      </c>
      <c r="H28" s="100">
        <f t="shared" si="5"/>
        <v>5278684</v>
      </c>
      <c r="I28" s="100">
        <f t="shared" si="5"/>
        <v>5819247</v>
      </c>
      <c r="J28" s="100">
        <f t="shared" si="5"/>
        <v>16339995</v>
      </c>
      <c r="K28" s="100">
        <f t="shared" si="5"/>
        <v>4308757</v>
      </c>
      <c r="L28" s="100">
        <f t="shared" si="5"/>
        <v>7435906</v>
      </c>
      <c r="M28" s="100">
        <f t="shared" si="5"/>
        <v>5429841</v>
      </c>
      <c r="N28" s="100">
        <f t="shared" si="5"/>
        <v>17174504</v>
      </c>
      <c r="O28" s="100">
        <f t="shared" si="5"/>
        <v>5513837</v>
      </c>
      <c r="P28" s="100">
        <f t="shared" si="5"/>
        <v>6352782</v>
      </c>
      <c r="Q28" s="100">
        <f t="shared" si="5"/>
        <v>9915880</v>
      </c>
      <c r="R28" s="100">
        <f t="shared" si="5"/>
        <v>21782499</v>
      </c>
      <c r="S28" s="100">
        <f t="shared" si="5"/>
        <v>12434198</v>
      </c>
      <c r="T28" s="100">
        <f t="shared" si="5"/>
        <v>9840391</v>
      </c>
      <c r="U28" s="100">
        <f t="shared" si="5"/>
        <v>18721509</v>
      </c>
      <c r="V28" s="100">
        <f t="shared" si="5"/>
        <v>40996098</v>
      </c>
      <c r="W28" s="100">
        <f t="shared" si="5"/>
        <v>96293096</v>
      </c>
      <c r="X28" s="100">
        <f t="shared" si="5"/>
        <v>189665797</v>
      </c>
      <c r="Y28" s="100">
        <f t="shared" si="5"/>
        <v>-93372701</v>
      </c>
      <c r="Z28" s="137">
        <f>+IF(X28&lt;&gt;0,+(Y28/X28)*100,0)</f>
        <v>-49.23012081087029</v>
      </c>
      <c r="AA28" s="153">
        <f>SUM(AA29:AA31)</f>
        <v>180809316</v>
      </c>
    </row>
    <row r="29" spans="1:27" ht="13.5">
      <c r="A29" s="138" t="s">
        <v>75</v>
      </c>
      <c r="B29" s="136"/>
      <c r="C29" s="155">
        <v>64054391</v>
      </c>
      <c r="D29" s="155"/>
      <c r="E29" s="156">
        <v>49740215</v>
      </c>
      <c r="F29" s="60">
        <v>41739194</v>
      </c>
      <c r="G29" s="60">
        <v>556701</v>
      </c>
      <c r="H29" s="60">
        <v>876504</v>
      </c>
      <c r="I29" s="60">
        <v>1134269</v>
      </c>
      <c r="J29" s="60">
        <v>2567474</v>
      </c>
      <c r="K29" s="60">
        <v>1194055</v>
      </c>
      <c r="L29" s="60">
        <v>1488018</v>
      </c>
      <c r="M29" s="60">
        <v>1856098</v>
      </c>
      <c r="N29" s="60">
        <v>4538171</v>
      </c>
      <c r="O29" s="60">
        <v>1121163</v>
      </c>
      <c r="P29" s="60">
        <v>1400071</v>
      </c>
      <c r="Q29" s="60">
        <v>4922560</v>
      </c>
      <c r="R29" s="60">
        <v>7443794</v>
      </c>
      <c r="S29" s="60">
        <v>4230508</v>
      </c>
      <c r="T29" s="60">
        <v>4711366</v>
      </c>
      <c r="U29" s="60">
        <v>10387564</v>
      </c>
      <c r="V29" s="60">
        <v>19329438</v>
      </c>
      <c r="W29" s="60">
        <v>33878877</v>
      </c>
      <c r="X29" s="60">
        <v>49743215</v>
      </c>
      <c r="Y29" s="60">
        <v>-15864338</v>
      </c>
      <c r="Z29" s="140">
        <v>-31.89</v>
      </c>
      <c r="AA29" s="155">
        <v>41739194</v>
      </c>
    </row>
    <row r="30" spans="1:27" ht="13.5">
      <c r="A30" s="138" t="s">
        <v>76</v>
      </c>
      <c r="B30" s="136"/>
      <c r="C30" s="157">
        <v>23340614</v>
      </c>
      <c r="D30" s="157"/>
      <c r="E30" s="158">
        <v>104842970</v>
      </c>
      <c r="F30" s="159">
        <v>98456072</v>
      </c>
      <c r="G30" s="159">
        <v>1462727</v>
      </c>
      <c r="H30" s="159">
        <v>1325807</v>
      </c>
      <c r="I30" s="159">
        <v>2087399</v>
      </c>
      <c r="J30" s="159">
        <v>4875933</v>
      </c>
      <c r="K30" s="159">
        <v>1392597</v>
      </c>
      <c r="L30" s="159">
        <v>2714427</v>
      </c>
      <c r="M30" s="159">
        <v>1205175</v>
      </c>
      <c r="N30" s="159">
        <v>5312199</v>
      </c>
      <c r="O30" s="159">
        <v>2879894</v>
      </c>
      <c r="P30" s="159">
        <v>1845000</v>
      </c>
      <c r="Q30" s="159">
        <v>2250320</v>
      </c>
      <c r="R30" s="159">
        <v>6975214</v>
      </c>
      <c r="S30" s="159">
        <v>5053709</v>
      </c>
      <c r="T30" s="159">
        <v>1845000</v>
      </c>
      <c r="U30" s="159">
        <v>5680476</v>
      </c>
      <c r="V30" s="159">
        <v>12579185</v>
      </c>
      <c r="W30" s="159">
        <v>29742531</v>
      </c>
      <c r="X30" s="159">
        <v>104842970</v>
      </c>
      <c r="Y30" s="159">
        <v>-75100439</v>
      </c>
      <c r="Z30" s="141">
        <v>-71.63</v>
      </c>
      <c r="AA30" s="157">
        <v>98456072</v>
      </c>
    </row>
    <row r="31" spans="1:27" ht="13.5">
      <c r="A31" s="138" t="s">
        <v>77</v>
      </c>
      <c r="B31" s="136"/>
      <c r="C31" s="155">
        <v>26261736</v>
      </c>
      <c r="D31" s="155"/>
      <c r="E31" s="156">
        <v>35079613</v>
      </c>
      <c r="F31" s="60">
        <v>40614050</v>
      </c>
      <c r="G31" s="60">
        <v>3222636</v>
      </c>
      <c r="H31" s="60">
        <v>3076373</v>
      </c>
      <c r="I31" s="60">
        <v>2597579</v>
      </c>
      <c r="J31" s="60">
        <v>8896588</v>
      </c>
      <c r="K31" s="60">
        <v>1722105</v>
      </c>
      <c r="L31" s="60">
        <v>3233461</v>
      </c>
      <c r="M31" s="60">
        <v>2368568</v>
      </c>
      <c r="N31" s="60">
        <v>7324134</v>
      </c>
      <c r="O31" s="60">
        <v>1512780</v>
      </c>
      <c r="P31" s="60">
        <v>3107711</v>
      </c>
      <c r="Q31" s="60">
        <v>2743000</v>
      </c>
      <c r="R31" s="60">
        <v>7363491</v>
      </c>
      <c r="S31" s="60">
        <v>3149981</v>
      </c>
      <c r="T31" s="60">
        <v>3284025</v>
      </c>
      <c r="U31" s="60">
        <v>2653469</v>
      </c>
      <c r="V31" s="60">
        <v>9087475</v>
      </c>
      <c r="W31" s="60">
        <v>32671688</v>
      </c>
      <c r="X31" s="60">
        <v>35079612</v>
      </c>
      <c r="Y31" s="60">
        <v>-2407924</v>
      </c>
      <c r="Z31" s="140">
        <v>-6.86</v>
      </c>
      <c r="AA31" s="155">
        <v>40614050</v>
      </c>
    </row>
    <row r="32" spans="1:27" ht="13.5">
      <c r="A32" s="135" t="s">
        <v>78</v>
      </c>
      <c r="B32" s="136"/>
      <c r="C32" s="153">
        <f aca="true" t="shared" si="6" ref="C32:Y32">SUM(C33:C37)</f>
        <v>11270519</v>
      </c>
      <c r="D32" s="153">
        <f>SUM(D33:D37)</f>
        <v>0</v>
      </c>
      <c r="E32" s="154">
        <f t="shared" si="6"/>
        <v>11098570</v>
      </c>
      <c r="F32" s="100">
        <f t="shared" si="6"/>
        <v>15113467</v>
      </c>
      <c r="G32" s="100">
        <f t="shared" si="6"/>
        <v>842633</v>
      </c>
      <c r="H32" s="100">
        <f t="shared" si="6"/>
        <v>1004599</v>
      </c>
      <c r="I32" s="100">
        <f t="shared" si="6"/>
        <v>976525</v>
      </c>
      <c r="J32" s="100">
        <f t="shared" si="6"/>
        <v>2823757</v>
      </c>
      <c r="K32" s="100">
        <f t="shared" si="6"/>
        <v>967704</v>
      </c>
      <c r="L32" s="100">
        <f t="shared" si="6"/>
        <v>1590633</v>
      </c>
      <c r="M32" s="100">
        <f t="shared" si="6"/>
        <v>1726832</v>
      </c>
      <c r="N32" s="100">
        <f t="shared" si="6"/>
        <v>4285169</v>
      </c>
      <c r="O32" s="100">
        <f t="shared" si="6"/>
        <v>1219812</v>
      </c>
      <c r="P32" s="100">
        <f t="shared" si="6"/>
        <v>798912</v>
      </c>
      <c r="Q32" s="100">
        <f t="shared" si="6"/>
        <v>811000</v>
      </c>
      <c r="R32" s="100">
        <f t="shared" si="6"/>
        <v>2829724</v>
      </c>
      <c r="S32" s="100">
        <f t="shared" si="6"/>
        <v>2646617</v>
      </c>
      <c r="T32" s="100">
        <f t="shared" si="6"/>
        <v>1413317</v>
      </c>
      <c r="U32" s="100">
        <f t="shared" si="6"/>
        <v>1475053</v>
      </c>
      <c r="V32" s="100">
        <f t="shared" si="6"/>
        <v>5534987</v>
      </c>
      <c r="W32" s="100">
        <f t="shared" si="6"/>
        <v>15473637</v>
      </c>
      <c r="X32" s="100">
        <f t="shared" si="6"/>
        <v>11098570</v>
      </c>
      <c r="Y32" s="100">
        <f t="shared" si="6"/>
        <v>4375067</v>
      </c>
      <c r="Z32" s="137">
        <f>+IF(X32&lt;&gt;0,+(Y32/X32)*100,0)</f>
        <v>39.42009646287765</v>
      </c>
      <c r="AA32" s="153">
        <f>SUM(AA33:AA37)</f>
        <v>15113467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11270519</v>
      </c>
      <c r="D37" s="157"/>
      <c r="E37" s="158">
        <v>11098570</v>
      </c>
      <c r="F37" s="159">
        <v>15113467</v>
      </c>
      <c r="G37" s="159">
        <v>842633</v>
      </c>
      <c r="H37" s="159">
        <v>1004599</v>
      </c>
      <c r="I37" s="159">
        <v>976525</v>
      </c>
      <c r="J37" s="159">
        <v>2823757</v>
      </c>
      <c r="K37" s="159">
        <v>967704</v>
      </c>
      <c r="L37" s="159">
        <v>1590633</v>
      </c>
      <c r="M37" s="159">
        <v>1726832</v>
      </c>
      <c r="N37" s="159">
        <v>4285169</v>
      </c>
      <c r="O37" s="159">
        <v>1219812</v>
      </c>
      <c r="P37" s="159">
        <v>798912</v>
      </c>
      <c r="Q37" s="159">
        <v>811000</v>
      </c>
      <c r="R37" s="159">
        <v>2829724</v>
      </c>
      <c r="S37" s="159">
        <v>2646617</v>
      </c>
      <c r="T37" s="159">
        <v>1413317</v>
      </c>
      <c r="U37" s="159">
        <v>1475053</v>
      </c>
      <c r="V37" s="159">
        <v>5534987</v>
      </c>
      <c r="W37" s="159">
        <v>15473637</v>
      </c>
      <c r="X37" s="159">
        <v>11098570</v>
      </c>
      <c r="Y37" s="159">
        <v>4375067</v>
      </c>
      <c r="Z37" s="141">
        <v>39.42</v>
      </c>
      <c r="AA37" s="157">
        <v>15113467</v>
      </c>
    </row>
    <row r="38" spans="1:27" ht="13.5">
      <c r="A38" s="135" t="s">
        <v>84</v>
      </c>
      <c r="B38" s="142"/>
      <c r="C38" s="153">
        <f aca="true" t="shared" si="7" ref="C38:Y38">SUM(C39:C41)</f>
        <v>8759854</v>
      </c>
      <c r="D38" s="153">
        <f>SUM(D39:D41)</f>
        <v>0</v>
      </c>
      <c r="E38" s="154">
        <f t="shared" si="7"/>
        <v>26939815</v>
      </c>
      <c r="F38" s="100">
        <f t="shared" si="7"/>
        <v>23914593</v>
      </c>
      <c r="G38" s="100">
        <f t="shared" si="7"/>
        <v>2411938</v>
      </c>
      <c r="H38" s="100">
        <f t="shared" si="7"/>
        <v>1187941</v>
      </c>
      <c r="I38" s="100">
        <f t="shared" si="7"/>
        <v>1251559</v>
      </c>
      <c r="J38" s="100">
        <f t="shared" si="7"/>
        <v>4851438</v>
      </c>
      <c r="K38" s="100">
        <f t="shared" si="7"/>
        <v>824245</v>
      </c>
      <c r="L38" s="100">
        <f t="shared" si="7"/>
        <v>1542233</v>
      </c>
      <c r="M38" s="100">
        <f t="shared" si="7"/>
        <v>944600</v>
      </c>
      <c r="N38" s="100">
        <f t="shared" si="7"/>
        <v>3311078</v>
      </c>
      <c r="O38" s="100">
        <f t="shared" si="7"/>
        <v>1167934</v>
      </c>
      <c r="P38" s="100">
        <f t="shared" si="7"/>
        <v>913988</v>
      </c>
      <c r="Q38" s="100">
        <f t="shared" si="7"/>
        <v>652000</v>
      </c>
      <c r="R38" s="100">
        <f t="shared" si="7"/>
        <v>2733922</v>
      </c>
      <c r="S38" s="100">
        <f t="shared" si="7"/>
        <v>962756</v>
      </c>
      <c r="T38" s="100">
        <f t="shared" si="7"/>
        <v>1174836</v>
      </c>
      <c r="U38" s="100">
        <f t="shared" si="7"/>
        <v>5213713</v>
      </c>
      <c r="V38" s="100">
        <f t="shared" si="7"/>
        <v>7351305</v>
      </c>
      <c r="W38" s="100">
        <f t="shared" si="7"/>
        <v>18247743</v>
      </c>
      <c r="X38" s="100">
        <f t="shared" si="7"/>
        <v>26939415</v>
      </c>
      <c r="Y38" s="100">
        <f t="shared" si="7"/>
        <v>-8691672</v>
      </c>
      <c r="Z38" s="137">
        <f>+IF(X38&lt;&gt;0,+(Y38/X38)*100,0)</f>
        <v>-32.26377410199888</v>
      </c>
      <c r="AA38" s="153">
        <f>SUM(AA39:AA41)</f>
        <v>23914593</v>
      </c>
    </row>
    <row r="39" spans="1:27" ht="13.5">
      <c r="A39" s="138" t="s">
        <v>85</v>
      </c>
      <c r="B39" s="136"/>
      <c r="C39" s="155">
        <v>8759854</v>
      </c>
      <c r="D39" s="155"/>
      <c r="E39" s="156">
        <v>26939815</v>
      </c>
      <c r="F39" s="60">
        <v>23914593</v>
      </c>
      <c r="G39" s="60">
        <v>2411938</v>
      </c>
      <c r="H39" s="60">
        <v>1187941</v>
      </c>
      <c r="I39" s="60">
        <v>1251559</v>
      </c>
      <c r="J39" s="60">
        <v>4851438</v>
      </c>
      <c r="K39" s="60">
        <v>824245</v>
      </c>
      <c r="L39" s="60">
        <v>1542233</v>
      </c>
      <c r="M39" s="60">
        <v>944600</v>
      </c>
      <c r="N39" s="60">
        <v>3311078</v>
      </c>
      <c r="O39" s="60">
        <v>1167934</v>
      </c>
      <c r="P39" s="60">
        <v>913988</v>
      </c>
      <c r="Q39" s="60">
        <v>652000</v>
      </c>
      <c r="R39" s="60">
        <v>2733922</v>
      </c>
      <c r="S39" s="60">
        <v>962756</v>
      </c>
      <c r="T39" s="60">
        <v>1174836</v>
      </c>
      <c r="U39" s="60">
        <v>5213713</v>
      </c>
      <c r="V39" s="60">
        <v>7351305</v>
      </c>
      <c r="W39" s="60">
        <v>18247743</v>
      </c>
      <c r="X39" s="60">
        <v>26939415</v>
      </c>
      <c r="Y39" s="60">
        <v>-8691672</v>
      </c>
      <c r="Z39" s="140">
        <v>-32.26</v>
      </c>
      <c r="AA39" s="155">
        <v>23914593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317075996</v>
      </c>
      <c r="D42" s="153">
        <f>SUM(D43:D46)</f>
        <v>0</v>
      </c>
      <c r="E42" s="154">
        <f t="shared" si="8"/>
        <v>238886704</v>
      </c>
      <c r="F42" s="100">
        <f t="shared" si="8"/>
        <v>237755466</v>
      </c>
      <c r="G42" s="100">
        <f t="shared" si="8"/>
        <v>14324117</v>
      </c>
      <c r="H42" s="100">
        <f t="shared" si="8"/>
        <v>12206119</v>
      </c>
      <c r="I42" s="100">
        <f t="shared" si="8"/>
        <v>19595942</v>
      </c>
      <c r="J42" s="100">
        <f t="shared" si="8"/>
        <v>46126178</v>
      </c>
      <c r="K42" s="100">
        <f t="shared" si="8"/>
        <v>16143294</v>
      </c>
      <c r="L42" s="100">
        <f t="shared" si="8"/>
        <v>24241752</v>
      </c>
      <c r="M42" s="100">
        <f t="shared" si="8"/>
        <v>25349727</v>
      </c>
      <c r="N42" s="100">
        <f t="shared" si="8"/>
        <v>65734773</v>
      </c>
      <c r="O42" s="100">
        <f t="shared" si="8"/>
        <v>12028786</v>
      </c>
      <c r="P42" s="100">
        <f t="shared" si="8"/>
        <v>17753318</v>
      </c>
      <c r="Q42" s="100">
        <f t="shared" si="8"/>
        <v>24715480</v>
      </c>
      <c r="R42" s="100">
        <f t="shared" si="8"/>
        <v>54497584</v>
      </c>
      <c r="S42" s="100">
        <f t="shared" si="8"/>
        <v>16635359</v>
      </c>
      <c r="T42" s="100">
        <f t="shared" si="8"/>
        <v>19911746</v>
      </c>
      <c r="U42" s="100">
        <f t="shared" si="8"/>
        <v>28266341</v>
      </c>
      <c r="V42" s="100">
        <f t="shared" si="8"/>
        <v>64813446</v>
      </c>
      <c r="W42" s="100">
        <f t="shared" si="8"/>
        <v>231171981</v>
      </c>
      <c r="X42" s="100">
        <f t="shared" si="8"/>
        <v>238883571</v>
      </c>
      <c r="Y42" s="100">
        <f t="shared" si="8"/>
        <v>-7711590</v>
      </c>
      <c r="Z42" s="137">
        <f>+IF(X42&lt;&gt;0,+(Y42/X42)*100,0)</f>
        <v>-3.2281793041347324</v>
      </c>
      <c r="AA42" s="153">
        <f>SUM(AA43:AA46)</f>
        <v>237755466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314859978</v>
      </c>
      <c r="D44" s="155"/>
      <c r="E44" s="156">
        <v>235959484</v>
      </c>
      <c r="F44" s="60">
        <v>234689988</v>
      </c>
      <c r="G44" s="60">
        <v>14324117</v>
      </c>
      <c r="H44" s="60">
        <v>12203838</v>
      </c>
      <c r="I44" s="60">
        <v>19595942</v>
      </c>
      <c r="J44" s="60">
        <v>46123897</v>
      </c>
      <c r="K44" s="60">
        <v>15507511</v>
      </c>
      <c r="L44" s="60">
        <v>24241752</v>
      </c>
      <c r="M44" s="60">
        <v>25134096</v>
      </c>
      <c r="N44" s="60">
        <v>64883359</v>
      </c>
      <c r="O44" s="60">
        <v>11934596</v>
      </c>
      <c r="P44" s="60">
        <v>17729918</v>
      </c>
      <c r="Q44" s="60">
        <v>24441880</v>
      </c>
      <c r="R44" s="60">
        <v>54106394</v>
      </c>
      <c r="S44" s="60">
        <v>16635359</v>
      </c>
      <c r="T44" s="60">
        <v>19816265</v>
      </c>
      <c r="U44" s="60">
        <v>27811886</v>
      </c>
      <c r="V44" s="60">
        <v>64263510</v>
      </c>
      <c r="W44" s="60">
        <v>229377160</v>
      </c>
      <c r="X44" s="60">
        <v>235955645</v>
      </c>
      <c r="Y44" s="60">
        <v>-6578485</v>
      </c>
      <c r="Z44" s="140">
        <v>-2.79</v>
      </c>
      <c r="AA44" s="155">
        <v>234689988</v>
      </c>
    </row>
    <row r="45" spans="1:27" ht="13.5">
      <c r="A45" s="138" t="s">
        <v>91</v>
      </c>
      <c r="B45" s="136"/>
      <c r="C45" s="157">
        <v>2216018</v>
      </c>
      <c r="D45" s="157"/>
      <c r="E45" s="158">
        <v>2927220</v>
      </c>
      <c r="F45" s="159">
        <v>3065478</v>
      </c>
      <c r="G45" s="159"/>
      <c r="H45" s="159">
        <v>2281</v>
      </c>
      <c r="I45" s="159"/>
      <c r="J45" s="159">
        <v>2281</v>
      </c>
      <c r="K45" s="159">
        <v>635783</v>
      </c>
      <c r="L45" s="159"/>
      <c r="M45" s="159">
        <v>215631</v>
      </c>
      <c r="N45" s="159">
        <v>851414</v>
      </c>
      <c r="O45" s="159">
        <v>94190</v>
      </c>
      <c r="P45" s="159">
        <v>23400</v>
      </c>
      <c r="Q45" s="159">
        <v>273600</v>
      </c>
      <c r="R45" s="159">
        <v>391190</v>
      </c>
      <c r="S45" s="159"/>
      <c r="T45" s="159">
        <v>95481</v>
      </c>
      <c r="U45" s="159">
        <v>454455</v>
      </c>
      <c r="V45" s="159">
        <v>549936</v>
      </c>
      <c r="W45" s="159">
        <v>1794821</v>
      </c>
      <c r="X45" s="159">
        <v>2927926</v>
      </c>
      <c r="Y45" s="159">
        <v>-1133105</v>
      </c>
      <c r="Z45" s="141">
        <v>-38.7</v>
      </c>
      <c r="AA45" s="157">
        <v>3065478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450763110</v>
      </c>
      <c r="D48" s="168">
        <f>+D28+D32+D38+D42+D47</f>
        <v>0</v>
      </c>
      <c r="E48" s="169">
        <f t="shared" si="9"/>
        <v>466587887</v>
      </c>
      <c r="F48" s="73">
        <f t="shared" si="9"/>
        <v>457592842</v>
      </c>
      <c r="G48" s="73">
        <f t="shared" si="9"/>
        <v>22820752</v>
      </c>
      <c r="H48" s="73">
        <f t="shared" si="9"/>
        <v>19677343</v>
      </c>
      <c r="I48" s="73">
        <f t="shared" si="9"/>
        <v>27643273</v>
      </c>
      <c r="J48" s="73">
        <f t="shared" si="9"/>
        <v>70141368</v>
      </c>
      <c r="K48" s="73">
        <f t="shared" si="9"/>
        <v>22244000</v>
      </c>
      <c r="L48" s="73">
        <f t="shared" si="9"/>
        <v>34810524</v>
      </c>
      <c r="M48" s="73">
        <f t="shared" si="9"/>
        <v>33451000</v>
      </c>
      <c r="N48" s="73">
        <f t="shared" si="9"/>
        <v>90505524</v>
      </c>
      <c r="O48" s="73">
        <f t="shared" si="9"/>
        <v>19930369</v>
      </c>
      <c r="P48" s="73">
        <f t="shared" si="9"/>
        <v>25819000</v>
      </c>
      <c r="Q48" s="73">
        <f t="shared" si="9"/>
        <v>36094360</v>
      </c>
      <c r="R48" s="73">
        <f t="shared" si="9"/>
        <v>81843729</v>
      </c>
      <c r="S48" s="73">
        <f t="shared" si="9"/>
        <v>32678930</v>
      </c>
      <c r="T48" s="73">
        <f t="shared" si="9"/>
        <v>32340290</v>
      </c>
      <c r="U48" s="73">
        <f t="shared" si="9"/>
        <v>53676616</v>
      </c>
      <c r="V48" s="73">
        <f t="shared" si="9"/>
        <v>118695836</v>
      </c>
      <c r="W48" s="73">
        <f t="shared" si="9"/>
        <v>361186457</v>
      </c>
      <c r="X48" s="73">
        <f t="shared" si="9"/>
        <v>466587353</v>
      </c>
      <c r="Y48" s="73">
        <f t="shared" si="9"/>
        <v>-105400896</v>
      </c>
      <c r="Z48" s="170">
        <f>+IF(X48&lt;&gt;0,+(Y48/X48)*100,0)</f>
        <v>-22.589745590468244</v>
      </c>
      <c r="AA48" s="168">
        <f>+AA28+AA32+AA38+AA42+AA47</f>
        <v>457592842</v>
      </c>
    </row>
    <row r="49" spans="1:27" ht="13.5">
      <c r="A49" s="148" t="s">
        <v>49</v>
      </c>
      <c r="B49" s="149"/>
      <c r="C49" s="171">
        <f aca="true" t="shared" si="10" ref="C49:Y49">+C25-C48</f>
        <v>347279343</v>
      </c>
      <c r="D49" s="171">
        <f>+D25-D48</f>
        <v>0</v>
      </c>
      <c r="E49" s="172">
        <f t="shared" si="10"/>
        <v>247474000</v>
      </c>
      <c r="F49" s="173">
        <f t="shared" si="10"/>
        <v>308425699</v>
      </c>
      <c r="G49" s="173">
        <f t="shared" si="10"/>
        <v>110297269</v>
      </c>
      <c r="H49" s="173">
        <f t="shared" si="10"/>
        <v>19414180</v>
      </c>
      <c r="I49" s="173">
        <f t="shared" si="10"/>
        <v>10031630</v>
      </c>
      <c r="J49" s="173">
        <f t="shared" si="10"/>
        <v>139743079</v>
      </c>
      <c r="K49" s="173">
        <f t="shared" si="10"/>
        <v>4651178</v>
      </c>
      <c r="L49" s="173">
        <f t="shared" si="10"/>
        <v>111597399</v>
      </c>
      <c r="M49" s="173">
        <f t="shared" si="10"/>
        <v>5872793</v>
      </c>
      <c r="N49" s="173">
        <f t="shared" si="10"/>
        <v>122121370</v>
      </c>
      <c r="O49" s="173">
        <f t="shared" si="10"/>
        <v>-931366</v>
      </c>
      <c r="P49" s="173">
        <f t="shared" si="10"/>
        <v>17373377</v>
      </c>
      <c r="Q49" s="173">
        <f t="shared" si="10"/>
        <v>-5607752</v>
      </c>
      <c r="R49" s="173">
        <f t="shared" si="10"/>
        <v>10834259</v>
      </c>
      <c r="S49" s="173">
        <f t="shared" si="10"/>
        <v>125938540</v>
      </c>
      <c r="T49" s="173">
        <f t="shared" si="10"/>
        <v>23800156</v>
      </c>
      <c r="U49" s="173">
        <f t="shared" si="10"/>
        <v>-30888619</v>
      </c>
      <c r="V49" s="173">
        <f t="shared" si="10"/>
        <v>118850077</v>
      </c>
      <c r="W49" s="173">
        <f t="shared" si="10"/>
        <v>391548785</v>
      </c>
      <c r="X49" s="173">
        <f>IF(F25=F48,0,X25-X48)</f>
        <v>247473647</v>
      </c>
      <c r="Y49" s="173">
        <f t="shared" si="10"/>
        <v>144075138</v>
      </c>
      <c r="Z49" s="174">
        <f>+IF(X49&lt;&gt;0,+(Y49/X49)*100,0)</f>
        <v>58.21837587417944</v>
      </c>
      <c r="AA49" s="171">
        <f>+AA25-AA48</f>
        <v>308425699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118571642</v>
      </c>
      <c r="D8" s="155">
        <v>0</v>
      </c>
      <c r="E8" s="156">
        <v>134908329</v>
      </c>
      <c r="F8" s="60">
        <v>134908000</v>
      </c>
      <c r="G8" s="60">
        <v>8925432</v>
      </c>
      <c r="H8" s="60">
        <v>17776000</v>
      </c>
      <c r="I8" s="60">
        <v>10520600</v>
      </c>
      <c r="J8" s="60">
        <v>37222032</v>
      </c>
      <c r="K8" s="60">
        <v>851707</v>
      </c>
      <c r="L8" s="60">
        <v>14404342</v>
      </c>
      <c r="M8" s="60">
        <v>6059000</v>
      </c>
      <c r="N8" s="60">
        <v>21315049</v>
      </c>
      <c r="O8" s="60">
        <v>7132887</v>
      </c>
      <c r="P8" s="60">
        <v>11662000</v>
      </c>
      <c r="Q8" s="60">
        <v>6792844</v>
      </c>
      <c r="R8" s="60">
        <v>25587731</v>
      </c>
      <c r="S8" s="60">
        <v>9699229</v>
      </c>
      <c r="T8" s="60">
        <v>7666140</v>
      </c>
      <c r="U8" s="60">
        <v>10234815</v>
      </c>
      <c r="V8" s="60">
        <v>27600184</v>
      </c>
      <c r="W8" s="60">
        <v>111724996</v>
      </c>
      <c r="X8" s="60">
        <v>134908329</v>
      </c>
      <c r="Y8" s="60">
        <v>-23183333</v>
      </c>
      <c r="Z8" s="140">
        <v>-17.18</v>
      </c>
      <c r="AA8" s="155">
        <v>134908000</v>
      </c>
    </row>
    <row r="9" spans="1:27" ht="13.5">
      <c r="A9" s="183" t="s">
        <v>105</v>
      </c>
      <c r="B9" s="182"/>
      <c r="C9" s="155">
        <v>14199255</v>
      </c>
      <c r="D9" s="155">
        <v>0</v>
      </c>
      <c r="E9" s="156">
        <v>16597777</v>
      </c>
      <c r="F9" s="60">
        <v>16597778</v>
      </c>
      <c r="G9" s="60">
        <v>1446460</v>
      </c>
      <c r="H9" s="60">
        <v>1317000</v>
      </c>
      <c r="I9" s="60">
        <v>1433003</v>
      </c>
      <c r="J9" s="60">
        <v>4196463</v>
      </c>
      <c r="K9" s="60">
        <v>1396432</v>
      </c>
      <c r="L9" s="60">
        <v>1321707</v>
      </c>
      <c r="M9" s="60">
        <v>1336154</v>
      </c>
      <c r="N9" s="60">
        <v>4054293</v>
      </c>
      <c r="O9" s="60">
        <v>1307619</v>
      </c>
      <c r="P9" s="60">
        <v>1549189</v>
      </c>
      <c r="Q9" s="60">
        <v>1370356</v>
      </c>
      <c r="R9" s="60">
        <v>4227164</v>
      </c>
      <c r="S9" s="60">
        <v>1391024</v>
      </c>
      <c r="T9" s="60">
        <v>1387000</v>
      </c>
      <c r="U9" s="60">
        <v>1363185</v>
      </c>
      <c r="V9" s="60">
        <v>4141209</v>
      </c>
      <c r="W9" s="60">
        <v>16619129</v>
      </c>
      <c r="X9" s="60">
        <v>16597777</v>
      </c>
      <c r="Y9" s="60">
        <v>21352</v>
      </c>
      <c r="Z9" s="140">
        <v>0.13</v>
      </c>
      <c r="AA9" s="155">
        <v>16597778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10761064</v>
      </c>
      <c r="D13" s="155">
        <v>0</v>
      </c>
      <c r="E13" s="156">
        <v>9470617</v>
      </c>
      <c r="F13" s="60">
        <v>7172000</v>
      </c>
      <c r="G13" s="60">
        <v>713104</v>
      </c>
      <c r="H13" s="60">
        <v>0</v>
      </c>
      <c r="I13" s="60">
        <v>204400</v>
      </c>
      <c r="J13" s="60">
        <v>917504</v>
      </c>
      <c r="K13" s="60">
        <v>1932558</v>
      </c>
      <c r="L13" s="60">
        <v>640480</v>
      </c>
      <c r="M13" s="60">
        <v>547000</v>
      </c>
      <c r="N13" s="60">
        <v>3120038</v>
      </c>
      <c r="O13" s="60">
        <v>0</v>
      </c>
      <c r="P13" s="60">
        <v>202188</v>
      </c>
      <c r="Q13" s="60">
        <v>98000</v>
      </c>
      <c r="R13" s="60">
        <v>300188</v>
      </c>
      <c r="S13" s="60">
        <v>0</v>
      </c>
      <c r="T13" s="60">
        <v>318000</v>
      </c>
      <c r="U13" s="60">
        <v>5008179</v>
      </c>
      <c r="V13" s="60">
        <v>5326179</v>
      </c>
      <c r="W13" s="60">
        <v>9663909</v>
      </c>
      <c r="X13" s="60">
        <v>9470616</v>
      </c>
      <c r="Y13" s="60">
        <v>193293</v>
      </c>
      <c r="Z13" s="140">
        <v>2.04</v>
      </c>
      <c r="AA13" s="155">
        <v>7172000</v>
      </c>
    </row>
    <row r="14" spans="1:27" ht="13.5">
      <c r="A14" s="181" t="s">
        <v>110</v>
      </c>
      <c r="B14" s="185"/>
      <c r="C14" s="155">
        <v>33283515</v>
      </c>
      <c r="D14" s="155">
        <v>0</v>
      </c>
      <c r="E14" s="156">
        <v>35659860</v>
      </c>
      <c r="F14" s="60">
        <v>35659663</v>
      </c>
      <c r="G14" s="60">
        <v>1814680</v>
      </c>
      <c r="H14" s="60">
        <v>1747000</v>
      </c>
      <c r="I14" s="60">
        <v>1767700</v>
      </c>
      <c r="J14" s="60">
        <v>5329380</v>
      </c>
      <c r="K14" s="60">
        <v>1603481</v>
      </c>
      <c r="L14" s="60">
        <v>1535096</v>
      </c>
      <c r="M14" s="60">
        <v>1554689</v>
      </c>
      <c r="N14" s="60">
        <v>4693266</v>
      </c>
      <c r="O14" s="60">
        <v>1555497</v>
      </c>
      <c r="P14" s="60">
        <v>1504000</v>
      </c>
      <c r="Q14" s="60">
        <v>1553098</v>
      </c>
      <c r="R14" s="60">
        <v>4612595</v>
      </c>
      <c r="S14" s="60">
        <v>1461169</v>
      </c>
      <c r="T14" s="60">
        <v>1533306</v>
      </c>
      <c r="U14" s="60">
        <v>1518045</v>
      </c>
      <c r="V14" s="60">
        <v>4512520</v>
      </c>
      <c r="W14" s="60">
        <v>19147761</v>
      </c>
      <c r="X14" s="60">
        <v>35659663</v>
      </c>
      <c r="Y14" s="60">
        <v>-16511902</v>
      </c>
      <c r="Z14" s="140">
        <v>-46.3</v>
      </c>
      <c r="AA14" s="155">
        <v>35659663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257902233</v>
      </c>
      <c r="D19" s="155">
        <v>0</v>
      </c>
      <c r="E19" s="156">
        <v>306828000</v>
      </c>
      <c r="F19" s="60">
        <v>301695100</v>
      </c>
      <c r="G19" s="60">
        <v>113638571</v>
      </c>
      <c r="H19" s="60">
        <v>0</v>
      </c>
      <c r="I19" s="60">
        <v>1491500</v>
      </c>
      <c r="J19" s="60">
        <v>115130071</v>
      </c>
      <c r="K19" s="60">
        <v>601000</v>
      </c>
      <c r="L19" s="60">
        <v>99529000</v>
      </c>
      <c r="M19" s="60">
        <v>949911</v>
      </c>
      <c r="N19" s="60">
        <v>101079911</v>
      </c>
      <c r="O19" s="60">
        <v>47000</v>
      </c>
      <c r="P19" s="60">
        <v>197000</v>
      </c>
      <c r="Q19" s="60">
        <v>739310</v>
      </c>
      <c r="R19" s="60">
        <v>983310</v>
      </c>
      <c r="S19" s="60">
        <v>77977783</v>
      </c>
      <c r="T19" s="60">
        <v>653000</v>
      </c>
      <c r="U19" s="60">
        <v>4600000</v>
      </c>
      <c r="V19" s="60">
        <v>83230783</v>
      </c>
      <c r="W19" s="60">
        <v>300424075</v>
      </c>
      <c r="X19" s="60">
        <v>306828000</v>
      </c>
      <c r="Y19" s="60">
        <v>-6403925</v>
      </c>
      <c r="Z19" s="140">
        <v>-2.09</v>
      </c>
      <c r="AA19" s="155">
        <v>301695100</v>
      </c>
    </row>
    <row r="20" spans="1:27" ht="13.5">
      <c r="A20" s="181" t="s">
        <v>35</v>
      </c>
      <c r="B20" s="185"/>
      <c r="C20" s="155">
        <v>1909929</v>
      </c>
      <c r="D20" s="155">
        <v>0</v>
      </c>
      <c r="E20" s="156">
        <v>1372304</v>
      </c>
      <c r="F20" s="54">
        <v>338000</v>
      </c>
      <c r="G20" s="54">
        <v>29999</v>
      </c>
      <c r="H20" s="54">
        <v>112000</v>
      </c>
      <c r="I20" s="54">
        <v>121900</v>
      </c>
      <c r="J20" s="54">
        <v>263899</v>
      </c>
      <c r="K20" s="54">
        <v>60000</v>
      </c>
      <c r="L20" s="54">
        <v>33298</v>
      </c>
      <c r="M20" s="54">
        <v>28039</v>
      </c>
      <c r="N20" s="54">
        <v>121337</v>
      </c>
      <c r="O20" s="54">
        <v>31000</v>
      </c>
      <c r="P20" s="54">
        <v>59000</v>
      </c>
      <c r="Q20" s="54">
        <v>102000</v>
      </c>
      <c r="R20" s="54">
        <v>192000</v>
      </c>
      <c r="S20" s="54">
        <v>480265</v>
      </c>
      <c r="T20" s="54">
        <v>80000</v>
      </c>
      <c r="U20" s="54">
        <v>63773</v>
      </c>
      <c r="V20" s="54">
        <v>624038</v>
      </c>
      <c r="W20" s="54">
        <v>1201274</v>
      </c>
      <c r="X20" s="54">
        <v>1371615</v>
      </c>
      <c r="Y20" s="54">
        <v>-170341</v>
      </c>
      <c r="Z20" s="184">
        <v>-12.42</v>
      </c>
      <c r="AA20" s="130">
        <v>338000</v>
      </c>
    </row>
    <row r="21" spans="1:27" ht="13.5">
      <c r="A21" s="181" t="s">
        <v>115</v>
      </c>
      <c r="B21" s="185"/>
      <c r="C21" s="155">
        <v>935407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437563045</v>
      </c>
      <c r="D22" s="188">
        <f>SUM(D5:D21)</f>
        <v>0</v>
      </c>
      <c r="E22" s="189">
        <f t="shared" si="0"/>
        <v>504836887</v>
      </c>
      <c r="F22" s="190">
        <f t="shared" si="0"/>
        <v>496370541</v>
      </c>
      <c r="G22" s="190">
        <f t="shared" si="0"/>
        <v>126568246</v>
      </c>
      <c r="H22" s="190">
        <f t="shared" si="0"/>
        <v>20952000</v>
      </c>
      <c r="I22" s="190">
        <f t="shared" si="0"/>
        <v>15539103</v>
      </c>
      <c r="J22" s="190">
        <f t="shared" si="0"/>
        <v>163059349</v>
      </c>
      <c r="K22" s="190">
        <f t="shared" si="0"/>
        <v>6445178</v>
      </c>
      <c r="L22" s="190">
        <f t="shared" si="0"/>
        <v>117463923</v>
      </c>
      <c r="M22" s="190">
        <f t="shared" si="0"/>
        <v>10474793</v>
      </c>
      <c r="N22" s="190">
        <f t="shared" si="0"/>
        <v>134383894</v>
      </c>
      <c r="O22" s="190">
        <f t="shared" si="0"/>
        <v>10074003</v>
      </c>
      <c r="P22" s="190">
        <f t="shared" si="0"/>
        <v>15173377</v>
      </c>
      <c r="Q22" s="190">
        <f t="shared" si="0"/>
        <v>10655608</v>
      </c>
      <c r="R22" s="190">
        <f t="shared" si="0"/>
        <v>35902988</v>
      </c>
      <c r="S22" s="190">
        <f t="shared" si="0"/>
        <v>91009470</v>
      </c>
      <c r="T22" s="190">
        <f t="shared" si="0"/>
        <v>11637446</v>
      </c>
      <c r="U22" s="190">
        <f t="shared" si="0"/>
        <v>22787997</v>
      </c>
      <c r="V22" s="190">
        <f t="shared" si="0"/>
        <v>125434913</v>
      </c>
      <c r="W22" s="190">
        <f t="shared" si="0"/>
        <v>458781144</v>
      </c>
      <c r="X22" s="190">
        <f t="shared" si="0"/>
        <v>504836000</v>
      </c>
      <c r="Y22" s="190">
        <f t="shared" si="0"/>
        <v>-46054856</v>
      </c>
      <c r="Z22" s="191">
        <f>+IF(X22&lt;&gt;0,+(Y22/X22)*100,0)</f>
        <v>-9.122736096474895</v>
      </c>
      <c r="AA22" s="188">
        <f>SUM(AA5:AA21)</f>
        <v>496370541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125358901</v>
      </c>
      <c r="D25" s="155">
        <v>0</v>
      </c>
      <c r="E25" s="156">
        <v>160321000</v>
      </c>
      <c r="F25" s="60">
        <v>139928486</v>
      </c>
      <c r="G25" s="60">
        <v>10613000</v>
      </c>
      <c r="H25" s="60">
        <v>9447590</v>
      </c>
      <c r="I25" s="60">
        <v>11840500</v>
      </c>
      <c r="J25" s="60">
        <v>31901090</v>
      </c>
      <c r="K25" s="60">
        <v>11054136</v>
      </c>
      <c r="L25" s="60">
        <v>16450166</v>
      </c>
      <c r="M25" s="60">
        <v>10662720</v>
      </c>
      <c r="N25" s="60">
        <v>38167022</v>
      </c>
      <c r="O25" s="60">
        <v>10795000</v>
      </c>
      <c r="P25" s="60">
        <v>10900000</v>
      </c>
      <c r="Q25" s="60">
        <v>11267000</v>
      </c>
      <c r="R25" s="60">
        <v>32962000</v>
      </c>
      <c r="S25" s="60">
        <v>12874000</v>
      </c>
      <c r="T25" s="60">
        <v>12446558</v>
      </c>
      <c r="U25" s="60">
        <v>12802855</v>
      </c>
      <c r="V25" s="60">
        <v>38123413</v>
      </c>
      <c r="W25" s="60">
        <v>141153525</v>
      </c>
      <c r="X25" s="60">
        <v>160321376</v>
      </c>
      <c r="Y25" s="60">
        <v>-19167851</v>
      </c>
      <c r="Z25" s="140">
        <v>-11.96</v>
      </c>
      <c r="AA25" s="155">
        <v>139928486</v>
      </c>
    </row>
    <row r="26" spans="1:27" ht="13.5">
      <c r="A26" s="183" t="s">
        <v>38</v>
      </c>
      <c r="B26" s="182"/>
      <c r="C26" s="155">
        <v>4702698</v>
      </c>
      <c r="D26" s="155">
        <v>0</v>
      </c>
      <c r="E26" s="156">
        <v>4618788</v>
      </c>
      <c r="F26" s="60">
        <v>10290060</v>
      </c>
      <c r="G26" s="60">
        <v>305445</v>
      </c>
      <c r="H26" s="60">
        <v>406130</v>
      </c>
      <c r="I26" s="60">
        <v>363600</v>
      </c>
      <c r="J26" s="60">
        <v>1075175</v>
      </c>
      <c r="K26" s="60">
        <v>376000</v>
      </c>
      <c r="L26" s="60">
        <v>371830</v>
      </c>
      <c r="M26" s="60">
        <v>476098</v>
      </c>
      <c r="N26" s="60">
        <v>1223928</v>
      </c>
      <c r="O26" s="60">
        <v>338546</v>
      </c>
      <c r="P26" s="60">
        <v>381000</v>
      </c>
      <c r="Q26" s="60">
        <v>377560</v>
      </c>
      <c r="R26" s="60">
        <v>1097106</v>
      </c>
      <c r="S26" s="60">
        <v>922314</v>
      </c>
      <c r="T26" s="60">
        <v>455547</v>
      </c>
      <c r="U26" s="60">
        <v>0</v>
      </c>
      <c r="V26" s="60">
        <v>1377861</v>
      </c>
      <c r="W26" s="60">
        <v>4774070</v>
      </c>
      <c r="X26" s="60">
        <v>4618788</v>
      </c>
      <c r="Y26" s="60">
        <v>155282</v>
      </c>
      <c r="Z26" s="140">
        <v>3.36</v>
      </c>
      <c r="AA26" s="155">
        <v>10290060</v>
      </c>
    </row>
    <row r="27" spans="1:27" ht="13.5">
      <c r="A27" s="183" t="s">
        <v>118</v>
      </c>
      <c r="B27" s="182"/>
      <c r="C27" s="155">
        <v>16027558</v>
      </c>
      <c r="D27" s="155">
        <v>0</v>
      </c>
      <c r="E27" s="156">
        <v>30451720</v>
      </c>
      <c r="F27" s="60">
        <v>26380401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310542</v>
      </c>
      <c r="V27" s="60">
        <v>310542</v>
      </c>
      <c r="W27" s="60">
        <v>310542</v>
      </c>
      <c r="X27" s="60">
        <v>30451720</v>
      </c>
      <c r="Y27" s="60">
        <v>-30141178</v>
      </c>
      <c r="Z27" s="140">
        <v>-98.98</v>
      </c>
      <c r="AA27" s="155">
        <v>26380401</v>
      </c>
    </row>
    <row r="28" spans="1:27" ht="13.5">
      <c r="A28" s="183" t="s">
        <v>39</v>
      </c>
      <c r="B28" s="182"/>
      <c r="C28" s="155">
        <v>38999385</v>
      </c>
      <c r="D28" s="155">
        <v>0</v>
      </c>
      <c r="E28" s="156">
        <v>44689131</v>
      </c>
      <c r="F28" s="60">
        <v>44659552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44689131</v>
      </c>
      <c r="Y28" s="60">
        <v>-44689131</v>
      </c>
      <c r="Z28" s="140">
        <v>-100</v>
      </c>
      <c r="AA28" s="155">
        <v>44659552</v>
      </c>
    </row>
    <row r="29" spans="1:27" ht="13.5">
      <c r="A29" s="183" t="s">
        <v>40</v>
      </c>
      <c r="B29" s="182"/>
      <c r="C29" s="155">
        <v>2548677</v>
      </c>
      <c r="D29" s="155">
        <v>0</v>
      </c>
      <c r="E29" s="156">
        <v>1310954</v>
      </c>
      <c r="F29" s="60">
        <v>1075000</v>
      </c>
      <c r="G29" s="60">
        <v>0</v>
      </c>
      <c r="H29" s="60">
        <v>21117</v>
      </c>
      <c r="I29" s="60">
        <v>482000</v>
      </c>
      <c r="J29" s="60">
        <v>503117</v>
      </c>
      <c r="K29" s="60">
        <v>4612</v>
      </c>
      <c r="L29" s="60">
        <v>11437</v>
      </c>
      <c r="M29" s="60">
        <v>19000</v>
      </c>
      <c r="N29" s="60">
        <v>35049</v>
      </c>
      <c r="O29" s="60">
        <v>0</v>
      </c>
      <c r="P29" s="60">
        <v>7000</v>
      </c>
      <c r="Q29" s="60">
        <v>6000</v>
      </c>
      <c r="R29" s="60">
        <v>13000</v>
      </c>
      <c r="S29" s="60">
        <v>13000</v>
      </c>
      <c r="T29" s="60">
        <v>174000</v>
      </c>
      <c r="U29" s="60">
        <v>1337744</v>
      </c>
      <c r="V29" s="60">
        <v>1524744</v>
      </c>
      <c r="W29" s="60">
        <v>2075910</v>
      </c>
      <c r="X29" s="60">
        <v>1310654</v>
      </c>
      <c r="Y29" s="60">
        <v>765256</v>
      </c>
      <c r="Z29" s="140">
        <v>58.39</v>
      </c>
      <c r="AA29" s="155">
        <v>1075000</v>
      </c>
    </row>
    <row r="30" spans="1:27" ht="13.5">
      <c r="A30" s="183" t="s">
        <v>119</v>
      </c>
      <c r="B30" s="182"/>
      <c r="C30" s="155">
        <v>732242</v>
      </c>
      <c r="D30" s="155">
        <v>0</v>
      </c>
      <c r="E30" s="156">
        <v>6084861</v>
      </c>
      <c r="F30" s="60">
        <v>6084861</v>
      </c>
      <c r="G30" s="60">
        <v>1000000</v>
      </c>
      <c r="H30" s="60">
        <v>0</v>
      </c>
      <c r="I30" s="60">
        <v>-8227</v>
      </c>
      <c r="J30" s="60">
        <v>991773</v>
      </c>
      <c r="K30" s="60">
        <v>0</v>
      </c>
      <c r="L30" s="60">
        <v>0</v>
      </c>
      <c r="M30" s="60">
        <v>1279795</v>
      </c>
      <c r="N30" s="60">
        <v>1279795</v>
      </c>
      <c r="O30" s="60">
        <v>-316271</v>
      </c>
      <c r="P30" s="60">
        <v>1739465</v>
      </c>
      <c r="Q30" s="60">
        <v>823000</v>
      </c>
      <c r="R30" s="60">
        <v>2246194</v>
      </c>
      <c r="S30" s="60">
        <v>595616</v>
      </c>
      <c r="T30" s="60">
        <v>580220</v>
      </c>
      <c r="U30" s="60">
        <v>1161058</v>
      </c>
      <c r="V30" s="60">
        <v>2336894</v>
      </c>
      <c r="W30" s="60">
        <v>6854656</v>
      </c>
      <c r="X30" s="60">
        <v>6084861</v>
      </c>
      <c r="Y30" s="60">
        <v>769795</v>
      </c>
      <c r="Z30" s="140">
        <v>12.65</v>
      </c>
      <c r="AA30" s="155">
        <v>6084861</v>
      </c>
    </row>
    <row r="31" spans="1:27" ht="13.5">
      <c r="A31" s="183" t="s">
        <v>120</v>
      </c>
      <c r="B31" s="182"/>
      <c r="C31" s="155">
        <v>22082294</v>
      </c>
      <c r="D31" s="155">
        <v>0</v>
      </c>
      <c r="E31" s="156">
        <v>54449633</v>
      </c>
      <c r="F31" s="60">
        <v>48551759</v>
      </c>
      <c r="G31" s="60">
        <v>25000</v>
      </c>
      <c r="H31" s="60">
        <v>1761000</v>
      </c>
      <c r="I31" s="60">
        <v>904400</v>
      </c>
      <c r="J31" s="60">
        <v>2690400</v>
      </c>
      <c r="K31" s="60">
        <v>573914</v>
      </c>
      <c r="L31" s="60">
        <v>889231</v>
      </c>
      <c r="M31" s="60">
        <v>4154000</v>
      </c>
      <c r="N31" s="60">
        <v>5617145</v>
      </c>
      <c r="O31" s="60">
        <v>1550000</v>
      </c>
      <c r="P31" s="60">
        <v>323310</v>
      </c>
      <c r="Q31" s="60">
        <v>4241000</v>
      </c>
      <c r="R31" s="60">
        <v>6114310</v>
      </c>
      <c r="S31" s="60">
        <v>3104000</v>
      </c>
      <c r="T31" s="60">
        <v>4150564</v>
      </c>
      <c r="U31" s="60">
        <v>7851840</v>
      </c>
      <c r="V31" s="60">
        <v>15106404</v>
      </c>
      <c r="W31" s="60">
        <v>29528259</v>
      </c>
      <c r="X31" s="60">
        <v>54449515</v>
      </c>
      <c r="Y31" s="60">
        <v>-24921256</v>
      </c>
      <c r="Z31" s="140">
        <v>-45.77</v>
      </c>
      <c r="AA31" s="155">
        <v>48551759</v>
      </c>
    </row>
    <row r="32" spans="1:27" ht="13.5">
      <c r="A32" s="183" t="s">
        <v>121</v>
      </c>
      <c r="B32" s="182"/>
      <c r="C32" s="155">
        <v>46771843</v>
      </c>
      <c r="D32" s="155">
        <v>0</v>
      </c>
      <c r="E32" s="156">
        <v>37658185</v>
      </c>
      <c r="F32" s="60">
        <v>40814247</v>
      </c>
      <c r="G32" s="60">
        <v>1779000</v>
      </c>
      <c r="H32" s="60">
        <v>1961000</v>
      </c>
      <c r="I32" s="60">
        <v>2385100</v>
      </c>
      <c r="J32" s="60">
        <v>6125100</v>
      </c>
      <c r="K32" s="60">
        <v>2697000</v>
      </c>
      <c r="L32" s="60">
        <v>1768000</v>
      </c>
      <c r="M32" s="60">
        <v>3138000</v>
      </c>
      <c r="N32" s="60">
        <v>7603000</v>
      </c>
      <c r="O32" s="60">
        <v>190000</v>
      </c>
      <c r="P32" s="60">
        <v>1475000</v>
      </c>
      <c r="Q32" s="60">
        <v>5279500</v>
      </c>
      <c r="R32" s="60">
        <v>6944500</v>
      </c>
      <c r="S32" s="60">
        <v>1179000</v>
      </c>
      <c r="T32" s="60">
        <v>2145262</v>
      </c>
      <c r="U32" s="60">
        <v>3806473</v>
      </c>
      <c r="V32" s="60">
        <v>7130735</v>
      </c>
      <c r="W32" s="60">
        <v>27803335</v>
      </c>
      <c r="X32" s="60">
        <v>37658186</v>
      </c>
      <c r="Y32" s="60">
        <v>-9854851</v>
      </c>
      <c r="Z32" s="140">
        <v>-26.17</v>
      </c>
      <c r="AA32" s="155">
        <v>40814247</v>
      </c>
    </row>
    <row r="33" spans="1:27" ht="13.5">
      <c r="A33" s="183" t="s">
        <v>42</v>
      </c>
      <c r="B33" s="182"/>
      <c r="C33" s="155">
        <v>83731826</v>
      </c>
      <c r="D33" s="155">
        <v>0</v>
      </c>
      <c r="E33" s="156">
        <v>11900000</v>
      </c>
      <c r="F33" s="60">
        <v>12479566</v>
      </c>
      <c r="G33" s="60">
        <v>0</v>
      </c>
      <c r="H33" s="60">
        <v>0</v>
      </c>
      <c r="I33" s="60">
        <v>0</v>
      </c>
      <c r="J33" s="60">
        <v>0</v>
      </c>
      <c r="K33" s="60">
        <v>28000</v>
      </c>
      <c r="L33" s="60">
        <v>2497607</v>
      </c>
      <c r="M33" s="60">
        <v>3714000</v>
      </c>
      <c r="N33" s="60">
        <v>6239607</v>
      </c>
      <c r="O33" s="60">
        <v>226000</v>
      </c>
      <c r="P33" s="60">
        <v>229000</v>
      </c>
      <c r="Q33" s="60">
        <v>1503000</v>
      </c>
      <c r="R33" s="60">
        <v>1958000</v>
      </c>
      <c r="S33" s="60">
        <v>1186000</v>
      </c>
      <c r="T33" s="60">
        <v>14766</v>
      </c>
      <c r="U33" s="60">
        <v>0</v>
      </c>
      <c r="V33" s="60">
        <v>1200766</v>
      </c>
      <c r="W33" s="60">
        <v>9398373</v>
      </c>
      <c r="X33" s="60">
        <v>11900000</v>
      </c>
      <c r="Y33" s="60">
        <v>-2501627</v>
      </c>
      <c r="Z33" s="140">
        <v>-21.02</v>
      </c>
      <c r="AA33" s="155">
        <v>12479566</v>
      </c>
    </row>
    <row r="34" spans="1:27" ht="13.5">
      <c r="A34" s="183" t="s">
        <v>43</v>
      </c>
      <c r="B34" s="182"/>
      <c r="C34" s="155">
        <v>104386799</v>
      </c>
      <c r="D34" s="155">
        <v>0</v>
      </c>
      <c r="E34" s="156">
        <v>115103615</v>
      </c>
      <c r="F34" s="60">
        <v>127328910</v>
      </c>
      <c r="G34" s="60">
        <v>9098307</v>
      </c>
      <c r="H34" s="60">
        <v>6080506</v>
      </c>
      <c r="I34" s="60">
        <v>11675900</v>
      </c>
      <c r="J34" s="60">
        <v>26854713</v>
      </c>
      <c r="K34" s="60">
        <v>7510338</v>
      </c>
      <c r="L34" s="60">
        <v>12822253</v>
      </c>
      <c r="M34" s="60">
        <v>10007387</v>
      </c>
      <c r="N34" s="60">
        <v>30339978</v>
      </c>
      <c r="O34" s="60">
        <v>7147094</v>
      </c>
      <c r="P34" s="60">
        <v>10764225</v>
      </c>
      <c r="Q34" s="60">
        <v>12597300</v>
      </c>
      <c r="R34" s="60">
        <v>30508619</v>
      </c>
      <c r="S34" s="60">
        <v>12805000</v>
      </c>
      <c r="T34" s="60">
        <v>12373373</v>
      </c>
      <c r="U34" s="60">
        <v>26406104</v>
      </c>
      <c r="V34" s="60">
        <v>51584477</v>
      </c>
      <c r="W34" s="60">
        <v>139287787</v>
      </c>
      <c r="X34" s="60">
        <v>115103122</v>
      </c>
      <c r="Y34" s="60">
        <v>24184665</v>
      </c>
      <c r="Z34" s="140">
        <v>21.01</v>
      </c>
      <c r="AA34" s="155">
        <v>127328910</v>
      </c>
    </row>
    <row r="35" spans="1:27" ht="13.5">
      <c r="A35" s="181" t="s">
        <v>122</v>
      </c>
      <c r="B35" s="185"/>
      <c r="C35" s="155">
        <v>5420887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450763110</v>
      </c>
      <c r="D36" s="188">
        <f>SUM(D25:D35)</f>
        <v>0</v>
      </c>
      <c r="E36" s="189">
        <f t="shared" si="1"/>
        <v>466587887</v>
      </c>
      <c r="F36" s="190">
        <f t="shared" si="1"/>
        <v>457592842</v>
      </c>
      <c r="G36" s="190">
        <f t="shared" si="1"/>
        <v>22820752</v>
      </c>
      <c r="H36" s="190">
        <f t="shared" si="1"/>
        <v>19677343</v>
      </c>
      <c r="I36" s="190">
        <f t="shared" si="1"/>
        <v>27643273</v>
      </c>
      <c r="J36" s="190">
        <f t="shared" si="1"/>
        <v>70141368</v>
      </c>
      <c r="K36" s="190">
        <f t="shared" si="1"/>
        <v>22244000</v>
      </c>
      <c r="L36" s="190">
        <f t="shared" si="1"/>
        <v>34810524</v>
      </c>
      <c r="M36" s="190">
        <f t="shared" si="1"/>
        <v>33451000</v>
      </c>
      <c r="N36" s="190">
        <f t="shared" si="1"/>
        <v>90505524</v>
      </c>
      <c r="O36" s="190">
        <f t="shared" si="1"/>
        <v>19930369</v>
      </c>
      <c r="P36" s="190">
        <f t="shared" si="1"/>
        <v>25819000</v>
      </c>
      <c r="Q36" s="190">
        <f t="shared" si="1"/>
        <v>36094360</v>
      </c>
      <c r="R36" s="190">
        <f t="shared" si="1"/>
        <v>81843729</v>
      </c>
      <c r="S36" s="190">
        <f t="shared" si="1"/>
        <v>32678930</v>
      </c>
      <c r="T36" s="190">
        <f t="shared" si="1"/>
        <v>32340290</v>
      </c>
      <c r="U36" s="190">
        <f t="shared" si="1"/>
        <v>53676616</v>
      </c>
      <c r="V36" s="190">
        <f t="shared" si="1"/>
        <v>118695836</v>
      </c>
      <c r="W36" s="190">
        <f t="shared" si="1"/>
        <v>361186457</v>
      </c>
      <c r="X36" s="190">
        <f t="shared" si="1"/>
        <v>466587353</v>
      </c>
      <c r="Y36" s="190">
        <f t="shared" si="1"/>
        <v>-105400896</v>
      </c>
      <c r="Z36" s="191">
        <f>+IF(X36&lt;&gt;0,+(Y36/X36)*100,0)</f>
        <v>-22.589745590468244</v>
      </c>
      <c r="AA36" s="188">
        <f>SUM(AA25:AA35)</f>
        <v>457592842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-13200065</v>
      </c>
      <c r="D38" s="199">
        <f>+D22-D36</f>
        <v>0</v>
      </c>
      <c r="E38" s="200">
        <f t="shared" si="2"/>
        <v>38249000</v>
      </c>
      <c r="F38" s="106">
        <f t="shared" si="2"/>
        <v>38777699</v>
      </c>
      <c r="G38" s="106">
        <f t="shared" si="2"/>
        <v>103747494</v>
      </c>
      <c r="H38" s="106">
        <f t="shared" si="2"/>
        <v>1274657</v>
      </c>
      <c r="I38" s="106">
        <f t="shared" si="2"/>
        <v>-12104170</v>
      </c>
      <c r="J38" s="106">
        <f t="shared" si="2"/>
        <v>92917981</v>
      </c>
      <c r="K38" s="106">
        <f t="shared" si="2"/>
        <v>-15798822</v>
      </c>
      <c r="L38" s="106">
        <f t="shared" si="2"/>
        <v>82653399</v>
      </c>
      <c r="M38" s="106">
        <f t="shared" si="2"/>
        <v>-22976207</v>
      </c>
      <c r="N38" s="106">
        <f t="shared" si="2"/>
        <v>43878370</v>
      </c>
      <c r="O38" s="106">
        <f t="shared" si="2"/>
        <v>-9856366</v>
      </c>
      <c r="P38" s="106">
        <f t="shared" si="2"/>
        <v>-10645623</v>
      </c>
      <c r="Q38" s="106">
        <f t="shared" si="2"/>
        <v>-25438752</v>
      </c>
      <c r="R38" s="106">
        <f t="shared" si="2"/>
        <v>-45940741</v>
      </c>
      <c r="S38" s="106">
        <f t="shared" si="2"/>
        <v>58330540</v>
      </c>
      <c r="T38" s="106">
        <f t="shared" si="2"/>
        <v>-20702844</v>
      </c>
      <c r="U38" s="106">
        <f t="shared" si="2"/>
        <v>-30888619</v>
      </c>
      <c r="V38" s="106">
        <f t="shared" si="2"/>
        <v>6739077</v>
      </c>
      <c r="W38" s="106">
        <f t="shared" si="2"/>
        <v>97594687</v>
      </c>
      <c r="X38" s="106">
        <f>IF(F22=F36,0,X22-X36)</f>
        <v>38248647</v>
      </c>
      <c r="Y38" s="106">
        <f t="shared" si="2"/>
        <v>59346040</v>
      </c>
      <c r="Z38" s="201">
        <f>+IF(X38&lt;&gt;0,+(Y38/X38)*100,0)</f>
        <v>155.15853410448742</v>
      </c>
      <c r="AA38" s="199">
        <f>+AA22-AA36</f>
        <v>38777699</v>
      </c>
    </row>
    <row r="39" spans="1:27" ht="13.5">
      <c r="A39" s="181" t="s">
        <v>46</v>
      </c>
      <c r="B39" s="185"/>
      <c r="C39" s="155">
        <v>360479408</v>
      </c>
      <c r="D39" s="155">
        <v>0</v>
      </c>
      <c r="E39" s="156">
        <v>209225000</v>
      </c>
      <c r="F39" s="60">
        <v>269648000</v>
      </c>
      <c r="G39" s="60">
        <v>6549775</v>
      </c>
      <c r="H39" s="60">
        <v>18139523</v>
      </c>
      <c r="I39" s="60">
        <v>22135800</v>
      </c>
      <c r="J39" s="60">
        <v>46825098</v>
      </c>
      <c r="K39" s="60">
        <v>20450000</v>
      </c>
      <c r="L39" s="60">
        <v>28944000</v>
      </c>
      <c r="M39" s="60">
        <v>28849000</v>
      </c>
      <c r="N39" s="60">
        <v>78243000</v>
      </c>
      <c r="O39" s="60">
        <v>8925000</v>
      </c>
      <c r="P39" s="60">
        <v>28019000</v>
      </c>
      <c r="Q39" s="60">
        <v>19831000</v>
      </c>
      <c r="R39" s="60">
        <v>56775000</v>
      </c>
      <c r="S39" s="60">
        <v>67608000</v>
      </c>
      <c r="T39" s="60">
        <v>44503000</v>
      </c>
      <c r="U39" s="60">
        <v>0</v>
      </c>
      <c r="V39" s="60">
        <v>112111000</v>
      </c>
      <c r="W39" s="60">
        <v>293954098</v>
      </c>
      <c r="X39" s="60">
        <v>209225000</v>
      </c>
      <c r="Y39" s="60">
        <v>84729098</v>
      </c>
      <c r="Z39" s="140">
        <v>40.5</v>
      </c>
      <c r="AA39" s="155">
        <v>269648000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347279343</v>
      </c>
      <c r="D42" s="206">
        <f>SUM(D38:D41)</f>
        <v>0</v>
      </c>
      <c r="E42" s="207">
        <f t="shared" si="3"/>
        <v>247474000</v>
      </c>
      <c r="F42" s="88">
        <f t="shared" si="3"/>
        <v>308425699</v>
      </c>
      <c r="G42" s="88">
        <f t="shared" si="3"/>
        <v>110297269</v>
      </c>
      <c r="H42" s="88">
        <f t="shared" si="3"/>
        <v>19414180</v>
      </c>
      <c r="I42" s="88">
        <f t="shared" si="3"/>
        <v>10031630</v>
      </c>
      <c r="J42" s="88">
        <f t="shared" si="3"/>
        <v>139743079</v>
      </c>
      <c r="K42" s="88">
        <f t="shared" si="3"/>
        <v>4651178</v>
      </c>
      <c r="L42" s="88">
        <f t="shared" si="3"/>
        <v>111597399</v>
      </c>
      <c r="M42" s="88">
        <f t="shared" si="3"/>
        <v>5872793</v>
      </c>
      <c r="N42" s="88">
        <f t="shared" si="3"/>
        <v>122121370</v>
      </c>
      <c r="O42" s="88">
        <f t="shared" si="3"/>
        <v>-931366</v>
      </c>
      <c r="P42" s="88">
        <f t="shared" si="3"/>
        <v>17373377</v>
      </c>
      <c r="Q42" s="88">
        <f t="shared" si="3"/>
        <v>-5607752</v>
      </c>
      <c r="R42" s="88">
        <f t="shared" si="3"/>
        <v>10834259</v>
      </c>
      <c r="S42" s="88">
        <f t="shared" si="3"/>
        <v>125938540</v>
      </c>
      <c r="T42" s="88">
        <f t="shared" si="3"/>
        <v>23800156</v>
      </c>
      <c r="U42" s="88">
        <f t="shared" si="3"/>
        <v>-30888619</v>
      </c>
      <c r="V42" s="88">
        <f t="shared" si="3"/>
        <v>118850077</v>
      </c>
      <c r="W42" s="88">
        <f t="shared" si="3"/>
        <v>391548785</v>
      </c>
      <c r="X42" s="88">
        <f t="shared" si="3"/>
        <v>247473647</v>
      </c>
      <c r="Y42" s="88">
        <f t="shared" si="3"/>
        <v>144075138</v>
      </c>
      <c r="Z42" s="208">
        <f>+IF(X42&lt;&gt;0,+(Y42/X42)*100,0)</f>
        <v>58.21837587417944</v>
      </c>
      <c r="AA42" s="206">
        <f>SUM(AA38:AA41)</f>
        <v>308425699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347279343</v>
      </c>
      <c r="D44" s="210">
        <f>+D42-D43</f>
        <v>0</v>
      </c>
      <c r="E44" s="211">
        <f t="shared" si="4"/>
        <v>247474000</v>
      </c>
      <c r="F44" s="77">
        <f t="shared" si="4"/>
        <v>308425699</v>
      </c>
      <c r="G44" s="77">
        <f t="shared" si="4"/>
        <v>110297269</v>
      </c>
      <c r="H44" s="77">
        <f t="shared" si="4"/>
        <v>19414180</v>
      </c>
      <c r="I44" s="77">
        <f t="shared" si="4"/>
        <v>10031630</v>
      </c>
      <c r="J44" s="77">
        <f t="shared" si="4"/>
        <v>139743079</v>
      </c>
      <c r="K44" s="77">
        <f t="shared" si="4"/>
        <v>4651178</v>
      </c>
      <c r="L44" s="77">
        <f t="shared" si="4"/>
        <v>111597399</v>
      </c>
      <c r="M44" s="77">
        <f t="shared" si="4"/>
        <v>5872793</v>
      </c>
      <c r="N44" s="77">
        <f t="shared" si="4"/>
        <v>122121370</v>
      </c>
      <c r="O44" s="77">
        <f t="shared" si="4"/>
        <v>-931366</v>
      </c>
      <c r="P44" s="77">
        <f t="shared" si="4"/>
        <v>17373377</v>
      </c>
      <c r="Q44" s="77">
        <f t="shared" si="4"/>
        <v>-5607752</v>
      </c>
      <c r="R44" s="77">
        <f t="shared" si="4"/>
        <v>10834259</v>
      </c>
      <c r="S44" s="77">
        <f t="shared" si="4"/>
        <v>125938540</v>
      </c>
      <c r="T44" s="77">
        <f t="shared" si="4"/>
        <v>23800156</v>
      </c>
      <c r="U44" s="77">
        <f t="shared" si="4"/>
        <v>-30888619</v>
      </c>
      <c r="V44" s="77">
        <f t="shared" si="4"/>
        <v>118850077</v>
      </c>
      <c r="W44" s="77">
        <f t="shared" si="4"/>
        <v>391548785</v>
      </c>
      <c r="X44" s="77">
        <f t="shared" si="4"/>
        <v>247473647</v>
      </c>
      <c r="Y44" s="77">
        <f t="shared" si="4"/>
        <v>144075138</v>
      </c>
      <c r="Z44" s="212">
        <f>+IF(X44&lt;&gt;0,+(Y44/X44)*100,0)</f>
        <v>58.21837587417944</v>
      </c>
      <c r="AA44" s="210">
        <f>+AA42-AA43</f>
        <v>308425699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347279343</v>
      </c>
      <c r="D46" s="206">
        <f>SUM(D44:D45)</f>
        <v>0</v>
      </c>
      <c r="E46" s="207">
        <f t="shared" si="5"/>
        <v>247474000</v>
      </c>
      <c r="F46" s="88">
        <f t="shared" si="5"/>
        <v>308425699</v>
      </c>
      <c r="G46" s="88">
        <f t="shared" si="5"/>
        <v>110297269</v>
      </c>
      <c r="H46" s="88">
        <f t="shared" si="5"/>
        <v>19414180</v>
      </c>
      <c r="I46" s="88">
        <f t="shared" si="5"/>
        <v>10031630</v>
      </c>
      <c r="J46" s="88">
        <f t="shared" si="5"/>
        <v>139743079</v>
      </c>
      <c r="K46" s="88">
        <f t="shared" si="5"/>
        <v>4651178</v>
      </c>
      <c r="L46" s="88">
        <f t="shared" si="5"/>
        <v>111597399</v>
      </c>
      <c r="M46" s="88">
        <f t="shared" si="5"/>
        <v>5872793</v>
      </c>
      <c r="N46" s="88">
        <f t="shared" si="5"/>
        <v>122121370</v>
      </c>
      <c r="O46" s="88">
        <f t="shared" si="5"/>
        <v>-931366</v>
      </c>
      <c r="P46" s="88">
        <f t="shared" si="5"/>
        <v>17373377</v>
      </c>
      <c r="Q46" s="88">
        <f t="shared" si="5"/>
        <v>-5607752</v>
      </c>
      <c r="R46" s="88">
        <f t="shared" si="5"/>
        <v>10834259</v>
      </c>
      <c r="S46" s="88">
        <f t="shared" si="5"/>
        <v>125938540</v>
      </c>
      <c r="T46" s="88">
        <f t="shared" si="5"/>
        <v>23800156</v>
      </c>
      <c r="U46" s="88">
        <f t="shared" si="5"/>
        <v>-30888619</v>
      </c>
      <c r="V46" s="88">
        <f t="shared" si="5"/>
        <v>118850077</v>
      </c>
      <c r="W46" s="88">
        <f t="shared" si="5"/>
        <v>391548785</v>
      </c>
      <c r="X46" s="88">
        <f t="shared" si="5"/>
        <v>247473647</v>
      </c>
      <c r="Y46" s="88">
        <f t="shared" si="5"/>
        <v>144075138</v>
      </c>
      <c r="Z46" s="208">
        <f>+IF(X46&lt;&gt;0,+(Y46/X46)*100,0)</f>
        <v>58.21837587417944</v>
      </c>
      <c r="AA46" s="206">
        <f>SUM(AA44:AA45)</f>
        <v>308425699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347279343</v>
      </c>
      <c r="D48" s="217">
        <f>SUM(D46:D47)</f>
        <v>0</v>
      </c>
      <c r="E48" s="218">
        <f t="shared" si="6"/>
        <v>247474000</v>
      </c>
      <c r="F48" s="219">
        <f t="shared" si="6"/>
        <v>308425699</v>
      </c>
      <c r="G48" s="219">
        <f t="shared" si="6"/>
        <v>110297269</v>
      </c>
      <c r="H48" s="220">
        <f t="shared" si="6"/>
        <v>19414180</v>
      </c>
      <c r="I48" s="220">
        <f t="shared" si="6"/>
        <v>10031630</v>
      </c>
      <c r="J48" s="220">
        <f t="shared" si="6"/>
        <v>139743079</v>
      </c>
      <c r="K48" s="220">
        <f t="shared" si="6"/>
        <v>4651178</v>
      </c>
      <c r="L48" s="220">
        <f t="shared" si="6"/>
        <v>111597399</v>
      </c>
      <c r="M48" s="219">
        <f t="shared" si="6"/>
        <v>5872793</v>
      </c>
      <c r="N48" s="219">
        <f t="shared" si="6"/>
        <v>122121370</v>
      </c>
      <c r="O48" s="220">
        <f t="shared" si="6"/>
        <v>-931366</v>
      </c>
      <c r="P48" s="220">
        <f t="shared" si="6"/>
        <v>17373377</v>
      </c>
      <c r="Q48" s="220">
        <f t="shared" si="6"/>
        <v>-5607752</v>
      </c>
      <c r="R48" s="220">
        <f t="shared" si="6"/>
        <v>10834259</v>
      </c>
      <c r="S48" s="220">
        <f t="shared" si="6"/>
        <v>125938540</v>
      </c>
      <c r="T48" s="219">
        <f t="shared" si="6"/>
        <v>23800156</v>
      </c>
      <c r="U48" s="219">
        <f t="shared" si="6"/>
        <v>-30888619</v>
      </c>
      <c r="V48" s="220">
        <f t="shared" si="6"/>
        <v>118850077</v>
      </c>
      <c r="W48" s="220">
        <f t="shared" si="6"/>
        <v>391548785</v>
      </c>
      <c r="X48" s="220">
        <f t="shared" si="6"/>
        <v>247473647</v>
      </c>
      <c r="Y48" s="220">
        <f t="shared" si="6"/>
        <v>144075138</v>
      </c>
      <c r="Z48" s="221">
        <f>+IF(X48&lt;&gt;0,+(Y48/X48)*100,0)</f>
        <v>58.21837587417944</v>
      </c>
      <c r="AA48" s="222">
        <f>SUM(AA46:AA47)</f>
        <v>308425699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688000</v>
      </c>
      <c r="D5" s="153">
        <f>SUM(D6:D8)</f>
        <v>0</v>
      </c>
      <c r="E5" s="154">
        <f t="shared" si="0"/>
        <v>4310000</v>
      </c>
      <c r="F5" s="100">
        <f t="shared" si="0"/>
        <v>5343802</v>
      </c>
      <c r="G5" s="100">
        <f t="shared" si="0"/>
        <v>1083353</v>
      </c>
      <c r="H5" s="100">
        <f t="shared" si="0"/>
        <v>928840</v>
      </c>
      <c r="I5" s="100">
        <f t="shared" si="0"/>
        <v>1000</v>
      </c>
      <c r="J5" s="100">
        <f t="shared" si="0"/>
        <v>2013193</v>
      </c>
      <c r="K5" s="100">
        <f t="shared" si="0"/>
        <v>0</v>
      </c>
      <c r="L5" s="100">
        <f t="shared" si="0"/>
        <v>16000</v>
      </c>
      <c r="M5" s="100">
        <f t="shared" si="0"/>
        <v>188000</v>
      </c>
      <c r="N5" s="100">
        <f t="shared" si="0"/>
        <v>204000</v>
      </c>
      <c r="O5" s="100">
        <f t="shared" si="0"/>
        <v>0</v>
      </c>
      <c r="P5" s="100">
        <f t="shared" si="0"/>
        <v>33000</v>
      </c>
      <c r="Q5" s="100">
        <f t="shared" si="0"/>
        <v>51000</v>
      </c>
      <c r="R5" s="100">
        <f t="shared" si="0"/>
        <v>84000</v>
      </c>
      <c r="S5" s="100">
        <f t="shared" si="0"/>
        <v>1153792</v>
      </c>
      <c r="T5" s="100">
        <f t="shared" si="0"/>
        <v>103975</v>
      </c>
      <c r="U5" s="100">
        <f t="shared" si="0"/>
        <v>248000</v>
      </c>
      <c r="V5" s="100">
        <f t="shared" si="0"/>
        <v>1505767</v>
      </c>
      <c r="W5" s="100">
        <f t="shared" si="0"/>
        <v>3806960</v>
      </c>
      <c r="X5" s="100">
        <f t="shared" si="0"/>
        <v>4310000</v>
      </c>
      <c r="Y5" s="100">
        <f t="shared" si="0"/>
        <v>-503040</v>
      </c>
      <c r="Z5" s="137">
        <f>+IF(X5&lt;&gt;0,+(Y5/X5)*100,0)</f>
        <v>-11.671461716937355</v>
      </c>
      <c r="AA5" s="153">
        <f>SUM(AA6:AA8)</f>
        <v>5343802</v>
      </c>
    </row>
    <row r="6" spans="1:27" ht="13.5">
      <c r="A6" s="138" t="s">
        <v>75</v>
      </c>
      <c r="B6" s="136"/>
      <c r="C6" s="155">
        <v>621000</v>
      </c>
      <c r="D6" s="155"/>
      <c r="E6" s="156">
        <v>2210000</v>
      </c>
      <c r="F6" s="60">
        <v>2310991</v>
      </c>
      <c r="G6" s="60">
        <v>464651</v>
      </c>
      <c r="H6" s="60">
        <v>278876</v>
      </c>
      <c r="I6" s="60">
        <v>1000</v>
      </c>
      <c r="J6" s="60">
        <v>744527</v>
      </c>
      <c r="K6" s="60"/>
      <c r="L6" s="60"/>
      <c r="M6" s="60">
        <v>169000</v>
      </c>
      <c r="N6" s="60">
        <v>169000</v>
      </c>
      <c r="O6" s="60"/>
      <c r="P6" s="60">
        <v>9000</v>
      </c>
      <c r="Q6" s="60">
        <v>26000</v>
      </c>
      <c r="R6" s="60">
        <v>35000</v>
      </c>
      <c r="S6" s="60">
        <v>898995</v>
      </c>
      <c r="T6" s="60">
        <v>25311</v>
      </c>
      <c r="U6" s="60">
        <v>134000</v>
      </c>
      <c r="V6" s="60">
        <v>1058306</v>
      </c>
      <c r="W6" s="60">
        <v>2006833</v>
      </c>
      <c r="X6" s="60">
        <v>2210000</v>
      </c>
      <c r="Y6" s="60">
        <v>-203167</v>
      </c>
      <c r="Z6" s="140">
        <v>-9.19</v>
      </c>
      <c r="AA6" s="62">
        <v>2310991</v>
      </c>
    </row>
    <row r="7" spans="1:27" ht="13.5">
      <c r="A7" s="138" t="s">
        <v>76</v>
      </c>
      <c r="B7" s="136"/>
      <c r="C7" s="157">
        <v>67000</v>
      </c>
      <c r="D7" s="157"/>
      <c r="E7" s="158">
        <v>600000</v>
      </c>
      <c r="F7" s="159">
        <v>1161468</v>
      </c>
      <c r="G7" s="159">
        <v>441306</v>
      </c>
      <c r="H7" s="159">
        <v>6517</v>
      </c>
      <c r="I7" s="159"/>
      <c r="J7" s="159">
        <v>447823</v>
      </c>
      <c r="K7" s="159"/>
      <c r="L7" s="159">
        <v>16000</v>
      </c>
      <c r="M7" s="159">
        <v>19000</v>
      </c>
      <c r="N7" s="159">
        <v>35000</v>
      </c>
      <c r="O7" s="159"/>
      <c r="P7" s="159"/>
      <c r="Q7" s="159"/>
      <c r="R7" s="159"/>
      <c r="S7" s="159">
        <v>34010</v>
      </c>
      <c r="T7" s="159">
        <v>2719</v>
      </c>
      <c r="U7" s="159">
        <v>6000</v>
      </c>
      <c r="V7" s="159">
        <v>42729</v>
      </c>
      <c r="W7" s="159">
        <v>525552</v>
      </c>
      <c r="X7" s="159">
        <v>600000</v>
      </c>
      <c r="Y7" s="159">
        <v>-74448</v>
      </c>
      <c r="Z7" s="141">
        <v>-12.41</v>
      </c>
      <c r="AA7" s="225">
        <v>1161468</v>
      </c>
    </row>
    <row r="8" spans="1:27" ht="13.5">
      <c r="A8" s="138" t="s">
        <v>77</v>
      </c>
      <c r="B8" s="136"/>
      <c r="C8" s="155"/>
      <c r="D8" s="155"/>
      <c r="E8" s="156">
        <v>1500000</v>
      </c>
      <c r="F8" s="60">
        <v>1871343</v>
      </c>
      <c r="G8" s="60">
        <v>177396</v>
      </c>
      <c r="H8" s="60">
        <v>643447</v>
      </c>
      <c r="I8" s="60"/>
      <c r="J8" s="60">
        <v>820843</v>
      </c>
      <c r="K8" s="60"/>
      <c r="L8" s="60"/>
      <c r="M8" s="60"/>
      <c r="N8" s="60"/>
      <c r="O8" s="60"/>
      <c r="P8" s="60">
        <v>24000</v>
      </c>
      <c r="Q8" s="60">
        <v>25000</v>
      </c>
      <c r="R8" s="60">
        <v>49000</v>
      </c>
      <c r="S8" s="60">
        <v>220787</v>
      </c>
      <c r="T8" s="60">
        <v>75945</v>
      </c>
      <c r="U8" s="60">
        <v>108000</v>
      </c>
      <c r="V8" s="60">
        <v>404732</v>
      </c>
      <c r="W8" s="60">
        <v>1274575</v>
      </c>
      <c r="X8" s="60">
        <v>1500000</v>
      </c>
      <c r="Y8" s="60">
        <v>-225425</v>
      </c>
      <c r="Z8" s="140">
        <v>-15.03</v>
      </c>
      <c r="AA8" s="62">
        <v>1871343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17586000</v>
      </c>
      <c r="F9" s="100">
        <f t="shared" si="1"/>
        <v>12352107</v>
      </c>
      <c r="G9" s="100">
        <f t="shared" si="1"/>
        <v>355992</v>
      </c>
      <c r="H9" s="100">
        <f t="shared" si="1"/>
        <v>1196041</v>
      </c>
      <c r="I9" s="100">
        <f t="shared" si="1"/>
        <v>7263</v>
      </c>
      <c r="J9" s="100">
        <f t="shared" si="1"/>
        <v>1559296</v>
      </c>
      <c r="K9" s="100">
        <f t="shared" si="1"/>
        <v>4000</v>
      </c>
      <c r="L9" s="100">
        <f t="shared" si="1"/>
        <v>0</v>
      </c>
      <c r="M9" s="100">
        <f t="shared" si="1"/>
        <v>1049000</v>
      </c>
      <c r="N9" s="100">
        <f t="shared" si="1"/>
        <v>1053000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23216</v>
      </c>
      <c r="T9" s="100">
        <f t="shared" si="1"/>
        <v>0</v>
      </c>
      <c r="U9" s="100">
        <f t="shared" si="1"/>
        <v>0</v>
      </c>
      <c r="V9" s="100">
        <f t="shared" si="1"/>
        <v>23216</v>
      </c>
      <c r="W9" s="100">
        <f t="shared" si="1"/>
        <v>2635512</v>
      </c>
      <c r="X9" s="100">
        <f t="shared" si="1"/>
        <v>17586000</v>
      </c>
      <c r="Y9" s="100">
        <f t="shared" si="1"/>
        <v>-14950488</v>
      </c>
      <c r="Z9" s="137">
        <f>+IF(X9&lt;&gt;0,+(Y9/X9)*100,0)</f>
        <v>-85.01357898328216</v>
      </c>
      <c r="AA9" s="102">
        <f>SUM(AA10:AA14)</f>
        <v>12352107</v>
      </c>
    </row>
    <row r="10" spans="1:27" ht="13.5">
      <c r="A10" s="138" t="s">
        <v>79</v>
      </c>
      <c r="B10" s="136"/>
      <c r="C10" s="155"/>
      <c r="D10" s="155"/>
      <c r="E10" s="156">
        <v>17586000</v>
      </c>
      <c r="F10" s="60">
        <v>12352107</v>
      </c>
      <c r="G10" s="60">
        <v>355992</v>
      </c>
      <c r="H10" s="60">
        <v>1196041</v>
      </c>
      <c r="I10" s="60">
        <v>7263</v>
      </c>
      <c r="J10" s="60">
        <v>1559296</v>
      </c>
      <c r="K10" s="60">
        <v>4000</v>
      </c>
      <c r="L10" s="60"/>
      <c r="M10" s="60">
        <v>1049000</v>
      </c>
      <c r="N10" s="60">
        <v>1053000</v>
      </c>
      <c r="O10" s="60"/>
      <c r="P10" s="60"/>
      <c r="Q10" s="60"/>
      <c r="R10" s="60"/>
      <c r="S10" s="60"/>
      <c r="T10" s="60"/>
      <c r="U10" s="60"/>
      <c r="V10" s="60"/>
      <c r="W10" s="60">
        <v>2612296</v>
      </c>
      <c r="X10" s="60">
        <v>17586000</v>
      </c>
      <c r="Y10" s="60">
        <v>-14973704</v>
      </c>
      <c r="Z10" s="140">
        <v>-85.15</v>
      </c>
      <c r="AA10" s="62">
        <v>12352107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>
        <v>23216</v>
      </c>
      <c r="T14" s="159"/>
      <c r="U14" s="159"/>
      <c r="V14" s="159">
        <v>23216</v>
      </c>
      <c r="W14" s="159">
        <v>23216</v>
      </c>
      <c r="X14" s="159"/>
      <c r="Y14" s="159">
        <v>23216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1999000</v>
      </c>
      <c r="D15" s="153">
        <f>SUM(D16:D18)</f>
        <v>0</v>
      </c>
      <c r="E15" s="154">
        <f t="shared" si="2"/>
        <v>2315000</v>
      </c>
      <c r="F15" s="100">
        <f t="shared" si="2"/>
        <v>2315000</v>
      </c>
      <c r="G15" s="100">
        <f t="shared" si="2"/>
        <v>0</v>
      </c>
      <c r="H15" s="100">
        <f t="shared" si="2"/>
        <v>248000</v>
      </c>
      <c r="I15" s="100">
        <f t="shared" si="2"/>
        <v>598000</v>
      </c>
      <c r="J15" s="100">
        <f t="shared" si="2"/>
        <v>846000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79000</v>
      </c>
      <c r="R15" s="100">
        <f t="shared" si="2"/>
        <v>79000</v>
      </c>
      <c r="S15" s="100">
        <f t="shared" si="2"/>
        <v>167557</v>
      </c>
      <c r="T15" s="100">
        <f t="shared" si="2"/>
        <v>9088</v>
      </c>
      <c r="U15" s="100">
        <f t="shared" si="2"/>
        <v>9764000</v>
      </c>
      <c r="V15" s="100">
        <f t="shared" si="2"/>
        <v>9940645</v>
      </c>
      <c r="W15" s="100">
        <f t="shared" si="2"/>
        <v>10865645</v>
      </c>
      <c r="X15" s="100">
        <f t="shared" si="2"/>
        <v>2315000</v>
      </c>
      <c r="Y15" s="100">
        <f t="shared" si="2"/>
        <v>8550645</v>
      </c>
      <c r="Z15" s="137">
        <f>+IF(X15&lt;&gt;0,+(Y15/X15)*100,0)</f>
        <v>369.35831533477324</v>
      </c>
      <c r="AA15" s="102">
        <f>SUM(AA16:AA18)</f>
        <v>2315000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88557</v>
      </c>
      <c r="T16" s="60">
        <v>9088</v>
      </c>
      <c r="U16" s="60">
        <v>9017000</v>
      </c>
      <c r="V16" s="60">
        <v>9114645</v>
      </c>
      <c r="W16" s="60">
        <v>9114645</v>
      </c>
      <c r="X16" s="60"/>
      <c r="Y16" s="60">
        <v>9114645</v>
      </c>
      <c r="Z16" s="140"/>
      <c r="AA16" s="62"/>
    </row>
    <row r="17" spans="1:27" ht="13.5">
      <c r="A17" s="138" t="s">
        <v>86</v>
      </c>
      <c r="B17" s="136"/>
      <c r="C17" s="155">
        <v>1999000</v>
      </c>
      <c r="D17" s="155"/>
      <c r="E17" s="156">
        <v>2315000</v>
      </c>
      <c r="F17" s="60">
        <v>2315000</v>
      </c>
      <c r="G17" s="60"/>
      <c r="H17" s="60">
        <v>248000</v>
      </c>
      <c r="I17" s="60">
        <v>598000</v>
      </c>
      <c r="J17" s="60">
        <v>846000</v>
      </c>
      <c r="K17" s="60"/>
      <c r="L17" s="60"/>
      <c r="M17" s="60"/>
      <c r="N17" s="60"/>
      <c r="O17" s="60"/>
      <c r="P17" s="60"/>
      <c r="Q17" s="60">
        <v>79000</v>
      </c>
      <c r="R17" s="60">
        <v>79000</v>
      </c>
      <c r="S17" s="60">
        <v>79000</v>
      </c>
      <c r="T17" s="60"/>
      <c r="U17" s="60">
        <v>747000</v>
      </c>
      <c r="V17" s="60">
        <v>826000</v>
      </c>
      <c r="W17" s="60">
        <v>1751000</v>
      </c>
      <c r="X17" s="60">
        <v>2315000</v>
      </c>
      <c r="Y17" s="60">
        <v>-564000</v>
      </c>
      <c r="Z17" s="140">
        <v>-24.36</v>
      </c>
      <c r="AA17" s="62">
        <v>2315000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193712000</v>
      </c>
      <c r="D19" s="153">
        <f>SUM(D20:D23)</f>
        <v>0</v>
      </c>
      <c r="E19" s="154">
        <f t="shared" si="3"/>
        <v>253263642</v>
      </c>
      <c r="F19" s="100">
        <f t="shared" si="3"/>
        <v>347014062</v>
      </c>
      <c r="G19" s="100">
        <f t="shared" si="3"/>
        <v>6550294</v>
      </c>
      <c r="H19" s="100">
        <f t="shared" si="3"/>
        <v>24519562</v>
      </c>
      <c r="I19" s="100">
        <f t="shared" si="3"/>
        <v>29294726</v>
      </c>
      <c r="J19" s="100">
        <f t="shared" si="3"/>
        <v>60364582</v>
      </c>
      <c r="K19" s="100">
        <f t="shared" si="3"/>
        <v>28249000</v>
      </c>
      <c r="L19" s="100">
        <f t="shared" si="3"/>
        <v>30285000</v>
      </c>
      <c r="M19" s="100">
        <f t="shared" si="3"/>
        <v>34164000</v>
      </c>
      <c r="N19" s="100">
        <f t="shared" si="3"/>
        <v>92698000</v>
      </c>
      <c r="O19" s="100">
        <f t="shared" si="3"/>
        <v>8925000</v>
      </c>
      <c r="P19" s="100">
        <f t="shared" si="3"/>
        <v>28069000</v>
      </c>
      <c r="Q19" s="100">
        <f t="shared" si="3"/>
        <v>20153000</v>
      </c>
      <c r="R19" s="100">
        <f t="shared" si="3"/>
        <v>57147000</v>
      </c>
      <c r="S19" s="100">
        <f t="shared" si="3"/>
        <v>67636866</v>
      </c>
      <c r="T19" s="100">
        <f t="shared" si="3"/>
        <v>45415631</v>
      </c>
      <c r="U19" s="100">
        <f t="shared" si="3"/>
        <v>39325000</v>
      </c>
      <c r="V19" s="100">
        <f t="shared" si="3"/>
        <v>152377497</v>
      </c>
      <c r="W19" s="100">
        <f t="shared" si="3"/>
        <v>362587079</v>
      </c>
      <c r="X19" s="100">
        <f t="shared" si="3"/>
        <v>253263642</v>
      </c>
      <c r="Y19" s="100">
        <f t="shared" si="3"/>
        <v>109323437</v>
      </c>
      <c r="Z19" s="137">
        <f>+IF(X19&lt;&gt;0,+(Y19/X19)*100,0)</f>
        <v>43.165863104819444</v>
      </c>
      <c r="AA19" s="102">
        <f>SUM(AA20:AA23)</f>
        <v>347014062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193712000</v>
      </c>
      <c r="D21" s="155"/>
      <c r="E21" s="156">
        <v>253263642</v>
      </c>
      <c r="F21" s="60">
        <v>347014062</v>
      </c>
      <c r="G21" s="60">
        <v>6550294</v>
      </c>
      <c r="H21" s="60">
        <v>24519562</v>
      </c>
      <c r="I21" s="60">
        <v>29294726</v>
      </c>
      <c r="J21" s="60">
        <v>60364582</v>
      </c>
      <c r="K21" s="60">
        <v>28249000</v>
      </c>
      <c r="L21" s="60">
        <v>30285000</v>
      </c>
      <c r="M21" s="60">
        <v>34164000</v>
      </c>
      <c r="N21" s="60">
        <v>92698000</v>
      </c>
      <c r="O21" s="60">
        <v>8925000</v>
      </c>
      <c r="P21" s="60">
        <v>28069000</v>
      </c>
      <c r="Q21" s="60">
        <v>20153000</v>
      </c>
      <c r="R21" s="60">
        <v>57147000</v>
      </c>
      <c r="S21" s="60">
        <v>67636866</v>
      </c>
      <c r="T21" s="60">
        <v>45415631</v>
      </c>
      <c r="U21" s="60">
        <v>39325000</v>
      </c>
      <c r="V21" s="60">
        <v>152377497</v>
      </c>
      <c r="W21" s="60">
        <v>362587079</v>
      </c>
      <c r="X21" s="60">
        <v>253263642</v>
      </c>
      <c r="Y21" s="60">
        <v>109323437</v>
      </c>
      <c r="Z21" s="140">
        <v>43.17</v>
      </c>
      <c r="AA21" s="62">
        <v>347014062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196399000</v>
      </c>
      <c r="D25" s="217">
        <f>+D5+D9+D15+D19+D24</f>
        <v>0</v>
      </c>
      <c r="E25" s="230">
        <f t="shared" si="4"/>
        <v>277474642</v>
      </c>
      <c r="F25" s="219">
        <f t="shared" si="4"/>
        <v>367024971</v>
      </c>
      <c r="G25" s="219">
        <f t="shared" si="4"/>
        <v>7989639</v>
      </c>
      <c r="H25" s="219">
        <f t="shared" si="4"/>
        <v>26892443</v>
      </c>
      <c r="I25" s="219">
        <f t="shared" si="4"/>
        <v>29900989</v>
      </c>
      <c r="J25" s="219">
        <f t="shared" si="4"/>
        <v>64783071</v>
      </c>
      <c r="K25" s="219">
        <f t="shared" si="4"/>
        <v>28253000</v>
      </c>
      <c r="L25" s="219">
        <f t="shared" si="4"/>
        <v>30301000</v>
      </c>
      <c r="M25" s="219">
        <f t="shared" si="4"/>
        <v>35401000</v>
      </c>
      <c r="N25" s="219">
        <f t="shared" si="4"/>
        <v>93955000</v>
      </c>
      <c r="O25" s="219">
        <f t="shared" si="4"/>
        <v>8925000</v>
      </c>
      <c r="P25" s="219">
        <f t="shared" si="4"/>
        <v>28102000</v>
      </c>
      <c r="Q25" s="219">
        <f t="shared" si="4"/>
        <v>20283000</v>
      </c>
      <c r="R25" s="219">
        <f t="shared" si="4"/>
        <v>57310000</v>
      </c>
      <c r="S25" s="219">
        <f t="shared" si="4"/>
        <v>68981431</v>
      </c>
      <c r="T25" s="219">
        <f t="shared" si="4"/>
        <v>45528694</v>
      </c>
      <c r="U25" s="219">
        <f t="shared" si="4"/>
        <v>49337000</v>
      </c>
      <c r="V25" s="219">
        <f t="shared" si="4"/>
        <v>163847125</v>
      </c>
      <c r="W25" s="219">
        <f t="shared" si="4"/>
        <v>379895196</v>
      </c>
      <c r="X25" s="219">
        <f t="shared" si="4"/>
        <v>277474642</v>
      </c>
      <c r="Y25" s="219">
        <f t="shared" si="4"/>
        <v>102420554</v>
      </c>
      <c r="Z25" s="231">
        <f>+IF(X25&lt;&gt;0,+(Y25/X25)*100,0)</f>
        <v>36.91168074378487</v>
      </c>
      <c r="AA25" s="232">
        <f>+AA5+AA9+AA15+AA19+AA24</f>
        <v>367024971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184115000</v>
      </c>
      <c r="D28" s="155"/>
      <c r="E28" s="156">
        <v>209225000</v>
      </c>
      <c r="F28" s="60">
        <v>269648000</v>
      </c>
      <c r="G28" s="60">
        <v>6550294</v>
      </c>
      <c r="H28" s="60">
        <v>18138890</v>
      </c>
      <c r="I28" s="60">
        <v>22135788</v>
      </c>
      <c r="J28" s="60">
        <v>46824972</v>
      </c>
      <c r="K28" s="60">
        <v>20450000</v>
      </c>
      <c r="L28" s="60">
        <v>28944000</v>
      </c>
      <c r="M28" s="60">
        <v>28849000</v>
      </c>
      <c r="N28" s="60">
        <v>78243000</v>
      </c>
      <c r="O28" s="60">
        <v>8925000</v>
      </c>
      <c r="P28" s="60">
        <v>28069000</v>
      </c>
      <c r="Q28" s="60">
        <v>19394000</v>
      </c>
      <c r="R28" s="60">
        <v>56388000</v>
      </c>
      <c r="S28" s="60">
        <v>67687000</v>
      </c>
      <c r="T28" s="60">
        <v>44503000</v>
      </c>
      <c r="U28" s="60">
        <v>26380000</v>
      </c>
      <c r="V28" s="60">
        <v>138570000</v>
      </c>
      <c r="W28" s="60">
        <v>320025972</v>
      </c>
      <c r="X28" s="60"/>
      <c r="Y28" s="60">
        <v>320025972</v>
      </c>
      <c r="Z28" s="140"/>
      <c r="AA28" s="155">
        <v>269648000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184115000</v>
      </c>
      <c r="D32" s="210">
        <f>SUM(D28:D31)</f>
        <v>0</v>
      </c>
      <c r="E32" s="211">
        <f t="shared" si="5"/>
        <v>209225000</v>
      </c>
      <c r="F32" s="77">
        <f t="shared" si="5"/>
        <v>269648000</v>
      </c>
      <c r="G32" s="77">
        <f t="shared" si="5"/>
        <v>6550294</v>
      </c>
      <c r="H32" s="77">
        <f t="shared" si="5"/>
        <v>18138890</v>
      </c>
      <c r="I32" s="77">
        <f t="shared" si="5"/>
        <v>22135788</v>
      </c>
      <c r="J32" s="77">
        <f t="shared" si="5"/>
        <v>46824972</v>
      </c>
      <c r="K32" s="77">
        <f t="shared" si="5"/>
        <v>20450000</v>
      </c>
      <c r="L32" s="77">
        <f t="shared" si="5"/>
        <v>28944000</v>
      </c>
      <c r="M32" s="77">
        <f t="shared" si="5"/>
        <v>28849000</v>
      </c>
      <c r="N32" s="77">
        <f t="shared" si="5"/>
        <v>78243000</v>
      </c>
      <c r="O32" s="77">
        <f t="shared" si="5"/>
        <v>8925000</v>
      </c>
      <c r="P32" s="77">
        <f t="shared" si="5"/>
        <v>28069000</v>
      </c>
      <c r="Q32" s="77">
        <f t="shared" si="5"/>
        <v>19394000</v>
      </c>
      <c r="R32" s="77">
        <f t="shared" si="5"/>
        <v>56388000</v>
      </c>
      <c r="S32" s="77">
        <f t="shared" si="5"/>
        <v>67687000</v>
      </c>
      <c r="T32" s="77">
        <f t="shared" si="5"/>
        <v>44503000</v>
      </c>
      <c r="U32" s="77">
        <f t="shared" si="5"/>
        <v>26380000</v>
      </c>
      <c r="V32" s="77">
        <f t="shared" si="5"/>
        <v>138570000</v>
      </c>
      <c r="W32" s="77">
        <f t="shared" si="5"/>
        <v>320025972</v>
      </c>
      <c r="X32" s="77">
        <f t="shared" si="5"/>
        <v>0</v>
      </c>
      <c r="Y32" s="77">
        <f t="shared" si="5"/>
        <v>320025972</v>
      </c>
      <c r="Z32" s="212">
        <f>+IF(X32&lt;&gt;0,+(Y32/X32)*100,0)</f>
        <v>0</v>
      </c>
      <c r="AA32" s="79">
        <f>SUM(AA28:AA31)</f>
        <v>269648000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12284000</v>
      </c>
      <c r="D35" s="155"/>
      <c r="E35" s="156">
        <v>68249642</v>
      </c>
      <c r="F35" s="60">
        <v>97376971</v>
      </c>
      <c r="G35" s="60">
        <v>1439345</v>
      </c>
      <c r="H35" s="60">
        <v>8753553</v>
      </c>
      <c r="I35" s="60">
        <v>7765201</v>
      </c>
      <c r="J35" s="60">
        <v>17958099</v>
      </c>
      <c r="K35" s="60">
        <v>7803000</v>
      </c>
      <c r="L35" s="60">
        <v>1357000</v>
      </c>
      <c r="M35" s="60">
        <v>6552000</v>
      </c>
      <c r="N35" s="60">
        <v>15712000</v>
      </c>
      <c r="O35" s="60"/>
      <c r="P35" s="60">
        <v>33000</v>
      </c>
      <c r="Q35" s="60">
        <v>889000</v>
      </c>
      <c r="R35" s="60">
        <v>922000</v>
      </c>
      <c r="S35" s="60">
        <v>1294431</v>
      </c>
      <c r="T35" s="60">
        <v>1025694</v>
      </c>
      <c r="U35" s="60">
        <v>22957000</v>
      </c>
      <c r="V35" s="60">
        <v>25277125</v>
      </c>
      <c r="W35" s="60">
        <v>59869224</v>
      </c>
      <c r="X35" s="60"/>
      <c r="Y35" s="60">
        <v>59869224</v>
      </c>
      <c r="Z35" s="140"/>
      <c r="AA35" s="62">
        <v>97376971</v>
      </c>
    </row>
    <row r="36" spans="1:27" ht="13.5">
      <c r="A36" s="238" t="s">
        <v>139</v>
      </c>
      <c r="B36" s="149"/>
      <c r="C36" s="222">
        <f aca="true" t="shared" si="6" ref="C36:Y36">SUM(C32:C35)</f>
        <v>196399000</v>
      </c>
      <c r="D36" s="222">
        <f>SUM(D32:D35)</f>
        <v>0</v>
      </c>
      <c r="E36" s="218">
        <f t="shared" si="6"/>
        <v>277474642</v>
      </c>
      <c r="F36" s="220">
        <f t="shared" si="6"/>
        <v>367024971</v>
      </c>
      <c r="G36" s="220">
        <f t="shared" si="6"/>
        <v>7989639</v>
      </c>
      <c r="H36" s="220">
        <f t="shared" si="6"/>
        <v>26892443</v>
      </c>
      <c r="I36" s="220">
        <f t="shared" si="6"/>
        <v>29900989</v>
      </c>
      <c r="J36" s="220">
        <f t="shared" si="6"/>
        <v>64783071</v>
      </c>
      <c r="K36" s="220">
        <f t="shared" si="6"/>
        <v>28253000</v>
      </c>
      <c r="L36" s="220">
        <f t="shared" si="6"/>
        <v>30301000</v>
      </c>
      <c r="M36" s="220">
        <f t="shared" si="6"/>
        <v>35401000</v>
      </c>
      <c r="N36" s="220">
        <f t="shared" si="6"/>
        <v>93955000</v>
      </c>
      <c r="O36" s="220">
        <f t="shared" si="6"/>
        <v>8925000</v>
      </c>
      <c r="P36" s="220">
        <f t="shared" si="6"/>
        <v>28102000</v>
      </c>
      <c r="Q36" s="220">
        <f t="shared" si="6"/>
        <v>20283000</v>
      </c>
      <c r="R36" s="220">
        <f t="shared" si="6"/>
        <v>57310000</v>
      </c>
      <c r="S36" s="220">
        <f t="shared" si="6"/>
        <v>68981431</v>
      </c>
      <c r="T36" s="220">
        <f t="shared" si="6"/>
        <v>45528694</v>
      </c>
      <c r="U36" s="220">
        <f t="shared" si="6"/>
        <v>49337000</v>
      </c>
      <c r="V36" s="220">
        <f t="shared" si="6"/>
        <v>163847125</v>
      </c>
      <c r="W36" s="220">
        <f t="shared" si="6"/>
        <v>379895196</v>
      </c>
      <c r="X36" s="220">
        <f t="shared" si="6"/>
        <v>0</v>
      </c>
      <c r="Y36" s="220">
        <f t="shared" si="6"/>
        <v>379895196</v>
      </c>
      <c r="Z36" s="221">
        <f>+IF(X36&lt;&gt;0,+(Y36/X36)*100,0)</f>
        <v>0</v>
      </c>
      <c r="AA36" s="239">
        <f>SUM(AA32:AA35)</f>
        <v>367024971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126554326</v>
      </c>
      <c r="D6" s="155"/>
      <c r="E6" s="59">
        <v>7000</v>
      </c>
      <c r="F6" s="60">
        <v>24226000</v>
      </c>
      <c r="G6" s="60">
        <v>67773947</v>
      </c>
      <c r="H6" s="60">
        <v>26154529</v>
      </c>
      <c r="I6" s="60">
        <v>75511398</v>
      </c>
      <c r="J6" s="60">
        <v>75511398</v>
      </c>
      <c r="K6" s="60">
        <v>27139207</v>
      </c>
      <c r="L6" s="60">
        <v>69873685</v>
      </c>
      <c r="M6" s="60">
        <v>7000</v>
      </c>
      <c r="N6" s="60">
        <v>7000</v>
      </c>
      <c r="O6" s="60">
        <v>29592855</v>
      </c>
      <c r="P6" s="60">
        <v>4659408</v>
      </c>
      <c r="Q6" s="60">
        <v>139999216</v>
      </c>
      <c r="R6" s="60">
        <v>139999216</v>
      </c>
      <c r="S6" s="60">
        <v>19395895</v>
      </c>
      <c r="T6" s="60">
        <v>61605527</v>
      </c>
      <c r="U6" s="60">
        <v>41181646</v>
      </c>
      <c r="V6" s="60">
        <v>41181646</v>
      </c>
      <c r="W6" s="60">
        <v>41181646</v>
      </c>
      <c r="X6" s="60">
        <v>24226000</v>
      </c>
      <c r="Y6" s="60">
        <v>16955646</v>
      </c>
      <c r="Z6" s="140">
        <v>69.99</v>
      </c>
      <c r="AA6" s="62">
        <v>24226000</v>
      </c>
    </row>
    <row r="7" spans="1:27" ht="13.5">
      <c r="A7" s="249" t="s">
        <v>144</v>
      </c>
      <c r="B7" s="182"/>
      <c r="C7" s="155"/>
      <c r="D7" s="155"/>
      <c r="E7" s="59">
        <v>164854000</v>
      </c>
      <c r="F7" s="60">
        <v>39413000</v>
      </c>
      <c r="G7" s="60">
        <v>176721000</v>
      </c>
      <c r="H7" s="60">
        <v>207213000</v>
      </c>
      <c r="I7" s="60">
        <v>159286000</v>
      </c>
      <c r="J7" s="60">
        <v>159286000</v>
      </c>
      <c r="K7" s="60">
        <v>99099443</v>
      </c>
      <c r="L7" s="60">
        <v>69705631</v>
      </c>
      <c r="M7" s="60">
        <v>115971000</v>
      </c>
      <c r="N7" s="60">
        <v>115971000</v>
      </c>
      <c r="O7" s="60">
        <v>9417438</v>
      </c>
      <c r="P7" s="60">
        <v>9417438</v>
      </c>
      <c r="Q7" s="60"/>
      <c r="R7" s="60"/>
      <c r="S7" s="60"/>
      <c r="T7" s="60">
        <v>138592000</v>
      </c>
      <c r="U7" s="60">
        <v>138592000</v>
      </c>
      <c r="V7" s="60">
        <v>138592000</v>
      </c>
      <c r="W7" s="60">
        <v>138592000</v>
      </c>
      <c r="X7" s="60">
        <v>39413000</v>
      </c>
      <c r="Y7" s="60">
        <v>99179000</v>
      </c>
      <c r="Z7" s="140">
        <v>251.64</v>
      </c>
      <c r="AA7" s="62">
        <v>39413000</v>
      </c>
    </row>
    <row r="8" spans="1:27" ht="13.5">
      <c r="A8" s="249" t="s">
        <v>145</v>
      </c>
      <c r="B8" s="182"/>
      <c r="C8" s="155">
        <v>126138226</v>
      </c>
      <c r="D8" s="155"/>
      <c r="E8" s="59">
        <v>287226000</v>
      </c>
      <c r="F8" s="60">
        <v>291299000</v>
      </c>
      <c r="G8" s="60">
        <v>355434927</v>
      </c>
      <c r="H8" s="60">
        <v>373492570</v>
      </c>
      <c r="I8" s="60">
        <v>383324442</v>
      </c>
      <c r="J8" s="60">
        <v>383324442</v>
      </c>
      <c r="K8" s="60">
        <v>514205195</v>
      </c>
      <c r="L8" s="60">
        <v>496003354</v>
      </c>
      <c r="M8" s="60">
        <v>175145000</v>
      </c>
      <c r="N8" s="60">
        <v>175145000</v>
      </c>
      <c r="O8" s="60">
        <v>176170965</v>
      </c>
      <c r="P8" s="60">
        <v>193484137</v>
      </c>
      <c r="Q8" s="60">
        <v>189734563</v>
      </c>
      <c r="R8" s="60">
        <v>189734563</v>
      </c>
      <c r="S8" s="60">
        <v>172451295</v>
      </c>
      <c r="T8" s="60">
        <v>205933939</v>
      </c>
      <c r="U8" s="60">
        <v>206933939</v>
      </c>
      <c r="V8" s="60">
        <v>206933939</v>
      </c>
      <c r="W8" s="60">
        <v>206933939</v>
      </c>
      <c r="X8" s="60">
        <v>291299000</v>
      </c>
      <c r="Y8" s="60">
        <v>-84365061</v>
      </c>
      <c r="Z8" s="140">
        <v>-28.96</v>
      </c>
      <c r="AA8" s="62">
        <v>291299000</v>
      </c>
    </row>
    <row r="9" spans="1:27" ht="13.5">
      <c r="A9" s="249" t="s">
        <v>146</v>
      </c>
      <c r="B9" s="182"/>
      <c r="C9" s="155">
        <v>10821349</v>
      </c>
      <c r="D9" s="155"/>
      <c r="E9" s="59">
        <v>15768000</v>
      </c>
      <c r="F9" s="60">
        <v>15768000</v>
      </c>
      <c r="G9" s="60">
        <v>190740097</v>
      </c>
      <c r="H9" s="60">
        <v>186151211</v>
      </c>
      <c r="I9" s="60">
        <v>183624558</v>
      </c>
      <c r="J9" s="60">
        <v>183624558</v>
      </c>
      <c r="K9" s="60">
        <v>5500235</v>
      </c>
      <c r="L9" s="60">
        <v>5523676</v>
      </c>
      <c r="M9" s="60">
        <v>10337000</v>
      </c>
      <c r="N9" s="60">
        <v>10337000</v>
      </c>
      <c r="O9" s="60">
        <v>5494000</v>
      </c>
      <c r="P9" s="60">
        <v>5494000</v>
      </c>
      <c r="Q9" s="60">
        <v>6138170</v>
      </c>
      <c r="R9" s="60">
        <v>6138170</v>
      </c>
      <c r="S9" s="60">
        <v>10281742</v>
      </c>
      <c r="T9" s="60">
        <v>2037000</v>
      </c>
      <c r="U9" s="60">
        <v>2037000</v>
      </c>
      <c r="V9" s="60">
        <v>2037000</v>
      </c>
      <c r="W9" s="60">
        <v>2037000</v>
      </c>
      <c r="X9" s="60">
        <v>15768000</v>
      </c>
      <c r="Y9" s="60">
        <v>-13731000</v>
      </c>
      <c r="Z9" s="140">
        <v>-87.08</v>
      </c>
      <c r="AA9" s="62">
        <v>15768000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117068064</v>
      </c>
      <c r="H10" s="159">
        <v>117068064</v>
      </c>
      <c r="I10" s="159">
        <v>2840198</v>
      </c>
      <c r="J10" s="60">
        <v>2840198</v>
      </c>
      <c r="K10" s="159">
        <v>5046096</v>
      </c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4588990</v>
      </c>
      <c r="D11" s="155"/>
      <c r="E11" s="59">
        <v>7798000</v>
      </c>
      <c r="F11" s="60">
        <v>7798000</v>
      </c>
      <c r="G11" s="60">
        <v>4960437</v>
      </c>
      <c r="H11" s="60">
        <v>4960437</v>
      </c>
      <c r="I11" s="60">
        <v>4960437</v>
      </c>
      <c r="J11" s="60">
        <v>4960437</v>
      </c>
      <c r="K11" s="60">
        <v>5093962</v>
      </c>
      <c r="L11" s="60">
        <v>5249284</v>
      </c>
      <c r="M11" s="60">
        <v>5441000</v>
      </c>
      <c r="N11" s="60">
        <v>5441000</v>
      </c>
      <c r="O11" s="60">
        <v>4272987</v>
      </c>
      <c r="P11" s="60">
        <v>3967531</v>
      </c>
      <c r="Q11" s="60">
        <v>4172850</v>
      </c>
      <c r="R11" s="60">
        <v>4172850</v>
      </c>
      <c r="S11" s="60">
        <v>4500200</v>
      </c>
      <c r="T11" s="60">
        <v>4651551</v>
      </c>
      <c r="U11" s="60">
        <v>4651551</v>
      </c>
      <c r="V11" s="60">
        <v>4651551</v>
      </c>
      <c r="W11" s="60">
        <v>4651551</v>
      </c>
      <c r="X11" s="60">
        <v>7798000</v>
      </c>
      <c r="Y11" s="60">
        <v>-3146449</v>
      </c>
      <c r="Z11" s="140">
        <v>-40.35</v>
      </c>
      <c r="AA11" s="62">
        <v>7798000</v>
      </c>
    </row>
    <row r="12" spans="1:27" ht="13.5">
      <c r="A12" s="250" t="s">
        <v>56</v>
      </c>
      <c r="B12" s="251"/>
      <c r="C12" s="168">
        <f aca="true" t="shared" si="0" ref="C12:Y12">SUM(C6:C11)</f>
        <v>268102891</v>
      </c>
      <c r="D12" s="168">
        <f>SUM(D6:D11)</f>
        <v>0</v>
      </c>
      <c r="E12" s="72">
        <f t="shared" si="0"/>
        <v>475653000</v>
      </c>
      <c r="F12" s="73">
        <f t="shared" si="0"/>
        <v>378504000</v>
      </c>
      <c r="G12" s="73">
        <f t="shared" si="0"/>
        <v>912698472</v>
      </c>
      <c r="H12" s="73">
        <f t="shared" si="0"/>
        <v>915039811</v>
      </c>
      <c r="I12" s="73">
        <f t="shared" si="0"/>
        <v>809547033</v>
      </c>
      <c r="J12" s="73">
        <f t="shared" si="0"/>
        <v>809547033</v>
      </c>
      <c r="K12" s="73">
        <f t="shared" si="0"/>
        <v>656084138</v>
      </c>
      <c r="L12" s="73">
        <f t="shared" si="0"/>
        <v>646355630</v>
      </c>
      <c r="M12" s="73">
        <f t="shared" si="0"/>
        <v>306901000</v>
      </c>
      <c r="N12" s="73">
        <f t="shared" si="0"/>
        <v>306901000</v>
      </c>
      <c r="O12" s="73">
        <f t="shared" si="0"/>
        <v>224948245</v>
      </c>
      <c r="P12" s="73">
        <f t="shared" si="0"/>
        <v>217022514</v>
      </c>
      <c r="Q12" s="73">
        <f t="shared" si="0"/>
        <v>340044799</v>
      </c>
      <c r="R12" s="73">
        <f t="shared" si="0"/>
        <v>340044799</v>
      </c>
      <c r="S12" s="73">
        <f t="shared" si="0"/>
        <v>206629132</v>
      </c>
      <c r="T12" s="73">
        <f t="shared" si="0"/>
        <v>412820017</v>
      </c>
      <c r="U12" s="73">
        <f t="shared" si="0"/>
        <v>393396136</v>
      </c>
      <c r="V12" s="73">
        <f t="shared" si="0"/>
        <v>393396136</v>
      </c>
      <c r="W12" s="73">
        <f t="shared" si="0"/>
        <v>393396136</v>
      </c>
      <c r="X12" s="73">
        <f t="shared" si="0"/>
        <v>378504000</v>
      </c>
      <c r="Y12" s="73">
        <f t="shared" si="0"/>
        <v>14892136</v>
      </c>
      <c r="Z12" s="170">
        <f>+IF(X12&lt;&gt;0,+(Y12/X12)*100,0)</f>
        <v>3.9344725551117032</v>
      </c>
      <c r="AA12" s="74">
        <f>SUM(AA6:AA11)</f>
        <v>378504000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1482943918</v>
      </c>
      <c r="D19" s="155"/>
      <c r="E19" s="59">
        <v>1191410000</v>
      </c>
      <c r="F19" s="60">
        <v>2252644000</v>
      </c>
      <c r="G19" s="60">
        <v>1889844713</v>
      </c>
      <c r="H19" s="60">
        <v>1889844713</v>
      </c>
      <c r="I19" s="60">
        <v>1889844713</v>
      </c>
      <c r="J19" s="60">
        <v>1889844713</v>
      </c>
      <c r="K19" s="60">
        <v>1481910844</v>
      </c>
      <c r="L19" s="60">
        <v>1482991942</v>
      </c>
      <c r="M19" s="60">
        <v>1482944000</v>
      </c>
      <c r="N19" s="60">
        <v>1482944000</v>
      </c>
      <c r="O19" s="60">
        <v>1482943918</v>
      </c>
      <c r="P19" s="60">
        <v>1482943918</v>
      </c>
      <c r="Q19" s="60">
        <v>1482943918</v>
      </c>
      <c r="R19" s="60">
        <v>1482943918</v>
      </c>
      <c r="S19" s="60">
        <v>1482943918</v>
      </c>
      <c r="T19" s="60">
        <v>1482943918</v>
      </c>
      <c r="U19" s="60">
        <v>1482943918</v>
      </c>
      <c r="V19" s="60">
        <v>1482943918</v>
      </c>
      <c r="W19" s="60">
        <v>1482943918</v>
      </c>
      <c r="X19" s="60">
        <v>2252644000</v>
      </c>
      <c r="Y19" s="60">
        <v>-769700082</v>
      </c>
      <c r="Z19" s="140">
        <v>-34.17</v>
      </c>
      <c r="AA19" s="62">
        <v>2252644000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108870</v>
      </c>
      <c r="D22" s="155"/>
      <c r="E22" s="59">
        <v>45000</v>
      </c>
      <c r="F22" s="60">
        <v>109000</v>
      </c>
      <c r="G22" s="60">
        <v>108870</v>
      </c>
      <c r="H22" s="60">
        <v>108870</v>
      </c>
      <c r="I22" s="60">
        <v>108870</v>
      </c>
      <c r="J22" s="60">
        <v>108870</v>
      </c>
      <c r="K22" s="60">
        <v>120122</v>
      </c>
      <c r="L22" s="60">
        <v>120122</v>
      </c>
      <c r="M22" s="60">
        <v>109000</v>
      </c>
      <c r="N22" s="60">
        <v>109000</v>
      </c>
      <c r="O22" s="60">
        <v>108870</v>
      </c>
      <c r="P22" s="60">
        <v>108870</v>
      </c>
      <c r="Q22" s="60">
        <v>108870</v>
      </c>
      <c r="R22" s="60">
        <v>108870</v>
      </c>
      <c r="S22" s="60">
        <v>108870</v>
      </c>
      <c r="T22" s="60">
        <v>108870</v>
      </c>
      <c r="U22" s="60">
        <v>108870</v>
      </c>
      <c r="V22" s="60">
        <v>108870</v>
      </c>
      <c r="W22" s="60">
        <v>108870</v>
      </c>
      <c r="X22" s="60">
        <v>109000</v>
      </c>
      <c r="Y22" s="60">
        <v>-130</v>
      </c>
      <c r="Z22" s="140">
        <v>-0.12</v>
      </c>
      <c r="AA22" s="62">
        <v>109000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1483052788</v>
      </c>
      <c r="D24" s="168">
        <f>SUM(D15:D23)</f>
        <v>0</v>
      </c>
      <c r="E24" s="76">
        <f t="shared" si="1"/>
        <v>1191455000</v>
      </c>
      <c r="F24" s="77">
        <f t="shared" si="1"/>
        <v>2252753000</v>
      </c>
      <c r="G24" s="77">
        <f t="shared" si="1"/>
        <v>1889953583</v>
      </c>
      <c r="H24" s="77">
        <f t="shared" si="1"/>
        <v>1889953583</v>
      </c>
      <c r="I24" s="77">
        <f t="shared" si="1"/>
        <v>1889953583</v>
      </c>
      <c r="J24" s="77">
        <f t="shared" si="1"/>
        <v>1889953583</v>
      </c>
      <c r="K24" s="77">
        <f t="shared" si="1"/>
        <v>1482030966</v>
      </c>
      <c r="L24" s="77">
        <f t="shared" si="1"/>
        <v>1483112064</v>
      </c>
      <c r="M24" s="77">
        <f t="shared" si="1"/>
        <v>1483053000</v>
      </c>
      <c r="N24" s="77">
        <f t="shared" si="1"/>
        <v>1483053000</v>
      </c>
      <c r="O24" s="77">
        <f t="shared" si="1"/>
        <v>1483052788</v>
      </c>
      <c r="P24" s="77">
        <f t="shared" si="1"/>
        <v>1483052788</v>
      </c>
      <c r="Q24" s="77">
        <f t="shared" si="1"/>
        <v>1483052788</v>
      </c>
      <c r="R24" s="77">
        <f t="shared" si="1"/>
        <v>1483052788</v>
      </c>
      <c r="S24" s="77">
        <f t="shared" si="1"/>
        <v>1483052788</v>
      </c>
      <c r="T24" s="77">
        <f t="shared" si="1"/>
        <v>1483052788</v>
      </c>
      <c r="U24" s="77">
        <f t="shared" si="1"/>
        <v>1483052788</v>
      </c>
      <c r="V24" s="77">
        <f t="shared" si="1"/>
        <v>1483052788</v>
      </c>
      <c r="W24" s="77">
        <f t="shared" si="1"/>
        <v>1483052788</v>
      </c>
      <c r="X24" s="77">
        <f t="shared" si="1"/>
        <v>2252753000</v>
      </c>
      <c r="Y24" s="77">
        <f t="shared" si="1"/>
        <v>-769700212</v>
      </c>
      <c r="Z24" s="212">
        <f>+IF(X24&lt;&gt;0,+(Y24/X24)*100,0)</f>
        <v>-34.167092974684756</v>
      </c>
      <c r="AA24" s="79">
        <f>SUM(AA15:AA23)</f>
        <v>2252753000</v>
      </c>
    </row>
    <row r="25" spans="1:27" ht="13.5">
      <c r="A25" s="250" t="s">
        <v>159</v>
      </c>
      <c r="B25" s="251"/>
      <c r="C25" s="168">
        <f aca="true" t="shared" si="2" ref="C25:Y25">+C12+C24</f>
        <v>1751155679</v>
      </c>
      <c r="D25" s="168">
        <f>+D12+D24</f>
        <v>0</v>
      </c>
      <c r="E25" s="72">
        <f t="shared" si="2"/>
        <v>1667108000</v>
      </c>
      <c r="F25" s="73">
        <f t="shared" si="2"/>
        <v>2631257000</v>
      </c>
      <c r="G25" s="73">
        <f t="shared" si="2"/>
        <v>2802652055</v>
      </c>
      <c r="H25" s="73">
        <f t="shared" si="2"/>
        <v>2804993394</v>
      </c>
      <c r="I25" s="73">
        <f t="shared" si="2"/>
        <v>2699500616</v>
      </c>
      <c r="J25" s="73">
        <f t="shared" si="2"/>
        <v>2699500616</v>
      </c>
      <c r="K25" s="73">
        <f t="shared" si="2"/>
        <v>2138115104</v>
      </c>
      <c r="L25" s="73">
        <f t="shared" si="2"/>
        <v>2129467694</v>
      </c>
      <c r="M25" s="73">
        <f t="shared" si="2"/>
        <v>1789954000</v>
      </c>
      <c r="N25" s="73">
        <f t="shared" si="2"/>
        <v>1789954000</v>
      </c>
      <c r="O25" s="73">
        <f t="shared" si="2"/>
        <v>1708001033</v>
      </c>
      <c r="P25" s="73">
        <f t="shared" si="2"/>
        <v>1700075302</v>
      </c>
      <c r="Q25" s="73">
        <f t="shared" si="2"/>
        <v>1823097587</v>
      </c>
      <c r="R25" s="73">
        <f t="shared" si="2"/>
        <v>1823097587</v>
      </c>
      <c r="S25" s="73">
        <f t="shared" si="2"/>
        <v>1689681920</v>
      </c>
      <c r="T25" s="73">
        <f t="shared" si="2"/>
        <v>1895872805</v>
      </c>
      <c r="U25" s="73">
        <f t="shared" si="2"/>
        <v>1876448924</v>
      </c>
      <c r="V25" s="73">
        <f t="shared" si="2"/>
        <v>1876448924</v>
      </c>
      <c r="W25" s="73">
        <f t="shared" si="2"/>
        <v>1876448924</v>
      </c>
      <c r="X25" s="73">
        <f t="shared" si="2"/>
        <v>2631257000</v>
      </c>
      <c r="Y25" s="73">
        <f t="shared" si="2"/>
        <v>-754808076</v>
      </c>
      <c r="Z25" s="170">
        <f>+IF(X25&lt;&gt;0,+(Y25/X25)*100,0)</f>
        <v>-28.686216359709448</v>
      </c>
      <c r="AA25" s="74">
        <f>+AA12+AA24</f>
        <v>2631257000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>
        <v>33156000</v>
      </c>
      <c r="N29" s="60">
        <v>33156000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4973971</v>
      </c>
      <c r="D30" s="155"/>
      <c r="E30" s="59">
        <v>3543000</v>
      </c>
      <c r="F30" s="60">
        <v>3155000</v>
      </c>
      <c r="G30" s="60">
        <v>2069339</v>
      </c>
      <c r="H30" s="60">
        <v>1854068</v>
      </c>
      <c r="I30" s="60">
        <v>1854068</v>
      </c>
      <c r="J30" s="60">
        <v>1854068</v>
      </c>
      <c r="K30" s="60">
        <v>2914870</v>
      </c>
      <c r="L30" s="60">
        <v>2705674</v>
      </c>
      <c r="M30" s="60">
        <v>2296000</v>
      </c>
      <c r="N30" s="60">
        <v>2296000</v>
      </c>
      <c r="O30" s="60">
        <v>5046096</v>
      </c>
      <c r="P30" s="60">
        <v>5046096</v>
      </c>
      <c r="Q30" s="60">
        <v>5046096</v>
      </c>
      <c r="R30" s="60">
        <v>5046096</v>
      </c>
      <c r="S30" s="60">
        <v>5046096</v>
      </c>
      <c r="T30" s="60"/>
      <c r="U30" s="60"/>
      <c r="V30" s="60"/>
      <c r="W30" s="60"/>
      <c r="X30" s="60">
        <v>3155000</v>
      </c>
      <c r="Y30" s="60">
        <v>-3155000</v>
      </c>
      <c r="Z30" s="140">
        <v>-100</v>
      </c>
      <c r="AA30" s="62">
        <v>3155000</v>
      </c>
    </row>
    <row r="31" spans="1:27" ht="13.5">
      <c r="A31" s="249" t="s">
        <v>163</v>
      </c>
      <c r="B31" s="182"/>
      <c r="C31" s="155">
        <v>9390119</v>
      </c>
      <c r="D31" s="155"/>
      <c r="E31" s="59">
        <v>9784000</v>
      </c>
      <c r="F31" s="60">
        <v>9784000</v>
      </c>
      <c r="G31" s="60">
        <v>9410445</v>
      </c>
      <c r="H31" s="60">
        <v>9443202</v>
      </c>
      <c r="I31" s="60">
        <v>9509719</v>
      </c>
      <c r="J31" s="60">
        <v>9509719</v>
      </c>
      <c r="K31" s="60">
        <v>9652626</v>
      </c>
      <c r="L31" s="60">
        <v>9824940</v>
      </c>
      <c r="M31" s="60">
        <v>9878000</v>
      </c>
      <c r="N31" s="60">
        <v>9878000</v>
      </c>
      <c r="O31" s="60">
        <v>9955018</v>
      </c>
      <c r="P31" s="60">
        <v>10004983</v>
      </c>
      <c r="Q31" s="60">
        <v>10004983</v>
      </c>
      <c r="R31" s="60">
        <v>10004983</v>
      </c>
      <c r="S31" s="60">
        <v>10281741</v>
      </c>
      <c r="T31" s="60">
        <v>10371324</v>
      </c>
      <c r="U31" s="60">
        <v>10371324</v>
      </c>
      <c r="V31" s="60">
        <v>10371324</v>
      </c>
      <c r="W31" s="60">
        <v>10371324</v>
      </c>
      <c r="X31" s="60">
        <v>9784000</v>
      </c>
      <c r="Y31" s="60">
        <v>587324</v>
      </c>
      <c r="Z31" s="140">
        <v>6</v>
      </c>
      <c r="AA31" s="62">
        <v>9784000</v>
      </c>
    </row>
    <row r="32" spans="1:27" ht="13.5">
      <c r="A32" s="249" t="s">
        <v>164</v>
      </c>
      <c r="B32" s="182"/>
      <c r="C32" s="155">
        <v>140336498</v>
      </c>
      <c r="D32" s="155"/>
      <c r="E32" s="59">
        <v>132486000</v>
      </c>
      <c r="F32" s="60">
        <v>78299000</v>
      </c>
      <c r="G32" s="60">
        <v>63411447</v>
      </c>
      <c r="H32" s="60">
        <v>62669908</v>
      </c>
      <c r="I32" s="60">
        <v>127787704</v>
      </c>
      <c r="J32" s="60">
        <v>127787704</v>
      </c>
      <c r="K32" s="60">
        <v>122184243</v>
      </c>
      <c r="L32" s="60">
        <v>127014785</v>
      </c>
      <c r="M32" s="60">
        <v>87201000</v>
      </c>
      <c r="N32" s="60">
        <v>87201000</v>
      </c>
      <c r="O32" s="60">
        <v>59884011</v>
      </c>
      <c r="P32" s="60">
        <v>48188150</v>
      </c>
      <c r="Q32" s="60">
        <v>176204828</v>
      </c>
      <c r="R32" s="60">
        <v>176204828</v>
      </c>
      <c r="S32" s="60">
        <v>15565995</v>
      </c>
      <c r="T32" s="60">
        <v>79192814</v>
      </c>
      <c r="U32" s="60">
        <v>79192814</v>
      </c>
      <c r="V32" s="60">
        <v>79192814</v>
      </c>
      <c r="W32" s="60">
        <v>79192814</v>
      </c>
      <c r="X32" s="60">
        <v>78299000</v>
      </c>
      <c r="Y32" s="60">
        <v>893814</v>
      </c>
      <c r="Z32" s="140">
        <v>1.14</v>
      </c>
      <c r="AA32" s="62">
        <v>78299000</v>
      </c>
    </row>
    <row r="33" spans="1:27" ht="13.5">
      <c r="A33" s="249" t="s">
        <v>165</v>
      </c>
      <c r="B33" s="182"/>
      <c r="C33" s="155">
        <v>937667</v>
      </c>
      <c r="D33" s="155"/>
      <c r="E33" s="59">
        <v>23450000</v>
      </c>
      <c r="F33" s="60">
        <v>23450000</v>
      </c>
      <c r="G33" s="60">
        <v>48358104</v>
      </c>
      <c r="H33" s="60">
        <v>48358104</v>
      </c>
      <c r="I33" s="60">
        <v>45358104</v>
      </c>
      <c r="J33" s="60">
        <v>45358104</v>
      </c>
      <c r="K33" s="60">
        <v>11203960</v>
      </c>
      <c r="L33" s="60">
        <v>11203960</v>
      </c>
      <c r="M33" s="60">
        <v>938000</v>
      </c>
      <c r="N33" s="60">
        <v>938000</v>
      </c>
      <c r="O33" s="60">
        <v>42391903</v>
      </c>
      <c r="P33" s="60">
        <v>44823103</v>
      </c>
      <c r="Q33" s="60">
        <v>40391903</v>
      </c>
      <c r="R33" s="60">
        <v>40391903</v>
      </c>
      <c r="S33" s="60">
        <v>38391903</v>
      </c>
      <c r="T33" s="60"/>
      <c r="U33" s="60"/>
      <c r="V33" s="60"/>
      <c r="W33" s="60"/>
      <c r="X33" s="60">
        <v>23450000</v>
      </c>
      <c r="Y33" s="60">
        <v>-23450000</v>
      </c>
      <c r="Z33" s="140">
        <v>-100</v>
      </c>
      <c r="AA33" s="62">
        <v>23450000</v>
      </c>
    </row>
    <row r="34" spans="1:27" ht="13.5">
      <c r="A34" s="250" t="s">
        <v>58</v>
      </c>
      <c r="B34" s="251"/>
      <c r="C34" s="168">
        <f aca="true" t="shared" si="3" ref="C34:Y34">SUM(C29:C33)</f>
        <v>155638255</v>
      </c>
      <c r="D34" s="168">
        <f>SUM(D29:D33)</f>
        <v>0</v>
      </c>
      <c r="E34" s="72">
        <f t="shared" si="3"/>
        <v>169263000</v>
      </c>
      <c r="F34" s="73">
        <f t="shared" si="3"/>
        <v>114688000</v>
      </c>
      <c r="G34" s="73">
        <f t="shared" si="3"/>
        <v>123249335</v>
      </c>
      <c r="H34" s="73">
        <f t="shared" si="3"/>
        <v>122325282</v>
      </c>
      <c r="I34" s="73">
        <f t="shared" si="3"/>
        <v>184509595</v>
      </c>
      <c r="J34" s="73">
        <f t="shared" si="3"/>
        <v>184509595</v>
      </c>
      <c r="K34" s="73">
        <f t="shared" si="3"/>
        <v>145955699</v>
      </c>
      <c r="L34" s="73">
        <f t="shared" si="3"/>
        <v>150749359</v>
      </c>
      <c r="M34" s="73">
        <f t="shared" si="3"/>
        <v>133469000</v>
      </c>
      <c r="N34" s="73">
        <f t="shared" si="3"/>
        <v>133469000</v>
      </c>
      <c r="O34" s="73">
        <f t="shared" si="3"/>
        <v>117277028</v>
      </c>
      <c r="P34" s="73">
        <f t="shared" si="3"/>
        <v>108062332</v>
      </c>
      <c r="Q34" s="73">
        <f t="shared" si="3"/>
        <v>231647810</v>
      </c>
      <c r="R34" s="73">
        <f t="shared" si="3"/>
        <v>231647810</v>
      </c>
      <c r="S34" s="73">
        <f t="shared" si="3"/>
        <v>69285735</v>
      </c>
      <c r="T34" s="73">
        <f t="shared" si="3"/>
        <v>89564138</v>
      </c>
      <c r="U34" s="73">
        <f t="shared" si="3"/>
        <v>89564138</v>
      </c>
      <c r="V34" s="73">
        <f t="shared" si="3"/>
        <v>89564138</v>
      </c>
      <c r="W34" s="73">
        <f t="shared" si="3"/>
        <v>89564138</v>
      </c>
      <c r="X34" s="73">
        <f t="shared" si="3"/>
        <v>114688000</v>
      </c>
      <c r="Y34" s="73">
        <f t="shared" si="3"/>
        <v>-25123862</v>
      </c>
      <c r="Z34" s="170">
        <f>+IF(X34&lt;&gt;0,+(Y34/X34)*100,0)</f>
        <v>-21.90626918247768</v>
      </c>
      <c r="AA34" s="74">
        <f>SUM(AA29:AA33)</f>
        <v>114688000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5046096</v>
      </c>
      <c r="D37" s="155"/>
      <c r="E37" s="59">
        <v>6051000</v>
      </c>
      <c r="F37" s="60">
        <v>1891000</v>
      </c>
      <c r="G37" s="60">
        <v>5046096</v>
      </c>
      <c r="H37" s="60">
        <v>5046096</v>
      </c>
      <c r="I37" s="60">
        <v>5046096</v>
      </c>
      <c r="J37" s="60">
        <v>5046096</v>
      </c>
      <c r="K37" s="60">
        <v>5046096</v>
      </c>
      <c r="L37" s="60">
        <v>5046096</v>
      </c>
      <c r="M37" s="60">
        <v>5046000</v>
      </c>
      <c r="N37" s="60">
        <v>5046000</v>
      </c>
      <c r="O37" s="60">
        <v>5046096</v>
      </c>
      <c r="P37" s="60">
        <v>5046096</v>
      </c>
      <c r="Q37" s="60">
        <v>5046096</v>
      </c>
      <c r="R37" s="60">
        <v>5046096</v>
      </c>
      <c r="S37" s="60">
        <v>3046589</v>
      </c>
      <c r="T37" s="60"/>
      <c r="U37" s="60"/>
      <c r="V37" s="60"/>
      <c r="W37" s="60"/>
      <c r="X37" s="60">
        <v>1891000</v>
      </c>
      <c r="Y37" s="60">
        <v>-1891000</v>
      </c>
      <c r="Z37" s="140">
        <v>-100</v>
      </c>
      <c r="AA37" s="62">
        <v>1891000</v>
      </c>
    </row>
    <row r="38" spans="1:27" ht="13.5">
      <c r="A38" s="249" t="s">
        <v>165</v>
      </c>
      <c r="B38" s="182"/>
      <c r="C38" s="155">
        <v>10266293</v>
      </c>
      <c r="D38" s="155"/>
      <c r="E38" s="59">
        <v>4031000</v>
      </c>
      <c r="F38" s="60">
        <v>4031000</v>
      </c>
      <c r="G38" s="60">
        <v>3127838</v>
      </c>
      <c r="H38" s="60">
        <v>3127838</v>
      </c>
      <c r="I38" s="60">
        <v>3127838</v>
      </c>
      <c r="J38" s="60">
        <v>3127838</v>
      </c>
      <c r="K38" s="60">
        <v>15242873</v>
      </c>
      <c r="L38" s="60">
        <v>15242873</v>
      </c>
      <c r="M38" s="60">
        <v>10266000</v>
      </c>
      <c r="N38" s="60">
        <v>10266000</v>
      </c>
      <c r="O38" s="60">
        <v>10266293</v>
      </c>
      <c r="P38" s="60">
        <v>11714412</v>
      </c>
      <c r="Q38" s="60">
        <v>11714412</v>
      </c>
      <c r="R38" s="60">
        <v>11714412</v>
      </c>
      <c r="S38" s="60">
        <v>11714412</v>
      </c>
      <c r="T38" s="60"/>
      <c r="U38" s="60"/>
      <c r="V38" s="60"/>
      <c r="W38" s="60"/>
      <c r="X38" s="60">
        <v>4031000</v>
      </c>
      <c r="Y38" s="60">
        <v>-4031000</v>
      </c>
      <c r="Z38" s="140">
        <v>-100</v>
      </c>
      <c r="AA38" s="62">
        <v>4031000</v>
      </c>
    </row>
    <row r="39" spans="1:27" ht="13.5">
      <c r="A39" s="250" t="s">
        <v>59</v>
      </c>
      <c r="B39" s="253"/>
      <c r="C39" s="168">
        <f aca="true" t="shared" si="4" ref="C39:Y39">SUM(C37:C38)</f>
        <v>15312389</v>
      </c>
      <c r="D39" s="168">
        <f>SUM(D37:D38)</f>
        <v>0</v>
      </c>
      <c r="E39" s="76">
        <f t="shared" si="4"/>
        <v>10082000</v>
      </c>
      <c r="F39" s="77">
        <f t="shared" si="4"/>
        <v>5922000</v>
      </c>
      <c r="G39" s="77">
        <f t="shared" si="4"/>
        <v>8173934</v>
      </c>
      <c r="H39" s="77">
        <f t="shared" si="4"/>
        <v>8173934</v>
      </c>
      <c r="I39" s="77">
        <f t="shared" si="4"/>
        <v>8173934</v>
      </c>
      <c r="J39" s="77">
        <f t="shared" si="4"/>
        <v>8173934</v>
      </c>
      <c r="K39" s="77">
        <f t="shared" si="4"/>
        <v>20288969</v>
      </c>
      <c r="L39" s="77">
        <f t="shared" si="4"/>
        <v>20288969</v>
      </c>
      <c r="M39" s="77">
        <f t="shared" si="4"/>
        <v>15312000</v>
      </c>
      <c r="N39" s="77">
        <f t="shared" si="4"/>
        <v>15312000</v>
      </c>
      <c r="O39" s="77">
        <f t="shared" si="4"/>
        <v>15312389</v>
      </c>
      <c r="P39" s="77">
        <f t="shared" si="4"/>
        <v>16760508</v>
      </c>
      <c r="Q39" s="77">
        <f t="shared" si="4"/>
        <v>16760508</v>
      </c>
      <c r="R39" s="77">
        <f t="shared" si="4"/>
        <v>16760508</v>
      </c>
      <c r="S39" s="77">
        <f t="shared" si="4"/>
        <v>14761001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5922000</v>
      </c>
      <c r="Y39" s="77">
        <f t="shared" si="4"/>
        <v>-5922000</v>
      </c>
      <c r="Z39" s="212">
        <f>+IF(X39&lt;&gt;0,+(Y39/X39)*100,0)</f>
        <v>-100</v>
      </c>
      <c r="AA39" s="79">
        <f>SUM(AA37:AA38)</f>
        <v>5922000</v>
      </c>
    </row>
    <row r="40" spans="1:27" ht="13.5">
      <c r="A40" s="250" t="s">
        <v>167</v>
      </c>
      <c r="B40" s="251"/>
      <c r="C40" s="168">
        <f aca="true" t="shared" si="5" ref="C40:Y40">+C34+C39</f>
        <v>170950644</v>
      </c>
      <c r="D40" s="168">
        <f>+D34+D39</f>
        <v>0</v>
      </c>
      <c r="E40" s="72">
        <f t="shared" si="5"/>
        <v>179345000</v>
      </c>
      <c r="F40" s="73">
        <f t="shared" si="5"/>
        <v>120610000</v>
      </c>
      <c r="G40" s="73">
        <f t="shared" si="5"/>
        <v>131423269</v>
      </c>
      <c r="H40" s="73">
        <f t="shared" si="5"/>
        <v>130499216</v>
      </c>
      <c r="I40" s="73">
        <f t="shared" si="5"/>
        <v>192683529</v>
      </c>
      <c r="J40" s="73">
        <f t="shared" si="5"/>
        <v>192683529</v>
      </c>
      <c r="K40" s="73">
        <f t="shared" si="5"/>
        <v>166244668</v>
      </c>
      <c r="L40" s="73">
        <f t="shared" si="5"/>
        <v>171038328</v>
      </c>
      <c r="M40" s="73">
        <f t="shared" si="5"/>
        <v>148781000</v>
      </c>
      <c r="N40" s="73">
        <f t="shared" si="5"/>
        <v>148781000</v>
      </c>
      <c r="O40" s="73">
        <f t="shared" si="5"/>
        <v>132589417</v>
      </c>
      <c r="P40" s="73">
        <f t="shared" si="5"/>
        <v>124822840</v>
      </c>
      <c r="Q40" s="73">
        <f t="shared" si="5"/>
        <v>248408318</v>
      </c>
      <c r="R40" s="73">
        <f t="shared" si="5"/>
        <v>248408318</v>
      </c>
      <c r="S40" s="73">
        <f t="shared" si="5"/>
        <v>84046736</v>
      </c>
      <c r="T40" s="73">
        <f t="shared" si="5"/>
        <v>89564138</v>
      </c>
      <c r="U40" s="73">
        <f t="shared" si="5"/>
        <v>89564138</v>
      </c>
      <c r="V40" s="73">
        <f t="shared" si="5"/>
        <v>89564138</v>
      </c>
      <c r="W40" s="73">
        <f t="shared" si="5"/>
        <v>89564138</v>
      </c>
      <c r="X40" s="73">
        <f t="shared" si="5"/>
        <v>120610000</v>
      </c>
      <c r="Y40" s="73">
        <f t="shared" si="5"/>
        <v>-31045862</v>
      </c>
      <c r="Z40" s="170">
        <f>+IF(X40&lt;&gt;0,+(Y40/X40)*100,0)</f>
        <v>-25.740703092612556</v>
      </c>
      <c r="AA40" s="74">
        <f>+AA34+AA39</f>
        <v>120610000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1580205035</v>
      </c>
      <c r="D42" s="257">
        <f>+D25-D40</f>
        <v>0</v>
      </c>
      <c r="E42" s="258">
        <f t="shared" si="6"/>
        <v>1487763000</v>
      </c>
      <c r="F42" s="259">
        <f t="shared" si="6"/>
        <v>2510647000</v>
      </c>
      <c r="G42" s="259">
        <f t="shared" si="6"/>
        <v>2671228786</v>
      </c>
      <c r="H42" s="259">
        <f t="shared" si="6"/>
        <v>2674494178</v>
      </c>
      <c r="I42" s="259">
        <f t="shared" si="6"/>
        <v>2506817087</v>
      </c>
      <c r="J42" s="259">
        <f t="shared" si="6"/>
        <v>2506817087</v>
      </c>
      <c r="K42" s="259">
        <f t="shared" si="6"/>
        <v>1971870436</v>
      </c>
      <c r="L42" s="259">
        <f t="shared" si="6"/>
        <v>1958429366</v>
      </c>
      <c r="M42" s="259">
        <f t="shared" si="6"/>
        <v>1641173000</v>
      </c>
      <c r="N42" s="259">
        <f t="shared" si="6"/>
        <v>1641173000</v>
      </c>
      <c r="O42" s="259">
        <f t="shared" si="6"/>
        <v>1575411616</v>
      </c>
      <c r="P42" s="259">
        <f t="shared" si="6"/>
        <v>1575252462</v>
      </c>
      <c r="Q42" s="259">
        <f t="shared" si="6"/>
        <v>1574689269</v>
      </c>
      <c r="R42" s="259">
        <f t="shared" si="6"/>
        <v>1574689269</v>
      </c>
      <c r="S42" s="259">
        <f t="shared" si="6"/>
        <v>1605635184</v>
      </c>
      <c r="T42" s="259">
        <f t="shared" si="6"/>
        <v>1806308667</v>
      </c>
      <c r="U42" s="259">
        <f t="shared" si="6"/>
        <v>1786884786</v>
      </c>
      <c r="V42" s="259">
        <f t="shared" si="6"/>
        <v>1786884786</v>
      </c>
      <c r="W42" s="259">
        <f t="shared" si="6"/>
        <v>1786884786</v>
      </c>
      <c r="X42" s="259">
        <f t="shared" si="6"/>
        <v>2510647000</v>
      </c>
      <c r="Y42" s="259">
        <f t="shared" si="6"/>
        <v>-723762214</v>
      </c>
      <c r="Z42" s="260">
        <f>+IF(X42&lt;&gt;0,+(Y42/X42)*100,0)</f>
        <v>-28.82771707850606</v>
      </c>
      <c r="AA42" s="261">
        <f>+AA25-AA40</f>
        <v>2510647000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1580205035</v>
      </c>
      <c r="D45" s="155"/>
      <c r="E45" s="59">
        <v>1487763000</v>
      </c>
      <c r="F45" s="60">
        <v>2510647000</v>
      </c>
      <c r="G45" s="60">
        <v>2671228786</v>
      </c>
      <c r="H45" s="60">
        <v>2674494178</v>
      </c>
      <c r="I45" s="60">
        <v>2506817087</v>
      </c>
      <c r="J45" s="60">
        <v>2506817087</v>
      </c>
      <c r="K45" s="60">
        <v>1971870436</v>
      </c>
      <c r="L45" s="60">
        <v>1958429366</v>
      </c>
      <c r="M45" s="60">
        <v>1640950000</v>
      </c>
      <c r="N45" s="60">
        <v>1640950000</v>
      </c>
      <c r="O45" s="60">
        <v>1575411616</v>
      </c>
      <c r="P45" s="60">
        <v>1575252462</v>
      </c>
      <c r="Q45" s="60">
        <v>1574689269</v>
      </c>
      <c r="R45" s="60">
        <v>1574689269</v>
      </c>
      <c r="S45" s="60">
        <v>1605635184</v>
      </c>
      <c r="T45" s="60">
        <v>1806308667</v>
      </c>
      <c r="U45" s="60">
        <v>1786884786</v>
      </c>
      <c r="V45" s="60">
        <v>1786884786</v>
      </c>
      <c r="W45" s="60">
        <v>1786884786</v>
      </c>
      <c r="X45" s="60">
        <v>2510647000</v>
      </c>
      <c r="Y45" s="60">
        <v>-723762214</v>
      </c>
      <c r="Z45" s="139">
        <v>-28.83</v>
      </c>
      <c r="AA45" s="62">
        <v>2510647000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>
        <v>223000</v>
      </c>
      <c r="N46" s="60">
        <v>223000</v>
      </c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1580205035</v>
      </c>
      <c r="D48" s="217">
        <f>SUM(D45:D47)</f>
        <v>0</v>
      </c>
      <c r="E48" s="264">
        <f t="shared" si="7"/>
        <v>1487763000</v>
      </c>
      <c r="F48" s="219">
        <f t="shared" si="7"/>
        <v>2510647000</v>
      </c>
      <c r="G48" s="219">
        <f t="shared" si="7"/>
        <v>2671228786</v>
      </c>
      <c r="H48" s="219">
        <f t="shared" si="7"/>
        <v>2674494178</v>
      </c>
      <c r="I48" s="219">
        <f t="shared" si="7"/>
        <v>2506817087</v>
      </c>
      <c r="J48" s="219">
        <f t="shared" si="7"/>
        <v>2506817087</v>
      </c>
      <c r="K48" s="219">
        <f t="shared" si="7"/>
        <v>1971870436</v>
      </c>
      <c r="L48" s="219">
        <f t="shared" si="7"/>
        <v>1958429366</v>
      </c>
      <c r="M48" s="219">
        <f t="shared" si="7"/>
        <v>1641173000</v>
      </c>
      <c r="N48" s="219">
        <f t="shared" si="7"/>
        <v>1641173000</v>
      </c>
      <c r="O48" s="219">
        <f t="shared" si="7"/>
        <v>1575411616</v>
      </c>
      <c r="P48" s="219">
        <f t="shared" si="7"/>
        <v>1575252462</v>
      </c>
      <c r="Q48" s="219">
        <f t="shared" si="7"/>
        <v>1574689269</v>
      </c>
      <c r="R48" s="219">
        <f t="shared" si="7"/>
        <v>1574689269</v>
      </c>
      <c r="S48" s="219">
        <f t="shared" si="7"/>
        <v>1605635184</v>
      </c>
      <c r="T48" s="219">
        <f t="shared" si="7"/>
        <v>1806308667</v>
      </c>
      <c r="U48" s="219">
        <f t="shared" si="7"/>
        <v>1786884786</v>
      </c>
      <c r="V48" s="219">
        <f t="shared" si="7"/>
        <v>1786884786</v>
      </c>
      <c r="W48" s="219">
        <f t="shared" si="7"/>
        <v>1786884786</v>
      </c>
      <c r="X48" s="219">
        <f t="shared" si="7"/>
        <v>2510647000</v>
      </c>
      <c r="Y48" s="219">
        <f t="shared" si="7"/>
        <v>-723762214</v>
      </c>
      <c r="Z48" s="265">
        <f>+IF(X48&lt;&gt;0,+(Y48/X48)*100,0)</f>
        <v>-28.82771707850606</v>
      </c>
      <c r="AA48" s="232">
        <f>SUM(AA45:AA47)</f>
        <v>2510647000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>
        <v>-106687351</v>
      </c>
      <c r="D7" s="155"/>
      <c r="E7" s="59">
        <v>68177000</v>
      </c>
      <c r="F7" s="60">
        <v>98478000</v>
      </c>
      <c r="G7" s="60">
        <v>5990426</v>
      </c>
      <c r="H7" s="60">
        <v>6110300</v>
      </c>
      <c r="I7" s="60">
        <v>6209513</v>
      </c>
      <c r="J7" s="60">
        <v>18310239</v>
      </c>
      <c r="K7" s="60">
        <v>6735518</v>
      </c>
      <c r="L7" s="60">
        <v>7560917</v>
      </c>
      <c r="M7" s="60">
        <v>5995970</v>
      </c>
      <c r="N7" s="60">
        <v>20292405</v>
      </c>
      <c r="O7" s="60">
        <v>6713751</v>
      </c>
      <c r="P7" s="60">
        <v>8349434</v>
      </c>
      <c r="Q7" s="60">
        <v>7298992</v>
      </c>
      <c r="R7" s="60">
        <v>22362177</v>
      </c>
      <c r="S7" s="60">
        <v>9936169</v>
      </c>
      <c r="T7" s="60">
        <v>7061695</v>
      </c>
      <c r="U7" s="60">
        <v>8575753</v>
      </c>
      <c r="V7" s="60">
        <v>25573617</v>
      </c>
      <c r="W7" s="60">
        <v>86538438</v>
      </c>
      <c r="X7" s="60">
        <v>98478000</v>
      </c>
      <c r="Y7" s="60">
        <v>-11939562</v>
      </c>
      <c r="Z7" s="140">
        <v>-12.12</v>
      </c>
      <c r="AA7" s="62">
        <v>98478000</v>
      </c>
    </row>
    <row r="8" spans="1:27" ht="13.5">
      <c r="A8" s="249" t="s">
        <v>178</v>
      </c>
      <c r="B8" s="182"/>
      <c r="C8" s="155">
        <v>-95617639</v>
      </c>
      <c r="D8" s="155"/>
      <c r="E8" s="59">
        <v>1372000</v>
      </c>
      <c r="F8" s="60">
        <v>339000</v>
      </c>
      <c r="G8" s="60">
        <v>30000</v>
      </c>
      <c r="H8" s="60">
        <v>112000</v>
      </c>
      <c r="I8" s="60">
        <v>122597</v>
      </c>
      <c r="J8" s="60">
        <v>264597</v>
      </c>
      <c r="K8" s="60">
        <v>59760</v>
      </c>
      <c r="L8" s="60">
        <v>33000</v>
      </c>
      <c r="M8" s="60">
        <v>28000</v>
      </c>
      <c r="N8" s="60">
        <v>120760</v>
      </c>
      <c r="O8" s="60">
        <v>31000</v>
      </c>
      <c r="P8" s="60">
        <v>59000</v>
      </c>
      <c r="Q8" s="60">
        <v>122000</v>
      </c>
      <c r="R8" s="60">
        <v>212000</v>
      </c>
      <c r="S8" s="60">
        <v>480000</v>
      </c>
      <c r="T8" s="60">
        <v>80000</v>
      </c>
      <c r="U8" s="60">
        <v>79000</v>
      </c>
      <c r="V8" s="60">
        <v>639000</v>
      </c>
      <c r="W8" s="60">
        <v>1236357</v>
      </c>
      <c r="X8" s="60">
        <v>339000</v>
      </c>
      <c r="Y8" s="60">
        <v>897357</v>
      </c>
      <c r="Z8" s="140">
        <v>264.71</v>
      </c>
      <c r="AA8" s="62">
        <v>339000</v>
      </c>
    </row>
    <row r="9" spans="1:27" ht="13.5">
      <c r="A9" s="249" t="s">
        <v>179</v>
      </c>
      <c r="B9" s="182"/>
      <c r="C9" s="155">
        <v>267042000</v>
      </c>
      <c r="D9" s="155"/>
      <c r="E9" s="59">
        <v>306828000</v>
      </c>
      <c r="F9" s="60">
        <v>301696000</v>
      </c>
      <c r="G9" s="60">
        <v>114839000</v>
      </c>
      <c r="H9" s="60">
        <v>1818000</v>
      </c>
      <c r="I9" s="60">
        <v>280848</v>
      </c>
      <c r="J9" s="60">
        <v>116937848</v>
      </c>
      <c r="K9" s="60"/>
      <c r="L9" s="60">
        <v>101201000</v>
      </c>
      <c r="M9" s="60">
        <v>989000</v>
      </c>
      <c r="N9" s="60">
        <v>102190000</v>
      </c>
      <c r="O9" s="60"/>
      <c r="P9" s="60">
        <v>990000</v>
      </c>
      <c r="Q9" s="60">
        <v>77732246</v>
      </c>
      <c r="R9" s="60">
        <v>78722246</v>
      </c>
      <c r="S9" s="60"/>
      <c r="T9" s="60"/>
      <c r="U9" s="60">
        <v>2250000</v>
      </c>
      <c r="V9" s="60">
        <v>2250000</v>
      </c>
      <c r="W9" s="60">
        <v>300100094</v>
      </c>
      <c r="X9" s="60">
        <v>301696000</v>
      </c>
      <c r="Y9" s="60">
        <v>-1595906</v>
      </c>
      <c r="Z9" s="140">
        <v>-0.53</v>
      </c>
      <c r="AA9" s="62">
        <v>301696000</v>
      </c>
    </row>
    <row r="10" spans="1:27" ht="13.5">
      <c r="A10" s="249" t="s">
        <v>180</v>
      </c>
      <c r="B10" s="182"/>
      <c r="C10" s="155">
        <v>259510000</v>
      </c>
      <c r="D10" s="155"/>
      <c r="E10" s="59">
        <v>209225000</v>
      </c>
      <c r="F10" s="60">
        <v>269658000</v>
      </c>
      <c r="G10" s="60">
        <v>64396000</v>
      </c>
      <c r="H10" s="60">
        <v>2782000</v>
      </c>
      <c r="I10" s="60">
        <v>2792000</v>
      </c>
      <c r="J10" s="60">
        <v>69970000</v>
      </c>
      <c r="K10" s="60">
        <v>3699616</v>
      </c>
      <c r="L10" s="60"/>
      <c r="M10" s="60">
        <v>53705000</v>
      </c>
      <c r="N10" s="60">
        <v>57404616</v>
      </c>
      <c r="O10" s="60"/>
      <c r="P10" s="60">
        <v>14900800</v>
      </c>
      <c r="Q10" s="60">
        <v>77368623</v>
      </c>
      <c r="R10" s="60">
        <v>92269423</v>
      </c>
      <c r="S10" s="60"/>
      <c r="T10" s="60"/>
      <c r="U10" s="60">
        <v>64967402</v>
      </c>
      <c r="V10" s="60">
        <v>64967402</v>
      </c>
      <c r="W10" s="60">
        <v>284611441</v>
      </c>
      <c r="X10" s="60">
        <v>269658000</v>
      </c>
      <c r="Y10" s="60">
        <v>14953441</v>
      </c>
      <c r="Z10" s="140">
        <v>5.55</v>
      </c>
      <c r="AA10" s="62">
        <v>269658000</v>
      </c>
    </row>
    <row r="11" spans="1:27" ht="13.5">
      <c r="A11" s="249" t="s">
        <v>181</v>
      </c>
      <c r="B11" s="182"/>
      <c r="C11" s="155">
        <v>44044579</v>
      </c>
      <c r="D11" s="155"/>
      <c r="E11" s="59">
        <v>16603000</v>
      </c>
      <c r="F11" s="60">
        <v>23219000</v>
      </c>
      <c r="G11" s="60">
        <v>713000</v>
      </c>
      <c r="H11" s="60"/>
      <c r="I11" s="60">
        <v>204000</v>
      </c>
      <c r="J11" s="60">
        <v>917000</v>
      </c>
      <c r="K11" s="60">
        <v>1932558</v>
      </c>
      <c r="L11" s="60">
        <v>654213</v>
      </c>
      <c r="M11" s="60">
        <v>547499</v>
      </c>
      <c r="N11" s="60">
        <v>3134270</v>
      </c>
      <c r="O11" s="60"/>
      <c r="P11" s="60">
        <v>202000</v>
      </c>
      <c r="Q11" s="60">
        <v>98000</v>
      </c>
      <c r="R11" s="60">
        <v>300000</v>
      </c>
      <c r="S11" s="60"/>
      <c r="T11" s="60">
        <v>1219000</v>
      </c>
      <c r="U11" s="60">
        <v>5008000</v>
      </c>
      <c r="V11" s="60">
        <v>6227000</v>
      </c>
      <c r="W11" s="60">
        <v>10578270</v>
      </c>
      <c r="X11" s="60">
        <v>23219000</v>
      </c>
      <c r="Y11" s="60">
        <v>-12640730</v>
      </c>
      <c r="Z11" s="140">
        <v>-54.44</v>
      </c>
      <c r="AA11" s="62">
        <v>23219000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-71946182</v>
      </c>
      <c r="D14" s="155"/>
      <c r="E14" s="59">
        <v>-378235000</v>
      </c>
      <c r="F14" s="60">
        <v>-373198000</v>
      </c>
      <c r="G14" s="60">
        <v>-22731000</v>
      </c>
      <c r="H14" s="60">
        <v>-19677522</v>
      </c>
      <c r="I14" s="60">
        <v>-27170000</v>
      </c>
      <c r="J14" s="60">
        <v>-69578522</v>
      </c>
      <c r="K14" s="60">
        <v>-22211000</v>
      </c>
      <c r="L14" s="60">
        <v>-32391498</v>
      </c>
      <c r="M14" s="60">
        <v>-29717998</v>
      </c>
      <c r="N14" s="60">
        <v>-84320496</v>
      </c>
      <c r="O14" s="60">
        <v>-19704459</v>
      </c>
      <c r="P14" s="60">
        <v>-25582439</v>
      </c>
      <c r="Q14" s="60">
        <v>-34243499</v>
      </c>
      <c r="R14" s="60">
        <v>-79530397</v>
      </c>
      <c r="S14" s="60">
        <v>-31479000</v>
      </c>
      <c r="T14" s="60">
        <v>-32150568</v>
      </c>
      <c r="U14" s="60">
        <v>-42384000</v>
      </c>
      <c r="V14" s="60">
        <v>-106013568</v>
      </c>
      <c r="W14" s="60">
        <v>-339442983</v>
      </c>
      <c r="X14" s="60">
        <v>-373198000</v>
      </c>
      <c r="Y14" s="60">
        <v>33755017</v>
      </c>
      <c r="Z14" s="140">
        <v>-9.04</v>
      </c>
      <c r="AA14" s="62">
        <v>-373198000</v>
      </c>
    </row>
    <row r="15" spans="1:27" ht="13.5">
      <c r="A15" s="249" t="s">
        <v>40</v>
      </c>
      <c r="B15" s="182"/>
      <c r="C15" s="155">
        <v>-2548678</v>
      </c>
      <c r="D15" s="155"/>
      <c r="E15" s="59">
        <v>-1311000</v>
      </c>
      <c r="F15" s="60">
        <v>-1075000</v>
      </c>
      <c r="G15" s="60"/>
      <c r="H15" s="60"/>
      <c r="I15" s="60">
        <v>-482000</v>
      </c>
      <c r="J15" s="60">
        <v>-482000</v>
      </c>
      <c r="K15" s="60">
        <v>-5000</v>
      </c>
      <c r="L15" s="60">
        <v>-11399</v>
      </c>
      <c r="M15" s="60">
        <v>-19000</v>
      </c>
      <c r="N15" s="60">
        <v>-35399</v>
      </c>
      <c r="O15" s="60"/>
      <c r="P15" s="60">
        <v>-7213</v>
      </c>
      <c r="Q15" s="60">
        <v>-376739</v>
      </c>
      <c r="R15" s="60">
        <v>-383952</v>
      </c>
      <c r="S15" s="60">
        <v>-13000</v>
      </c>
      <c r="T15" s="60">
        <v>-174000</v>
      </c>
      <c r="U15" s="60">
        <v>-174000</v>
      </c>
      <c r="V15" s="60">
        <v>-361000</v>
      </c>
      <c r="W15" s="60">
        <v>-1262351</v>
      </c>
      <c r="X15" s="60">
        <v>-1075000</v>
      </c>
      <c r="Y15" s="60">
        <v>-187351</v>
      </c>
      <c r="Z15" s="140">
        <v>17.43</v>
      </c>
      <c r="AA15" s="62">
        <v>-1075000</v>
      </c>
    </row>
    <row r="16" spans="1:27" ht="13.5">
      <c r="A16" s="249" t="s">
        <v>42</v>
      </c>
      <c r="B16" s="182"/>
      <c r="C16" s="155">
        <v>-83731826</v>
      </c>
      <c r="D16" s="155"/>
      <c r="E16" s="59">
        <v>-11900000</v>
      </c>
      <c r="F16" s="60">
        <v>-12480000</v>
      </c>
      <c r="G16" s="60"/>
      <c r="H16" s="60"/>
      <c r="I16" s="60"/>
      <c r="J16" s="60"/>
      <c r="K16" s="60">
        <v>-28000</v>
      </c>
      <c r="L16" s="60">
        <v>-2498000</v>
      </c>
      <c r="M16" s="60">
        <v>-3714000</v>
      </c>
      <c r="N16" s="60">
        <v>-6240000</v>
      </c>
      <c r="O16" s="60">
        <v>-226000</v>
      </c>
      <c r="P16" s="60">
        <v>-229000</v>
      </c>
      <c r="Q16" s="60">
        <v>-1503000</v>
      </c>
      <c r="R16" s="60">
        <v>-1958000</v>
      </c>
      <c r="S16" s="60">
        <v>-1186000</v>
      </c>
      <c r="T16" s="60">
        <v>-15000</v>
      </c>
      <c r="U16" s="60">
        <v>-1393000</v>
      </c>
      <c r="V16" s="60">
        <v>-2594000</v>
      </c>
      <c r="W16" s="60">
        <v>-10792000</v>
      </c>
      <c r="X16" s="60">
        <v>-12480000</v>
      </c>
      <c r="Y16" s="60">
        <v>1688000</v>
      </c>
      <c r="Z16" s="140">
        <v>-13.53</v>
      </c>
      <c r="AA16" s="62">
        <v>-12480000</v>
      </c>
    </row>
    <row r="17" spans="1:27" ht="13.5">
      <c r="A17" s="250" t="s">
        <v>185</v>
      </c>
      <c r="B17" s="251"/>
      <c r="C17" s="168">
        <f aca="true" t="shared" si="0" ref="C17:Y17">SUM(C6:C16)</f>
        <v>210064903</v>
      </c>
      <c r="D17" s="168">
        <f t="shared" si="0"/>
        <v>0</v>
      </c>
      <c r="E17" s="72">
        <f t="shared" si="0"/>
        <v>210759000</v>
      </c>
      <c r="F17" s="73">
        <f t="shared" si="0"/>
        <v>306637000</v>
      </c>
      <c r="G17" s="73">
        <f t="shared" si="0"/>
        <v>163237426</v>
      </c>
      <c r="H17" s="73">
        <f t="shared" si="0"/>
        <v>-8855222</v>
      </c>
      <c r="I17" s="73">
        <f t="shared" si="0"/>
        <v>-18043042</v>
      </c>
      <c r="J17" s="73">
        <f t="shared" si="0"/>
        <v>136339162</v>
      </c>
      <c r="K17" s="73">
        <f t="shared" si="0"/>
        <v>-9816548</v>
      </c>
      <c r="L17" s="73">
        <f t="shared" si="0"/>
        <v>74548233</v>
      </c>
      <c r="M17" s="73">
        <f t="shared" si="0"/>
        <v>27814471</v>
      </c>
      <c r="N17" s="73">
        <f t="shared" si="0"/>
        <v>92546156</v>
      </c>
      <c r="O17" s="73">
        <f t="shared" si="0"/>
        <v>-13185708</v>
      </c>
      <c r="P17" s="73">
        <f t="shared" si="0"/>
        <v>-1317418</v>
      </c>
      <c r="Q17" s="73">
        <f t="shared" si="0"/>
        <v>126496623</v>
      </c>
      <c r="R17" s="73">
        <f t="shared" si="0"/>
        <v>111993497</v>
      </c>
      <c r="S17" s="73">
        <f t="shared" si="0"/>
        <v>-22261831</v>
      </c>
      <c r="T17" s="73">
        <f t="shared" si="0"/>
        <v>-23978873</v>
      </c>
      <c r="U17" s="73">
        <f t="shared" si="0"/>
        <v>36929155</v>
      </c>
      <c r="V17" s="73">
        <f t="shared" si="0"/>
        <v>-9311549</v>
      </c>
      <c r="W17" s="73">
        <f t="shared" si="0"/>
        <v>331567266</v>
      </c>
      <c r="X17" s="73">
        <f t="shared" si="0"/>
        <v>306637000</v>
      </c>
      <c r="Y17" s="73">
        <f t="shared" si="0"/>
        <v>24930266</v>
      </c>
      <c r="Z17" s="170">
        <f>+IF(X17&lt;&gt;0,+(Y17/X17)*100,0)</f>
        <v>8.1302210757345</v>
      </c>
      <c r="AA17" s="74">
        <f>SUM(AA6:AA16)</f>
        <v>306637000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-5644340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>
        <v>30000000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-222576727</v>
      </c>
      <c r="D26" s="155"/>
      <c r="E26" s="59">
        <v>-223288000</v>
      </c>
      <c r="F26" s="60">
        <v>-367027000</v>
      </c>
      <c r="G26" s="60">
        <v>-6550000</v>
      </c>
      <c r="H26" s="60">
        <v>-24012497</v>
      </c>
      <c r="I26" s="60">
        <v>-22136000</v>
      </c>
      <c r="J26" s="60">
        <v>-52698497</v>
      </c>
      <c r="K26" s="60">
        <v>-20450000</v>
      </c>
      <c r="L26" s="60">
        <v>-37145000</v>
      </c>
      <c r="M26" s="60">
        <v>-43246000</v>
      </c>
      <c r="N26" s="60">
        <v>-100841000</v>
      </c>
      <c r="O26" s="60">
        <v>-8295000</v>
      </c>
      <c r="P26" s="60">
        <v>-28019000</v>
      </c>
      <c r="Q26" s="60">
        <v>-181456000</v>
      </c>
      <c r="R26" s="60">
        <v>-217770000</v>
      </c>
      <c r="S26" s="60">
        <v>-67608000</v>
      </c>
      <c r="T26" s="60">
        <v>-44503000</v>
      </c>
      <c r="U26" s="60">
        <v>-26380000</v>
      </c>
      <c r="V26" s="60">
        <v>-138491000</v>
      </c>
      <c r="W26" s="60">
        <v>-509800497</v>
      </c>
      <c r="X26" s="60">
        <v>-367027000</v>
      </c>
      <c r="Y26" s="60">
        <v>-142773497</v>
      </c>
      <c r="Z26" s="140">
        <v>38.9</v>
      </c>
      <c r="AA26" s="62">
        <v>-367027000</v>
      </c>
    </row>
    <row r="27" spans="1:27" ht="13.5">
      <c r="A27" s="250" t="s">
        <v>192</v>
      </c>
      <c r="B27" s="251"/>
      <c r="C27" s="168">
        <f aca="true" t="shared" si="1" ref="C27:Y27">SUM(C21:C26)</f>
        <v>-228221067</v>
      </c>
      <c r="D27" s="168">
        <f>SUM(D21:D26)</f>
        <v>0</v>
      </c>
      <c r="E27" s="72">
        <f t="shared" si="1"/>
        <v>-193288000</v>
      </c>
      <c r="F27" s="73">
        <f t="shared" si="1"/>
        <v>-367027000</v>
      </c>
      <c r="G27" s="73">
        <f t="shared" si="1"/>
        <v>-6550000</v>
      </c>
      <c r="H27" s="73">
        <f t="shared" si="1"/>
        <v>-24012497</v>
      </c>
      <c r="I27" s="73">
        <f t="shared" si="1"/>
        <v>-22136000</v>
      </c>
      <c r="J27" s="73">
        <f t="shared" si="1"/>
        <v>-52698497</v>
      </c>
      <c r="K27" s="73">
        <f t="shared" si="1"/>
        <v>-20450000</v>
      </c>
      <c r="L27" s="73">
        <f t="shared" si="1"/>
        <v>-37145000</v>
      </c>
      <c r="M27" s="73">
        <f t="shared" si="1"/>
        <v>-43246000</v>
      </c>
      <c r="N27" s="73">
        <f t="shared" si="1"/>
        <v>-100841000</v>
      </c>
      <c r="O27" s="73">
        <f t="shared" si="1"/>
        <v>-8295000</v>
      </c>
      <c r="P27" s="73">
        <f t="shared" si="1"/>
        <v>-28019000</v>
      </c>
      <c r="Q27" s="73">
        <f t="shared" si="1"/>
        <v>-181456000</v>
      </c>
      <c r="R27" s="73">
        <f t="shared" si="1"/>
        <v>-217770000</v>
      </c>
      <c r="S27" s="73">
        <f t="shared" si="1"/>
        <v>-67608000</v>
      </c>
      <c r="T27" s="73">
        <f t="shared" si="1"/>
        <v>-44503000</v>
      </c>
      <c r="U27" s="73">
        <f t="shared" si="1"/>
        <v>-26380000</v>
      </c>
      <c r="V27" s="73">
        <f t="shared" si="1"/>
        <v>-138491000</v>
      </c>
      <c r="W27" s="73">
        <f t="shared" si="1"/>
        <v>-509800497</v>
      </c>
      <c r="X27" s="73">
        <f t="shared" si="1"/>
        <v>-367027000</v>
      </c>
      <c r="Y27" s="73">
        <f t="shared" si="1"/>
        <v>-142773497</v>
      </c>
      <c r="Z27" s="170">
        <f>+IF(X27&lt;&gt;0,+(Y27/X27)*100,0)</f>
        <v>38.89999836524288</v>
      </c>
      <c r="AA27" s="74">
        <f>SUM(AA21:AA26)</f>
        <v>-367027000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631214</v>
      </c>
      <c r="D33" s="155"/>
      <c r="E33" s="59">
        <v>554000</v>
      </c>
      <c r="F33" s="60">
        <v>631000</v>
      </c>
      <c r="G33" s="60"/>
      <c r="H33" s="159"/>
      <c r="I33" s="159"/>
      <c r="J33" s="159"/>
      <c r="K33" s="60"/>
      <c r="L33" s="60"/>
      <c r="M33" s="60">
        <v>436000</v>
      </c>
      <c r="N33" s="60">
        <v>436000</v>
      </c>
      <c r="O33" s="159"/>
      <c r="P33" s="159"/>
      <c r="Q33" s="159"/>
      <c r="R33" s="60"/>
      <c r="S33" s="60"/>
      <c r="T33" s="60"/>
      <c r="U33" s="60"/>
      <c r="V33" s="159"/>
      <c r="W33" s="159">
        <v>436000</v>
      </c>
      <c r="X33" s="159">
        <v>631000</v>
      </c>
      <c r="Y33" s="60">
        <v>-195000</v>
      </c>
      <c r="Z33" s="140">
        <v>-30.9</v>
      </c>
      <c r="AA33" s="62">
        <v>631000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-4693490</v>
      </c>
      <c r="D35" s="155"/>
      <c r="E35" s="59">
        <v>-4472000</v>
      </c>
      <c r="F35" s="60">
        <v>-3155000</v>
      </c>
      <c r="G35" s="60"/>
      <c r="H35" s="60"/>
      <c r="I35" s="60">
        <v>-1414949</v>
      </c>
      <c r="J35" s="60">
        <v>-1414949</v>
      </c>
      <c r="K35" s="60"/>
      <c r="L35" s="60"/>
      <c r="M35" s="60"/>
      <c r="N35" s="60"/>
      <c r="O35" s="60"/>
      <c r="P35" s="60"/>
      <c r="Q35" s="60">
        <v>-1489622</v>
      </c>
      <c r="R35" s="60">
        <v>-1489622</v>
      </c>
      <c r="S35" s="60"/>
      <c r="T35" s="60">
        <v>-4941270</v>
      </c>
      <c r="U35" s="60"/>
      <c r="V35" s="60">
        <v>-4941270</v>
      </c>
      <c r="W35" s="60">
        <v>-7845841</v>
      </c>
      <c r="X35" s="60">
        <v>-3155000</v>
      </c>
      <c r="Y35" s="60">
        <v>-4690841</v>
      </c>
      <c r="Z35" s="140">
        <v>148.68</v>
      </c>
      <c r="AA35" s="62">
        <v>-3155000</v>
      </c>
    </row>
    <row r="36" spans="1:27" ht="13.5">
      <c r="A36" s="250" t="s">
        <v>198</v>
      </c>
      <c r="B36" s="251"/>
      <c r="C36" s="168">
        <f aca="true" t="shared" si="2" ref="C36:Y36">SUM(C31:C35)</f>
        <v>-4062276</v>
      </c>
      <c r="D36" s="168">
        <f>SUM(D31:D35)</f>
        <v>0</v>
      </c>
      <c r="E36" s="72">
        <f t="shared" si="2"/>
        <v>-3918000</v>
      </c>
      <c r="F36" s="73">
        <f t="shared" si="2"/>
        <v>-2524000</v>
      </c>
      <c r="G36" s="73">
        <f t="shared" si="2"/>
        <v>0</v>
      </c>
      <c r="H36" s="73">
        <f t="shared" si="2"/>
        <v>0</v>
      </c>
      <c r="I36" s="73">
        <f t="shared" si="2"/>
        <v>-1414949</v>
      </c>
      <c r="J36" s="73">
        <f t="shared" si="2"/>
        <v>-1414949</v>
      </c>
      <c r="K36" s="73">
        <f t="shared" si="2"/>
        <v>0</v>
      </c>
      <c r="L36" s="73">
        <f t="shared" si="2"/>
        <v>0</v>
      </c>
      <c r="M36" s="73">
        <f t="shared" si="2"/>
        <v>436000</v>
      </c>
      <c r="N36" s="73">
        <f t="shared" si="2"/>
        <v>436000</v>
      </c>
      <c r="O36" s="73">
        <f t="shared" si="2"/>
        <v>0</v>
      </c>
      <c r="P36" s="73">
        <f t="shared" si="2"/>
        <v>0</v>
      </c>
      <c r="Q36" s="73">
        <f t="shared" si="2"/>
        <v>-1489622</v>
      </c>
      <c r="R36" s="73">
        <f t="shared" si="2"/>
        <v>-1489622</v>
      </c>
      <c r="S36" s="73">
        <f t="shared" si="2"/>
        <v>0</v>
      </c>
      <c r="T36" s="73">
        <f t="shared" si="2"/>
        <v>-4941270</v>
      </c>
      <c r="U36" s="73">
        <f t="shared" si="2"/>
        <v>0</v>
      </c>
      <c r="V36" s="73">
        <f t="shared" si="2"/>
        <v>-4941270</v>
      </c>
      <c r="W36" s="73">
        <f t="shared" si="2"/>
        <v>-7409841</v>
      </c>
      <c r="X36" s="73">
        <f t="shared" si="2"/>
        <v>-2524000</v>
      </c>
      <c r="Y36" s="73">
        <f t="shared" si="2"/>
        <v>-4885841</v>
      </c>
      <c r="Z36" s="170">
        <f>+IF(X36&lt;&gt;0,+(Y36/X36)*100,0)</f>
        <v>193.5753169572108</v>
      </c>
      <c r="AA36" s="74">
        <f>SUM(AA31:AA35)</f>
        <v>-2524000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-22218440</v>
      </c>
      <c r="D38" s="153">
        <f>+D17+D27+D36</f>
        <v>0</v>
      </c>
      <c r="E38" s="99">
        <f t="shared" si="3"/>
        <v>13553000</v>
      </c>
      <c r="F38" s="100">
        <f t="shared" si="3"/>
        <v>-62914000</v>
      </c>
      <c r="G38" s="100">
        <f t="shared" si="3"/>
        <v>156687426</v>
      </c>
      <c r="H38" s="100">
        <f t="shared" si="3"/>
        <v>-32867719</v>
      </c>
      <c r="I38" s="100">
        <f t="shared" si="3"/>
        <v>-41593991</v>
      </c>
      <c r="J38" s="100">
        <f t="shared" si="3"/>
        <v>82225716</v>
      </c>
      <c r="K38" s="100">
        <f t="shared" si="3"/>
        <v>-30266548</v>
      </c>
      <c r="L38" s="100">
        <f t="shared" si="3"/>
        <v>37403233</v>
      </c>
      <c r="M38" s="100">
        <f t="shared" si="3"/>
        <v>-14995529</v>
      </c>
      <c r="N38" s="100">
        <f t="shared" si="3"/>
        <v>-7858844</v>
      </c>
      <c r="O38" s="100">
        <f t="shared" si="3"/>
        <v>-21480708</v>
      </c>
      <c r="P38" s="100">
        <f t="shared" si="3"/>
        <v>-29336418</v>
      </c>
      <c r="Q38" s="100">
        <f t="shared" si="3"/>
        <v>-56448999</v>
      </c>
      <c r="R38" s="100">
        <f t="shared" si="3"/>
        <v>-107266125</v>
      </c>
      <c r="S38" s="100">
        <f t="shared" si="3"/>
        <v>-89869831</v>
      </c>
      <c r="T38" s="100">
        <f t="shared" si="3"/>
        <v>-73423143</v>
      </c>
      <c r="U38" s="100">
        <f t="shared" si="3"/>
        <v>10549155</v>
      </c>
      <c r="V38" s="100">
        <f t="shared" si="3"/>
        <v>-152743819</v>
      </c>
      <c r="W38" s="100">
        <f t="shared" si="3"/>
        <v>-185643072</v>
      </c>
      <c r="X38" s="100">
        <f t="shared" si="3"/>
        <v>-62914000</v>
      </c>
      <c r="Y38" s="100">
        <f t="shared" si="3"/>
        <v>-122729072</v>
      </c>
      <c r="Z38" s="137">
        <f>+IF(X38&lt;&gt;0,+(Y38/X38)*100,0)</f>
        <v>195.07434275360015</v>
      </c>
      <c r="AA38" s="102">
        <f>+AA17+AA27+AA36</f>
        <v>-62914000</v>
      </c>
    </row>
    <row r="39" spans="1:27" ht="13.5">
      <c r="A39" s="249" t="s">
        <v>200</v>
      </c>
      <c r="B39" s="182"/>
      <c r="C39" s="153">
        <v>148772941</v>
      </c>
      <c r="D39" s="153"/>
      <c r="E39" s="99">
        <v>151308000</v>
      </c>
      <c r="F39" s="100">
        <v>126554000</v>
      </c>
      <c r="G39" s="100">
        <v>126554326</v>
      </c>
      <c r="H39" s="100">
        <v>283241752</v>
      </c>
      <c r="I39" s="100">
        <v>250374033</v>
      </c>
      <c r="J39" s="100">
        <v>126554326</v>
      </c>
      <c r="K39" s="100">
        <v>208780042</v>
      </c>
      <c r="L39" s="100">
        <v>178513494</v>
      </c>
      <c r="M39" s="100">
        <v>215916727</v>
      </c>
      <c r="N39" s="100">
        <v>208780042</v>
      </c>
      <c r="O39" s="100">
        <v>200921198</v>
      </c>
      <c r="P39" s="100">
        <v>179440490</v>
      </c>
      <c r="Q39" s="100">
        <v>150104072</v>
      </c>
      <c r="R39" s="100">
        <v>200921198</v>
      </c>
      <c r="S39" s="100">
        <v>93655073</v>
      </c>
      <c r="T39" s="100">
        <v>3785242</v>
      </c>
      <c r="U39" s="100">
        <v>-69637901</v>
      </c>
      <c r="V39" s="100">
        <v>93655073</v>
      </c>
      <c r="W39" s="100">
        <v>126554326</v>
      </c>
      <c r="X39" s="100">
        <v>126554000</v>
      </c>
      <c r="Y39" s="100">
        <v>326</v>
      </c>
      <c r="Z39" s="137"/>
      <c r="AA39" s="102">
        <v>126554000</v>
      </c>
    </row>
    <row r="40" spans="1:27" ht="13.5">
      <c r="A40" s="269" t="s">
        <v>201</v>
      </c>
      <c r="B40" s="256"/>
      <c r="C40" s="257">
        <v>126554501</v>
      </c>
      <c r="D40" s="257"/>
      <c r="E40" s="258">
        <v>164861000</v>
      </c>
      <c r="F40" s="259">
        <v>63640000</v>
      </c>
      <c r="G40" s="259">
        <v>283241752</v>
      </c>
      <c r="H40" s="259">
        <v>250374033</v>
      </c>
      <c r="I40" s="259">
        <v>208780042</v>
      </c>
      <c r="J40" s="259">
        <v>208780042</v>
      </c>
      <c r="K40" s="259">
        <v>178513494</v>
      </c>
      <c r="L40" s="259">
        <v>215916727</v>
      </c>
      <c r="M40" s="259">
        <v>200921198</v>
      </c>
      <c r="N40" s="259">
        <v>200921198</v>
      </c>
      <c r="O40" s="259">
        <v>179440490</v>
      </c>
      <c r="P40" s="259">
        <v>150104072</v>
      </c>
      <c r="Q40" s="259">
        <v>93655073</v>
      </c>
      <c r="R40" s="259">
        <v>179440490</v>
      </c>
      <c r="S40" s="259">
        <v>3785242</v>
      </c>
      <c r="T40" s="259">
        <v>-69637901</v>
      </c>
      <c r="U40" s="259">
        <v>-59088746</v>
      </c>
      <c r="V40" s="259">
        <v>-59088746</v>
      </c>
      <c r="W40" s="259">
        <v>-59088746</v>
      </c>
      <c r="X40" s="259">
        <v>63640000</v>
      </c>
      <c r="Y40" s="259">
        <v>-122728746</v>
      </c>
      <c r="Z40" s="260">
        <v>-192.85</v>
      </c>
      <c r="AA40" s="261">
        <v>63640000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196399000</v>
      </c>
      <c r="D5" s="200">
        <f t="shared" si="0"/>
        <v>0</v>
      </c>
      <c r="E5" s="106">
        <f t="shared" si="0"/>
        <v>259176000</v>
      </c>
      <c r="F5" s="106">
        <f t="shared" si="0"/>
        <v>354116329</v>
      </c>
      <c r="G5" s="106">
        <f t="shared" si="0"/>
        <v>7989639</v>
      </c>
      <c r="H5" s="106">
        <f t="shared" si="0"/>
        <v>26892443</v>
      </c>
      <c r="I5" s="106">
        <f t="shared" si="0"/>
        <v>29900989</v>
      </c>
      <c r="J5" s="106">
        <f t="shared" si="0"/>
        <v>64783071</v>
      </c>
      <c r="K5" s="106">
        <f t="shared" si="0"/>
        <v>28253000</v>
      </c>
      <c r="L5" s="106">
        <f t="shared" si="0"/>
        <v>30301000</v>
      </c>
      <c r="M5" s="106">
        <f t="shared" si="0"/>
        <v>31267000</v>
      </c>
      <c r="N5" s="106">
        <f t="shared" si="0"/>
        <v>89821000</v>
      </c>
      <c r="O5" s="106">
        <f t="shared" si="0"/>
        <v>8925000</v>
      </c>
      <c r="P5" s="106">
        <f t="shared" si="0"/>
        <v>28102000</v>
      </c>
      <c r="Q5" s="106">
        <f t="shared" si="0"/>
        <v>20283000</v>
      </c>
      <c r="R5" s="106">
        <f t="shared" si="0"/>
        <v>57310000</v>
      </c>
      <c r="S5" s="106">
        <f t="shared" si="0"/>
        <v>68114764</v>
      </c>
      <c r="T5" s="106">
        <f t="shared" si="0"/>
        <v>44643663</v>
      </c>
      <c r="U5" s="106">
        <f t="shared" si="0"/>
        <v>48677297</v>
      </c>
      <c r="V5" s="106">
        <f t="shared" si="0"/>
        <v>161435724</v>
      </c>
      <c r="W5" s="106">
        <f t="shared" si="0"/>
        <v>373349795</v>
      </c>
      <c r="X5" s="106">
        <f t="shared" si="0"/>
        <v>354116329</v>
      </c>
      <c r="Y5" s="106">
        <f t="shared" si="0"/>
        <v>19233466</v>
      </c>
      <c r="Z5" s="201">
        <f>+IF(X5&lt;&gt;0,+(Y5/X5)*100,0)</f>
        <v>5.4313976580277945</v>
      </c>
      <c r="AA5" s="199">
        <f>SUM(AA11:AA18)</f>
        <v>354116329</v>
      </c>
    </row>
    <row r="6" spans="1:27" ht="13.5">
      <c r="A6" s="291" t="s">
        <v>205</v>
      </c>
      <c r="B6" s="142"/>
      <c r="C6" s="62">
        <v>1999000</v>
      </c>
      <c r="D6" s="156"/>
      <c r="E6" s="60">
        <v>2315000</v>
      </c>
      <c r="F6" s="60">
        <v>2315000</v>
      </c>
      <c r="G6" s="60"/>
      <c r="H6" s="60"/>
      <c r="I6" s="60">
        <v>598000</v>
      </c>
      <c r="J6" s="60">
        <v>598000</v>
      </c>
      <c r="K6" s="60"/>
      <c r="L6" s="60">
        <v>598000</v>
      </c>
      <c r="M6" s="60"/>
      <c r="N6" s="60">
        <v>598000</v>
      </c>
      <c r="O6" s="60"/>
      <c r="P6" s="60"/>
      <c r="Q6" s="60">
        <v>79000</v>
      </c>
      <c r="R6" s="60">
        <v>79000</v>
      </c>
      <c r="S6" s="60">
        <v>79000</v>
      </c>
      <c r="T6" s="60"/>
      <c r="U6" s="60">
        <v>747000</v>
      </c>
      <c r="V6" s="60">
        <v>826000</v>
      </c>
      <c r="W6" s="60">
        <v>2101000</v>
      </c>
      <c r="X6" s="60">
        <v>2315000</v>
      </c>
      <c r="Y6" s="60">
        <v>-214000</v>
      </c>
      <c r="Z6" s="140">
        <v>-9.24</v>
      </c>
      <c r="AA6" s="155">
        <v>2315000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>
        <v>177212000</v>
      </c>
      <c r="D8" s="156"/>
      <c r="E8" s="60">
        <v>146432000</v>
      </c>
      <c r="F8" s="60">
        <v>231922000</v>
      </c>
      <c r="G8" s="60">
        <v>6550294</v>
      </c>
      <c r="H8" s="60">
        <v>18138890</v>
      </c>
      <c r="I8" s="60">
        <v>22135788</v>
      </c>
      <c r="J8" s="60">
        <v>46824972</v>
      </c>
      <c r="K8" s="60">
        <v>20450000</v>
      </c>
      <c r="L8" s="60">
        <v>28506000</v>
      </c>
      <c r="M8" s="60">
        <v>28849000</v>
      </c>
      <c r="N8" s="60">
        <v>77805000</v>
      </c>
      <c r="O8" s="60">
        <v>8925000</v>
      </c>
      <c r="P8" s="60">
        <v>28069000</v>
      </c>
      <c r="Q8" s="60">
        <v>19315000</v>
      </c>
      <c r="R8" s="60">
        <v>56309000</v>
      </c>
      <c r="S8" s="60">
        <v>67608000</v>
      </c>
      <c r="T8" s="60">
        <v>44503000</v>
      </c>
      <c r="U8" s="60">
        <v>31717080</v>
      </c>
      <c r="V8" s="60">
        <v>143828080</v>
      </c>
      <c r="W8" s="60">
        <v>324767052</v>
      </c>
      <c r="X8" s="60">
        <v>231922000</v>
      </c>
      <c r="Y8" s="60">
        <v>92845052</v>
      </c>
      <c r="Z8" s="140">
        <v>40.03</v>
      </c>
      <c r="AA8" s="155">
        <v>231922000</v>
      </c>
    </row>
    <row r="9" spans="1:27" ht="13.5">
      <c r="A9" s="291" t="s">
        <v>208</v>
      </c>
      <c r="B9" s="142"/>
      <c r="C9" s="62"/>
      <c r="D9" s="156"/>
      <c r="E9" s="60">
        <v>55887000</v>
      </c>
      <c r="F9" s="60">
        <v>55887000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55887000</v>
      </c>
      <c r="Y9" s="60">
        <v>-55887000</v>
      </c>
      <c r="Z9" s="140">
        <v>-100</v>
      </c>
      <c r="AA9" s="155">
        <v>55887000</v>
      </c>
    </row>
    <row r="10" spans="1:27" ht="13.5">
      <c r="A10" s="291" t="s">
        <v>209</v>
      </c>
      <c r="B10" s="142"/>
      <c r="C10" s="62">
        <v>2500000</v>
      </c>
      <c r="D10" s="156"/>
      <c r="E10" s="60">
        <v>7624000</v>
      </c>
      <c r="F10" s="60">
        <v>11624000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11624000</v>
      </c>
      <c r="Y10" s="60">
        <v>-11624000</v>
      </c>
      <c r="Z10" s="140">
        <v>-100</v>
      </c>
      <c r="AA10" s="155">
        <v>11624000</v>
      </c>
    </row>
    <row r="11" spans="1:27" ht="13.5">
      <c r="A11" s="292" t="s">
        <v>210</v>
      </c>
      <c r="B11" s="142"/>
      <c r="C11" s="293">
        <f aca="true" t="shared" si="1" ref="C11:Y11">SUM(C6:C10)</f>
        <v>181711000</v>
      </c>
      <c r="D11" s="294">
        <f t="shared" si="1"/>
        <v>0</v>
      </c>
      <c r="E11" s="295">
        <f t="shared" si="1"/>
        <v>212258000</v>
      </c>
      <c r="F11" s="295">
        <f t="shared" si="1"/>
        <v>301748000</v>
      </c>
      <c r="G11" s="295">
        <f t="shared" si="1"/>
        <v>6550294</v>
      </c>
      <c r="H11" s="295">
        <f t="shared" si="1"/>
        <v>18138890</v>
      </c>
      <c r="I11" s="295">
        <f t="shared" si="1"/>
        <v>22733788</v>
      </c>
      <c r="J11" s="295">
        <f t="shared" si="1"/>
        <v>47422972</v>
      </c>
      <c r="K11" s="295">
        <f t="shared" si="1"/>
        <v>20450000</v>
      </c>
      <c r="L11" s="295">
        <f t="shared" si="1"/>
        <v>29104000</v>
      </c>
      <c r="M11" s="295">
        <f t="shared" si="1"/>
        <v>28849000</v>
      </c>
      <c r="N11" s="295">
        <f t="shared" si="1"/>
        <v>78403000</v>
      </c>
      <c r="O11" s="295">
        <f t="shared" si="1"/>
        <v>8925000</v>
      </c>
      <c r="P11" s="295">
        <f t="shared" si="1"/>
        <v>28069000</v>
      </c>
      <c r="Q11" s="295">
        <f t="shared" si="1"/>
        <v>19394000</v>
      </c>
      <c r="R11" s="295">
        <f t="shared" si="1"/>
        <v>56388000</v>
      </c>
      <c r="S11" s="295">
        <f t="shared" si="1"/>
        <v>67687000</v>
      </c>
      <c r="T11" s="295">
        <f t="shared" si="1"/>
        <v>44503000</v>
      </c>
      <c r="U11" s="295">
        <f t="shared" si="1"/>
        <v>32464080</v>
      </c>
      <c r="V11" s="295">
        <f t="shared" si="1"/>
        <v>144654080</v>
      </c>
      <c r="W11" s="295">
        <f t="shared" si="1"/>
        <v>326868052</v>
      </c>
      <c r="X11" s="295">
        <f t="shared" si="1"/>
        <v>301748000</v>
      </c>
      <c r="Y11" s="295">
        <f t="shared" si="1"/>
        <v>25120052</v>
      </c>
      <c r="Z11" s="296">
        <f>+IF(X11&lt;&gt;0,+(Y11/X11)*100,0)</f>
        <v>8.324844572292111</v>
      </c>
      <c r="AA11" s="297">
        <f>SUM(AA6:AA10)</f>
        <v>301748000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14688000</v>
      </c>
      <c r="D15" s="156"/>
      <c r="E15" s="60">
        <v>46918000</v>
      </c>
      <c r="F15" s="60">
        <v>52368329</v>
      </c>
      <c r="G15" s="60">
        <v>1439345</v>
      </c>
      <c r="H15" s="60">
        <v>8753553</v>
      </c>
      <c r="I15" s="60">
        <v>7167201</v>
      </c>
      <c r="J15" s="60">
        <v>17360099</v>
      </c>
      <c r="K15" s="60">
        <v>7803000</v>
      </c>
      <c r="L15" s="60">
        <v>1197000</v>
      </c>
      <c r="M15" s="60">
        <v>2418000</v>
      </c>
      <c r="N15" s="60">
        <v>11418000</v>
      </c>
      <c r="O15" s="60"/>
      <c r="P15" s="60">
        <v>33000</v>
      </c>
      <c r="Q15" s="60">
        <v>889000</v>
      </c>
      <c r="R15" s="60">
        <v>922000</v>
      </c>
      <c r="S15" s="60">
        <v>427764</v>
      </c>
      <c r="T15" s="60">
        <v>140663</v>
      </c>
      <c r="U15" s="60">
        <v>16213217</v>
      </c>
      <c r="V15" s="60">
        <v>16781644</v>
      </c>
      <c r="W15" s="60">
        <v>46481743</v>
      </c>
      <c r="X15" s="60">
        <v>52368329</v>
      </c>
      <c r="Y15" s="60">
        <v>-5886586</v>
      </c>
      <c r="Z15" s="140">
        <v>-11.24</v>
      </c>
      <c r="AA15" s="155">
        <v>52368329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18298642</v>
      </c>
      <c r="F20" s="100">
        <f t="shared" si="2"/>
        <v>12908642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4134000</v>
      </c>
      <c r="N20" s="100">
        <f t="shared" si="2"/>
        <v>4134000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866667</v>
      </c>
      <c r="T20" s="100">
        <f t="shared" si="2"/>
        <v>885031</v>
      </c>
      <c r="U20" s="100">
        <f t="shared" si="2"/>
        <v>659703</v>
      </c>
      <c r="V20" s="100">
        <f t="shared" si="2"/>
        <v>2411401</v>
      </c>
      <c r="W20" s="100">
        <f t="shared" si="2"/>
        <v>6545401</v>
      </c>
      <c r="X20" s="100">
        <f t="shared" si="2"/>
        <v>12908642</v>
      </c>
      <c r="Y20" s="100">
        <f t="shared" si="2"/>
        <v>-6363241</v>
      </c>
      <c r="Z20" s="137">
        <f>+IF(X20&lt;&gt;0,+(Y20/X20)*100,0)</f>
        <v>-49.29442616814379</v>
      </c>
      <c r="AA20" s="153">
        <f>SUM(AA26:AA33)</f>
        <v>12908642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>
        <v>13248642</v>
      </c>
      <c r="F23" s="60">
        <v>8858642</v>
      </c>
      <c r="G23" s="60"/>
      <c r="H23" s="60"/>
      <c r="I23" s="60"/>
      <c r="J23" s="60"/>
      <c r="K23" s="60"/>
      <c r="L23" s="60"/>
      <c r="M23" s="60">
        <v>4134000</v>
      </c>
      <c r="N23" s="60">
        <v>4134000</v>
      </c>
      <c r="O23" s="60"/>
      <c r="P23" s="60"/>
      <c r="Q23" s="60"/>
      <c r="R23" s="60"/>
      <c r="S23" s="60"/>
      <c r="T23" s="60">
        <v>885031</v>
      </c>
      <c r="U23" s="60"/>
      <c r="V23" s="60">
        <v>885031</v>
      </c>
      <c r="W23" s="60">
        <v>5019031</v>
      </c>
      <c r="X23" s="60">
        <v>8858642</v>
      </c>
      <c r="Y23" s="60">
        <v>-3839611</v>
      </c>
      <c r="Z23" s="140">
        <v>-43.34</v>
      </c>
      <c r="AA23" s="155">
        <v>8858642</v>
      </c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>
        <v>3500000</v>
      </c>
      <c r="F25" s="60">
        <v>2500000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>
        <v>659703</v>
      </c>
      <c r="V25" s="60">
        <v>659703</v>
      </c>
      <c r="W25" s="60">
        <v>659703</v>
      </c>
      <c r="X25" s="60">
        <v>2500000</v>
      </c>
      <c r="Y25" s="60">
        <v>-1840297</v>
      </c>
      <c r="Z25" s="140">
        <v>-73.61</v>
      </c>
      <c r="AA25" s="155">
        <v>2500000</v>
      </c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16748642</v>
      </c>
      <c r="F26" s="295">
        <f t="shared" si="3"/>
        <v>11358642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4134000</v>
      </c>
      <c r="N26" s="295">
        <f t="shared" si="3"/>
        <v>4134000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885031</v>
      </c>
      <c r="U26" s="295">
        <f t="shared" si="3"/>
        <v>659703</v>
      </c>
      <c r="V26" s="295">
        <f t="shared" si="3"/>
        <v>1544734</v>
      </c>
      <c r="W26" s="295">
        <f t="shared" si="3"/>
        <v>5678734</v>
      </c>
      <c r="X26" s="295">
        <f t="shared" si="3"/>
        <v>11358642</v>
      </c>
      <c r="Y26" s="295">
        <f t="shared" si="3"/>
        <v>-5679908</v>
      </c>
      <c r="Z26" s="296">
        <f>+IF(X26&lt;&gt;0,+(Y26/X26)*100,0)</f>
        <v>-50.0051678713001</v>
      </c>
      <c r="AA26" s="297">
        <f>SUM(AA21:AA25)</f>
        <v>11358642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1550000</v>
      </c>
      <c r="F30" s="60">
        <v>1550000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>
        <v>866667</v>
      </c>
      <c r="T30" s="60"/>
      <c r="U30" s="60"/>
      <c r="V30" s="60">
        <v>866667</v>
      </c>
      <c r="W30" s="60">
        <v>866667</v>
      </c>
      <c r="X30" s="60">
        <v>1550000</v>
      </c>
      <c r="Y30" s="60">
        <v>-683333</v>
      </c>
      <c r="Z30" s="140">
        <v>-44.09</v>
      </c>
      <c r="AA30" s="155">
        <v>1550000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1999000</v>
      </c>
      <c r="D36" s="156">
        <f t="shared" si="4"/>
        <v>0</v>
      </c>
      <c r="E36" s="60">
        <f t="shared" si="4"/>
        <v>2315000</v>
      </c>
      <c r="F36" s="60">
        <f t="shared" si="4"/>
        <v>2315000</v>
      </c>
      <c r="G36" s="60">
        <f t="shared" si="4"/>
        <v>0</v>
      </c>
      <c r="H36" s="60">
        <f t="shared" si="4"/>
        <v>0</v>
      </c>
      <c r="I36" s="60">
        <f t="shared" si="4"/>
        <v>598000</v>
      </c>
      <c r="J36" s="60">
        <f t="shared" si="4"/>
        <v>598000</v>
      </c>
      <c r="K36" s="60">
        <f t="shared" si="4"/>
        <v>0</v>
      </c>
      <c r="L36" s="60">
        <f t="shared" si="4"/>
        <v>598000</v>
      </c>
      <c r="M36" s="60">
        <f t="shared" si="4"/>
        <v>0</v>
      </c>
      <c r="N36" s="60">
        <f t="shared" si="4"/>
        <v>598000</v>
      </c>
      <c r="O36" s="60">
        <f t="shared" si="4"/>
        <v>0</v>
      </c>
      <c r="P36" s="60">
        <f t="shared" si="4"/>
        <v>0</v>
      </c>
      <c r="Q36" s="60">
        <f t="shared" si="4"/>
        <v>79000</v>
      </c>
      <c r="R36" s="60">
        <f t="shared" si="4"/>
        <v>79000</v>
      </c>
      <c r="S36" s="60">
        <f t="shared" si="4"/>
        <v>79000</v>
      </c>
      <c r="T36" s="60">
        <f t="shared" si="4"/>
        <v>0</v>
      </c>
      <c r="U36" s="60">
        <f t="shared" si="4"/>
        <v>747000</v>
      </c>
      <c r="V36" s="60">
        <f t="shared" si="4"/>
        <v>826000</v>
      </c>
      <c r="W36" s="60">
        <f t="shared" si="4"/>
        <v>2101000</v>
      </c>
      <c r="X36" s="60">
        <f t="shared" si="4"/>
        <v>2315000</v>
      </c>
      <c r="Y36" s="60">
        <f t="shared" si="4"/>
        <v>-214000</v>
      </c>
      <c r="Z36" s="140">
        <f aca="true" t="shared" si="5" ref="Z36:Z49">+IF(X36&lt;&gt;0,+(Y36/X36)*100,0)</f>
        <v>-9.244060475161987</v>
      </c>
      <c r="AA36" s="155">
        <f>AA6+AA21</f>
        <v>2315000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177212000</v>
      </c>
      <c r="D38" s="156">
        <f t="shared" si="4"/>
        <v>0</v>
      </c>
      <c r="E38" s="60">
        <f t="shared" si="4"/>
        <v>159680642</v>
      </c>
      <c r="F38" s="60">
        <f t="shared" si="4"/>
        <v>240780642</v>
      </c>
      <c r="G38" s="60">
        <f t="shared" si="4"/>
        <v>6550294</v>
      </c>
      <c r="H38" s="60">
        <f t="shared" si="4"/>
        <v>18138890</v>
      </c>
      <c r="I38" s="60">
        <f t="shared" si="4"/>
        <v>22135788</v>
      </c>
      <c r="J38" s="60">
        <f t="shared" si="4"/>
        <v>46824972</v>
      </c>
      <c r="K38" s="60">
        <f t="shared" si="4"/>
        <v>20450000</v>
      </c>
      <c r="L38" s="60">
        <f t="shared" si="4"/>
        <v>28506000</v>
      </c>
      <c r="M38" s="60">
        <f t="shared" si="4"/>
        <v>32983000</v>
      </c>
      <c r="N38" s="60">
        <f t="shared" si="4"/>
        <v>81939000</v>
      </c>
      <c r="O38" s="60">
        <f t="shared" si="4"/>
        <v>8925000</v>
      </c>
      <c r="P38" s="60">
        <f t="shared" si="4"/>
        <v>28069000</v>
      </c>
      <c r="Q38" s="60">
        <f t="shared" si="4"/>
        <v>19315000</v>
      </c>
      <c r="R38" s="60">
        <f t="shared" si="4"/>
        <v>56309000</v>
      </c>
      <c r="S38" s="60">
        <f t="shared" si="4"/>
        <v>67608000</v>
      </c>
      <c r="T38" s="60">
        <f t="shared" si="4"/>
        <v>45388031</v>
      </c>
      <c r="U38" s="60">
        <f t="shared" si="4"/>
        <v>31717080</v>
      </c>
      <c r="V38" s="60">
        <f t="shared" si="4"/>
        <v>144713111</v>
      </c>
      <c r="W38" s="60">
        <f t="shared" si="4"/>
        <v>329786083</v>
      </c>
      <c r="X38" s="60">
        <f t="shared" si="4"/>
        <v>240780642</v>
      </c>
      <c r="Y38" s="60">
        <f t="shared" si="4"/>
        <v>89005441</v>
      </c>
      <c r="Z38" s="140">
        <f t="shared" si="5"/>
        <v>36.965364100989476</v>
      </c>
      <c r="AA38" s="155">
        <f>AA8+AA23</f>
        <v>240780642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55887000</v>
      </c>
      <c r="F39" s="60">
        <f t="shared" si="4"/>
        <v>55887000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55887000</v>
      </c>
      <c r="Y39" s="60">
        <f t="shared" si="4"/>
        <v>-55887000</v>
      </c>
      <c r="Z39" s="140">
        <f t="shared" si="5"/>
        <v>-100</v>
      </c>
      <c r="AA39" s="155">
        <f>AA9+AA24</f>
        <v>55887000</v>
      </c>
    </row>
    <row r="40" spans="1:27" ht="13.5">
      <c r="A40" s="291" t="s">
        <v>209</v>
      </c>
      <c r="B40" s="142"/>
      <c r="C40" s="62">
        <f t="shared" si="4"/>
        <v>2500000</v>
      </c>
      <c r="D40" s="156">
        <f t="shared" si="4"/>
        <v>0</v>
      </c>
      <c r="E40" s="60">
        <f t="shared" si="4"/>
        <v>11124000</v>
      </c>
      <c r="F40" s="60">
        <f t="shared" si="4"/>
        <v>14124000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659703</v>
      </c>
      <c r="V40" s="60">
        <f t="shared" si="4"/>
        <v>659703</v>
      </c>
      <c r="W40" s="60">
        <f t="shared" si="4"/>
        <v>659703</v>
      </c>
      <c r="X40" s="60">
        <f t="shared" si="4"/>
        <v>14124000</v>
      </c>
      <c r="Y40" s="60">
        <f t="shared" si="4"/>
        <v>-13464297</v>
      </c>
      <c r="Z40" s="140">
        <f t="shared" si="5"/>
        <v>-95.32920560747662</v>
      </c>
      <c r="AA40" s="155">
        <f>AA10+AA25</f>
        <v>14124000</v>
      </c>
    </row>
    <row r="41" spans="1:27" ht="13.5">
      <c r="A41" s="292" t="s">
        <v>210</v>
      </c>
      <c r="B41" s="142"/>
      <c r="C41" s="293">
        <f aca="true" t="shared" si="6" ref="C41:Y41">SUM(C36:C40)</f>
        <v>181711000</v>
      </c>
      <c r="D41" s="294">
        <f t="shared" si="6"/>
        <v>0</v>
      </c>
      <c r="E41" s="295">
        <f t="shared" si="6"/>
        <v>229006642</v>
      </c>
      <c r="F41" s="295">
        <f t="shared" si="6"/>
        <v>313106642</v>
      </c>
      <c r="G41" s="295">
        <f t="shared" si="6"/>
        <v>6550294</v>
      </c>
      <c r="H41" s="295">
        <f t="shared" si="6"/>
        <v>18138890</v>
      </c>
      <c r="I41" s="295">
        <f t="shared" si="6"/>
        <v>22733788</v>
      </c>
      <c r="J41" s="295">
        <f t="shared" si="6"/>
        <v>47422972</v>
      </c>
      <c r="K41" s="295">
        <f t="shared" si="6"/>
        <v>20450000</v>
      </c>
      <c r="L41" s="295">
        <f t="shared" si="6"/>
        <v>29104000</v>
      </c>
      <c r="M41" s="295">
        <f t="shared" si="6"/>
        <v>32983000</v>
      </c>
      <c r="N41" s="295">
        <f t="shared" si="6"/>
        <v>82537000</v>
      </c>
      <c r="O41" s="295">
        <f t="shared" si="6"/>
        <v>8925000</v>
      </c>
      <c r="P41" s="295">
        <f t="shared" si="6"/>
        <v>28069000</v>
      </c>
      <c r="Q41" s="295">
        <f t="shared" si="6"/>
        <v>19394000</v>
      </c>
      <c r="R41" s="295">
        <f t="shared" si="6"/>
        <v>56388000</v>
      </c>
      <c r="S41" s="295">
        <f t="shared" si="6"/>
        <v>67687000</v>
      </c>
      <c r="T41" s="295">
        <f t="shared" si="6"/>
        <v>45388031</v>
      </c>
      <c r="U41" s="295">
        <f t="shared" si="6"/>
        <v>33123783</v>
      </c>
      <c r="V41" s="295">
        <f t="shared" si="6"/>
        <v>146198814</v>
      </c>
      <c r="W41" s="295">
        <f t="shared" si="6"/>
        <v>332546786</v>
      </c>
      <c r="X41" s="295">
        <f t="shared" si="6"/>
        <v>313106642</v>
      </c>
      <c r="Y41" s="295">
        <f t="shared" si="6"/>
        <v>19440144</v>
      </c>
      <c r="Z41" s="296">
        <f t="shared" si="5"/>
        <v>6.208793232818102</v>
      </c>
      <c r="AA41" s="297">
        <f>SUM(AA36:AA40)</f>
        <v>313106642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14688000</v>
      </c>
      <c r="D45" s="129">
        <f t="shared" si="7"/>
        <v>0</v>
      </c>
      <c r="E45" s="54">
        <f t="shared" si="7"/>
        <v>48468000</v>
      </c>
      <c r="F45" s="54">
        <f t="shared" si="7"/>
        <v>53918329</v>
      </c>
      <c r="G45" s="54">
        <f t="shared" si="7"/>
        <v>1439345</v>
      </c>
      <c r="H45" s="54">
        <f t="shared" si="7"/>
        <v>8753553</v>
      </c>
      <c r="I45" s="54">
        <f t="shared" si="7"/>
        <v>7167201</v>
      </c>
      <c r="J45" s="54">
        <f t="shared" si="7"/>
        <v>17360099</v>
      </c>
      <c r="K45" s="54">
        <f t="shared" si="7"/>
        <v>7803000</v>
      </c>
      <c r="L45" s="54">
        <f t="shared" si="7"/>
        <v>1197000</v>
      </c>
      <c r="M45" s="54">
        <f t="shared" si="7"/>
        <v>2418000</v>
      </c>
      <c r="N45" s="54">
        <f t="shared" si="7"/>
        <v>11418000</v>
      </c>
      <c r="O45" s="54">
        <f t="shared" si="7"/>
        <v>0</v>
      </c>
      <c r="P45" s="54">
        <f t="shared" si="7"/>
        <v>33000</v>
      </c>
      <c r="Q45" s="54">
        <f t="shared" si="7"/>
        <v>889000</v>
      </c>
      <c r="R45" s="54">
        <f t="shared" si="7"/>
        <v>922000</v>
      </c>
      <c r="S45" s="54">
        <f t="shared" si="7"/>
        <v>1294431</v>
      </c>
      <c r="T45" s="54">
        <f t="shared" si="7"/>
        <v>140663</v>
      </c>
      <c r="U45" s="54">
        <f t="shared" si="7"/>
        <v>16213217</v>
      </c>
      <c r="V45" s="54">
        <f t="shared" si="7"/>
        <v>17648311</v>
      </c>
      <c r="W45" s="54">
        <f t="shared" si="7"/>
        <v>47348410</v>
      </c>
      <c r="X45" s="54">
        <f t="shared" si="7"/>
        <v>53918329</v>
      </c>
      <c r="Y45" s="54">
        <f t="shared" si="7"/>
        <v>-6569919</v>
      </c>
      <c r="Z45" s="184">
        <f t="shared" si="5"/>
        <v>-12.184945494137995</v>
      </c>
      <c r="AA45" s="130">
        <f t="shared" si="8"/>
        <v>53918329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196399000</v>
      </c>
      <c r="D49" s="218">
        <f t="shared" si="9"/>
        <v>0</v>
      </c>
      <c r="E49" s="220">
        <f t="shared" si="9"/>
        <v>277474642</v>
      </c>
      <c r="F49" s="220">
        <f t="shared" si="9"/>
        <v>367024971</v>
      </c>
      <c r="G49" s="220">
        <f t="shared" si="9"/>
        <v>7989639</v>
      </c>
      <c r="H49" s="220">
        <f t="shared" si="9"/>
        <v>26892443</v>
      </c>
      <c r="I49" s="220">
        <f t="shared" si="9"/>
        <v>29900989</v>
      </c>
      <c r="J49" s="220">
        <f t="shared" si="9"/>
        <v>64783071</v>
      </c>
      <c r="K49" s="220">
        <f t="shared" si="9"/>
        <v>28253000</v>
      </c>
      <c r="L49" s="220">
        <f t="shared" si="9"/>
        <v>30301000</v>
      </c>
      <c r="M49" s="220">
        <f t="shared" si="9"/>
        <v>35401000</v>
      </c>
      <c r="N49" s="220">
        <f t="shared" si="9"/>
        <v>93955000</v>
      </c>
      <c r="O49" s="220">
        <f t="shared" si="9"/>
        <v>8925000</v>
      </c>
      <c r="P49" s="220">
        <f t="shared" si="9"/>
        <v>28102000</v>
      </c>
      <c r="Q49" s="220">
        <f t="shared" si="9"/>
        <v>20283000</v>
      </c>
      <c r="R49" s="220">
        <f t="shared" si="9"/>
        <v>57310000</v>
      </c>
      <c r="S49" s="220">
        <f t="shared" si="9"/>
        <v>68981431</v>
      </c>
      <c r="T49" s="220">
        <f t="shared" si="9"/>
        <v>45528694</v>
      </c>
      <c r="U49" s="220">
        <f t="shared" si="9"/>
        <v>49337000</v>
      </c>
      <c r="V49" s="220">
        <f t="shared" si="9"/>
        <v>163847125</v>
      </c>
      <c r="W49" s="220">
        <f t="shared" si="9"/>
        <v>379895196</v>
      </c>
      <c r="X49" s="220">
        <f t="shared" si="9"/>
        <v>367024971</v>
      </c>
      <c r="Y49" s="220">
        <f t="shared" si="9"/>
        <v>12870225</v>
      </c>
      <c r="Z49" s="221">
        <f t="shared" si="5"/>
        <v>3.506634702520009</v>
      </c>
      <c r="AA49" s="222">
        <f>SUM(AA41:AA48)</f>
        <v>367024971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22582000</v>
      </c>
      <c r="D51" s="129">
        <f t="shared" si="10"/>
        <v>0</v>
      </c>
      <c r="E51" s="54">
        <f t="shared" si="10"/>
        <v>54449723</v>
      </c>
      <c r="F51" s="54">
        <f t="shared" si="10"/>
        <v>48551759</v>
      </c>
      <c r="G51" s="54">
        <f t="shared" si="10"/>
        <v>24882</v>
      </c>
      <c r="H51" s="54">
        <f t="shared" si="10"/>
        <v>1745312</v>
      </c>
      <c r="I51" s="54">
        <f t="shared" si="10"/>
        <v>904468</v>
      </c>
      <c r="J51" s="54">
        <f t="shared" si="10"/>
        <v>2674662</v>
      </c>
      <c r="K51" s="54">
        <f t="shared" si="10"/>
        <v>636000</v>
      </c>
      <c r="L51" s="54">
        <f t="shared" si="10"/>
        <v>891000</v>
      </c>
      <c r="M51" s="54">
        <f t="shared" si="10"/>
        <v>4154000</v>
      </c>
      <c r="N51" s="54">
        <f t="shared" si="10"/>
        <v>5681000</v>
      </c>
      <c r="O51" s="54">
        <f t="shared" si="10"/>
        <v>1549902</v>
      </c>
      <c r="P51" s="54">
        <f t="shared" si="10"/>
        <v>324000</v>
      </c>
      <c r="Q51" s="54">
        <f t="shared" si="10"/>
        <v>4241000</v>
      </c>
      <c r="R51" s="54">
        <f t="shared" si="10"/>
        <v>6114902</v>
      </c>
      <c r="S51" s="54">
        <f t="shared" si="10"/>
        <v>3104339</v>
      </c>
      <c r="T51" s="54">
        <f t="shared" si="10"/>
        <v>4150124</v>
      </c>
      <c r="U51" s="54">
        <f t="shared" si="10"/>
        <v>6322000</v>
      </c>
      <c r="V51" s="54">
        <f t="shared" si="10"/>
        <v>13576463</v>
      </c>
      <c r="W51" s="54">
        <f t="shared" si="10"/>
        <v>28047027</v>
      </c>
      <c r="X51" s="54">
        <f t="shared" si="10"/>
        <v>48551759</v>
      </c>
      <c r="Y51" s="54">
        <f t="shared" si="10"/>
        <v>-20504732</v>
      </c>
      <c r="Z51" s="184">
        <f>+IF(X51&lt;&gt;0,+(Y51/X51)*100,0)</f>
        <v>-42.2327273456766</v>
      </c>
      <c r="AA51" s="130">
        <f>SUM(AA57:AA61)</f>
        <v>48551759</v>
      </c>
    </row>
    <row r="52" spans="1:27" ht="13.5">
      <c r="A52" s="310" t="s">
        <v>205</v>
      </c>
      <c r="B52" s="142"/>
      <c r="C52" s="62">
        <v>500000</v>
      </c>
      <c r="D52" s="156"/>
      <c r="E52" s="60">
        <v>1575000</v>
      </c>
      <c r="F52" s="60">
        <v>1575000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1575000</v>
      </c>
      <c r="Y52" s="60">
        <v>-1575000</v>
      </c>
      <c r="Z52" s="140">
        <v>-100</v>
      </c>
      <c r="AA52" s="155">
        <v>1575000</v>
      </c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>
        <v>13135000</v>
      </c>
      <c r="D54" s="156"/>
      <c r="E54" s="60">
        <v>15000000</v>
      </c>
      <c r="F54" s="60">
        <v>16276365</v>
      </c>
      <c r="G54" s="60">
        <v>-15420</v>
      </c>
      <c r="H54" s="60">
        <v>1490721</v>
      </c>
      <c r="I54" s="60">
        <v>683931</v>
      </c>
      <c r="J54" s="60">
        <v>2159232</v>
      </c>
      <c r="K54" s="60">
        <v>390000</v>
      </c>
      <c r="L54" s="60">
        <v>649000</v>
      </c>
      <c r="M54" s="60">
        <v>3737000</v>
      </c>
      <c r="N54" s="60">
        <v>4776000</v>
      </c>
      <c r="O54" s="60">
        <v>1477662</v>
      </c>
      <c r="P54" s="60">
        <v>13000</v>
      </c>
      <c r="Q54" s="60">
        <v>1613000</v>
      </c>
      <c r="R54" s="60">
        <v>3103662</v>
      </c>
      <c r="S54" s="60">
        <v>720988</v>
      </c>
      <c r="T54" s="60">
        <v>394047</v>
      </c>
      <c r="U54" s="60">
        <v>143000</v>
      </c>
      <c r="V54" s="60">
        <v>1258035</v>
      </c>
      <c r="W54" s="60">
        <v>11296929</v>
      </c>
      <c r="X54" s="60">
        <v>16276365</v>
      </c>
      <c r="Y54" s="60">
        <v>-4979436</v>
      </c>
      <c r="Z54" s="140">
        <v>-30.59</v>
      </c>
      <c r="AA54" s="155">
        <v>16276365</v>
      </c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>
        <v>2600000</v>
      </c>
      <c r="D56" s="156"/>
      <c r="E56" s="60">
        <v>24000000</v>
      </c>
      <c r="F56" s="60">
        <v>25665000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>
        <v>1914000</v>
      </c>
      <c r="R56" s="60">
        <v>1914000</v>
      </c>
      <c r="S56" s="60">
        <v>1781558</v>
      </c>
      <c r="T56" s="60">
        <v>2026591</v>
      </c>
      <c r="U56" s="60">
        <v>4719000</v>
      </c>
      <c r="V56" s="60">
        <v>8527149</v>
      </c>
      <c r="W56" s="60">
        <v>10441149</v>
      </c>
      <c r="X56" s="60">
        <v>25665000</v>
      </c>
      <c r="Y56" s="60">
        <v>-15223851</v>
      </c>
      <c r="Z56" s="140">
        <v>-59.32</v>
      </c>
      <c r="AA56" s="155">
        <v>25665000</v>
      </c>
    </row>
    <row r="57" spans="1:27" ht="13.5">
      <c r="A57" s="138" t="s">
        <v>210</v>
      </c>
      <c r="B57" s="142"/>
      <c r="C57" s="293">
        <f aca="true" t="shared" si="11" ref="C57:Y57">SUM(C52:C56)</f>
        <v>16235000</v>
      </c>
      <c r="D57" s="294">
        <f t="shared" si="11"/>
        <v>0</v>
      </c>
      <c r="E57" s="295">
        <f t="shared" si="11"/>
        <v>40575000</v>
      </c>
      <c r="F57" s="295">
        <f t="shared" si="11"/>
        <v>43516365</v>
      </c>
      <c r="G57" s="295">
        <f t="shared" si="11"/>
        <v>-15420</v>
      </c>
      <c r="H57" s="295">
        <f t="shared" si="11"/>
        <v>1490721</v>
      </c>
      <c r="I57" s="295">
        <f t="shared" si="11"/>
        <v>683931</v>
      </c>
      <c r="J57" s="295">
        <f t="shared" si="11"/>
        <v>2159232</v>
      </c>
      <c r="K57" s="295">
        <f t="shared" si="11"/>
        <v>390000</v>
      </c>
      <c r="L57" s="295">
        <f t="shared" si="11"/>
        <v>649000</v>
      </c>
      <c r="M57" s="295">
        <f t="shared" si="11"/>
        <v>3737000</v>
      </c>
      <c r="N57" s="295">
        <f t="shared" si="11"/>
        <v>4776000</v>
      </c>
      <c r="O57" s="295">
        <f t="shared" si="11"/>
        <v>1477662</v>
      </c>
      <c r="P57" s="295">
        <f t="shared" si="11"/>
        <v>13000</v>
      </c>
      <c r="Q57" s="295">
        <f t="shared" si="11"/>
        <v>3527000</v>
      </c>
      <c r="R57" s="295">
        <f t="shared" si="11"/>
        <v>5017662</v>
      </c>
      <c r="S57" s="295">
        <f t="shared" si="11"/>
        <v>2502546</v>
      </c>
      <c r="T57" s="295">
        <f t="shared" si="11"/>
        <v>2420638</v>
      </c>
      <c r="U57" s="295">
        <f t="shared" si="11"/>
        <v>4862000</v>
      </c>
      <c r="V57" s="295">
        <f t="shared" si="11"/>
        <v>9785184</v>
      </c>
      <c r="W57" s="295">
        <f t="shared" si="11"/>
        <v>21738078</v>
      </c>
      <c r="X57" s="295">
        <f t="shared" si="11"/>
        <v>43516365</v>
      </c>
      <c r="Y57" s="295">
        <f t="shared" si="11"/>
        <v>-21778287</v>
      </c>
      <c r="Z57" s="296">
        <f>+IF(X57&lt;&gt;0,+(Y57/X57)*100,0)</f>
        <v>-50.0461998606731</v>
      </c>
      <c r="AA57" s="297">
        <f>SUM(AA52:AA56)</f>
        <v>43516365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6347000</v>
      </c>
      <c r="D61" s="156"/>
      <c r="E61" s="60">
        <v>13874723</v>
      </c>
      <c r="F61" s="60">
        <v>5035394</v>
      </c>
      <c r="G61" s="60">
        <v>40302</v>
      </c>
      <c r="H61" s="60">
        <v>254591</v>
      </c>
      <c r="I61" s="60">
        <v>220537</v>
      </c>
      <c r="J61" s="60">
        <v>515430</v>
      </c>
      <c r="K61" s="60">
        <v>246000</v>
      </c>
      <c r="L61" s="60">
        <v>242000</v>
      </c>
      <c r="M61" s="60">
        <v>417000</v>
      </c>
      <c r="N61" s="60">
        <v>905000</v>
      </c>
      <c r="O61" s="60">
        <v>72240</v>
      </c>
      <c r="P61" s="60">
        <v>311000</v>
      </c>
      <c r="Q61" s="60">
        <v>714000</v>
      </c>
      <c r="R61" s="60">
        <v>1097240</v>
      </c>
      <c r="S61" s="60">
        <v>601793</v>
      </c>
      <c r="T61" s="60">
        <v>1729486</v>
      </c>
      <c r="U61" s="60">
        <v>1460000</v>
      </c>
      <c r="V61" s="60">
        <v>3791279</v>
      </c>
      <c r="W61" s="60">
        <v>6308949</v>
      </c>
      <c r="X61" s="60">
        <v>5035394</v>
      </c>
      <c r="Y61" s="60">
        <v>1273555</v>
      </c>
      <c r="Z61" s="140">
        <v>25.29</v>
      </c>
      <c r="AA61" s="155">
        <v>5035394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42550</v>
      </c>
      <c r="H65" s="60">
        <v>42550</v>
      </c>
      <c r="I65" s="60">
        <v>42550</v>
      </c>
      <c r="J65" s="60">
        <v>127650</v>
      </c>
      <c r="K65" s="60">
        <v>42550</v>
      </c>
      <c r="L65" s="60">
        <v>42550</v>
      </c>
      <c r="M65" s="60">
        <v>21275</v>
      </c>
      <c r="N65" s="60">
        <v>106375</v>
      </c>
      <c r="O65" s="60">
        <v>21275</v>
      </c>
      <c r="P65" s="60">
        <v>21275</v>
      </c>
      <c r="Q65" s="60">
        <v>21275</v>
      </c>
      <c r="R65" s="60">
        <v>63825</v>
      </c>
      <c r="S65" s="60">
        <v>21275</v>
      </c>
      <c r="T65" s="60">
        <v>21275</v>
      </c>
      <c r="U65" s="60">
        <v>21275</v>
      </c>
      <c r="V65" s="60">
        <v>63825</v>
      </c>
      <c r="W65" s="60">
        <v>361675</v>
      </c>
      <c r="X65" s="60"/>
      <c r="Y65" s="60">
        <v>361675</v>
      </c>
      <c r="Z65" s="140"/>
      <c r="AA65" s="155"/>
    </row>
    <row r="66" spans="1:27" ht="13.5">
      <c r="A66" s="311" t="s">
        <v>224</v>
      </c>
      <c r="B66" s="316"/>
      <c r="C66" s="273">
        <v>22082000</v>
      </c>
      <c r="D66" s="274">
        <v>48552000</v>
      </c>
      <c r="E66" s="275">
        <v>54449723</v>
      </c>
      <c r="F66" s="275">
        <v>48552000</v>
      </c>
      <c r="G66" s="275">
        <v>24536</v>
      </c>
      <c r="H66" s="275">
        <v>1743450</v>
      </c>
      <c r="I66" s="275">
        <v>861450</v>
      </c>
      <c r="J66" s="275">
        <v>2629436</v>
      </c>
      <c r="K66" s="275">
        <v>636000</v>
      </c>
      <c r="L66" s="275">
        <v>636000</v>
      </c>
      <c r="M66" s="275">
        <v>4154000</v>
      </c>
      <c r="N66" s="275">
        <v>5426000</v>
      </c>
      <c r="O66" s="275">
        <v>1528725</v>
      </c>
      <c r="P66" s="275">
        <v>323000</v>
      </c>
      <c r="Q66" s="275">
        <v>4241193</v>
      </c>
      <c r="R66" s="275">
        <v>6092918</v>
      </c>
      <c r="S66" s="275">
        <v>3104000</v>
      </c>
      <c r="T66" s="275">
        <v>4150000</v>
      </c>
      <c r="U66" s="275">
        <v>6322000</v>
      </c>
      <c r="V66" s="275">
        <v>13576000</v>
      </c>
      <c r="W66" s="275">
        <v>27724354</v>
      </c>
      <c r="X66" s="275">
        <v>48552000</v>
      </c>
      <c r="Y66" s="275">
        <v>-20827646</v>
      </c>
      <c r="Z66" s="140">
        <v>-42.9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22082000</v>
      </c>
      <c r="D69" s="218">
        <f t="shared" si="12"/>
        <v>48552000</v>
      </c>
      <c r="E69" s="220">
        <f t="shared" si="12"/>
        <v>54449723</v>
      </c>
      <c r="F69" s="220">
        <f t="shared" si="12"/>
        <v>48552000</v>
      </c>
      <c r="G69" s="220">
        <f t="shared" si="12"/>
        <v>67086</v>
      </c>
      <c r="H69" s="220">
        <f t="shared" si="12"/>
        <v>1786000</v>
      </c>
      <c r="I69" s="220">
        <f t="shared" si="12"/>
        <v>904000</v>
      </c>
      <c r="J69" s="220">
        <f t="shared" si="12"/>
        <v>2757086</v>
      </c>
      <c r="K69" s="220">
        <f t="shared" si="12"/>
        <v>678550</v>
      </c>
      <c r="L69" s="220">
        <f t="shared" si="12"/>
        <v>678550</v>
      </c>
      <c r="M69" s="220">
        <f t="shared" si="12"/>
        <v>4175275</v>
      </c>
      <c r="N69" s="220">
        <f t="shared" si="12"/>
        <v>5532375</v>
      </c>
      <c r="O69" s="220">
        <f t="shared" si="12"/>
        <v>1550000</v>
      </c>
      <c r="P69" s="220">
        <f t="shared" si="12"/>
        <v>344275</v>
      </c>
      <c r="Q69" s="220">
        <f t="shared" si="12"/>
        <v>4262468</v>
      </c>
      <c r="R69" s="220">
        <f t="shared" si="12"/>
        <v>6156743</v>
      </c>
      <c r="S69" s="220">
        <f t="shared" si="12"/>
        <v>3125275</v>
      </c>
      <c r="T69" s="220">
        <f t="shared" si="12"/>
        <v>4171275</v>
      </c>
      <c r="U69" s="220">
        <f t="shared" si="12"/>
        <v>6343275</v>
      </c>
      <c r="V69" s="220">
        <f t="shared" si="12"/>
        <v>13639825</v>
      </c>
      <c r="W69" s="220">
        <f t="shared" si="12"/>
        <v>28086029</v>
      </c>
      <c r="X69" s="220">
        <f t="shared" si="12"/>
        <v>48552000</v>
      </c>
      <c r="Y69" s="220">
        <f t="shared" si="12"/>
        <v>-20465971</v>
      </c>
      <c r="Z69" s="221">
        <f>+IF(X69&lt;&gt;0,+(Y69/X69)*100,0)</f>
        <v>-42.15268372054704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181711000</v>
      </c>
      <c r="D5" s="344">
        <f t="shared" si="0"/>
        <v>0</v>
      </c>
      <c r="E5" s="343">
        <f t="shared" si="0"/>
        <v>212258000</v>
      </c>
      <c r="F5" s="345">
        <f t="shared" si="0"/>
        <v>301748000</v>
      </c>
      <c r="G5" s="345">
        <f t="shared" si="0"/>
        <v>6550294</v>
      </c>
      <c r="H5" s="343">
        <f t="shared" si="0"/>
        <v>18138890</v>
      </c>
      <c r="I5" s="343">
        <f t="shared" si="0"/>
        <v>22733788</v>
      </c>
      <c r="J5" s="345">
        <f t="shared" si="0"/>
        <v>47422972</v>
      </c>
      <c r="K5" s="345">
        <f t="shared" si="0"/>
        <v>20450000</v>
      </c>
      <c r="L5" s="343">
        <f t="shared" si="0"/>
        <v>29104000</v>
      </c>
      <c r="M5" s="343">
        <f t="shared" si="0"/>
        <v>28849000</v>
      </c>
      <c r="N5" s="345">
        <f t="shared" si="0"/>
        <v>78403000</v>
      </c>
      <c r="O5" s="345">
        <f t="shared" si="0"/>
        <v>8925000</v>
      </c>
      <c r="P5" s="343">
        <f t="shared" si="0"/>
        <v>28069000</v>
      </c>
      <c r="Q5" s="343">
        <f t="shared" si="0"/>
        <v>19394000</v>
      </c>
      <c r="R5" s="345">
        <f t="shared" si="0"/>
        <v>56388000</v>
      </c>
      <c r="S5" s="345">
        <f t="shared" si="0"/>
        <v>67687000</v>
      </c>
      <c r="T5" s="343">
        <f t="shared" si="0"/>
        <v>44503000</v>
      </c>
      <c r="U5" s="343">
        <f t="shared" si="0"/>
        <v>32464080</v>
      </c>
      <c r="V5" s="345">
        <f t="shared" si="0"/>
        <v>144654080</v>
      </c>
      <c r="W5" s="345">
        <f t="shared" si="0"/>
        <v>326868052</v>
      </c>
      <c r="X5" s="343">
        <f t="shared" si="0"/>
        <v>301748000</v>
      </c>
      <c r="Y5" s="345">
        <f t="shared" si="0"/>
        <v>25120052</v>
      </c>
      <c r="Z5" s="346">
        <f>+IF(X5&lt;&gt;0,+(Y5/X5)*100,0)</f>
        <v>8.324844572292111</v>
      </c>
      <c r="AA5" s="347">
        <f>+AA6+AA8+AA11+AA13+AA15</f>
        <v>301748000</v>
      </c>
    </row>
    <row r="6" spans="1:27" ht="13.5">
      <c r="A6" s="348" t="s">
        <v>205</v>
      </c>
      <c r="B6" s="142"/>
      <c r="C6" s="60">
        <f>+C7</f>
        <v>1999000</v>
      </c>
      <c r="D6" s="327">
        <f aca="true" t="shared" si="1" ref="D6:AA6">+D7</f>
        <v>0</v>
      </c>
      <c r="E6" s="60">
        <f t="shared" si="1"/>
        <v>2315000</v>
      </c>
      <c r="F6" s="59">
        <f t="shared" si="1"/>
        <v>2315000</v>
      </c>
      <c r="G6" s="59">
        <f t="shared" si="1"/>
        <v>0</v>
      </c>
      <c r="H6" s="60">
        <f t="shared" si="1"/>
        <v>0</v>
      </c>
      <c r="I6" s="60">
        <f t="shared" si="1"/>
        <v>598000</v>
      </c>
      <c r="J6" s="59">
        <f t="shared" si="1"/>
        <v>598000</v>
      </c>
      <c r="K6" s="59">
        <f t="shared" si="1"/>
        <v>0</v>
      </c>
      <c r="L6" s="60">
        <f t="shared" si="1"/>
        <v>598000</v>
      </c>
      <c r="M6" s="60">
        <f t="shared" si="1"/>
        <v>0</v>
      </c>
      <c r="N6" s="59">
        <f t="shared" si="1"/>
        <v>598000</v>
      </c>
      <c r="O6" s="59">
        <f t="shared" si="1"/>
        <v>0</v>
      </c>
      <c r="P6" s="60">
        <f t="shared" si="1"/>
        <v>0</v>
      </c>
      <c r="Q6" s="60">
        <f t="shared" si="1"/>
        <v>79000</v>
      </c>
      <c r="R6" s="59">
        <f t="shared" si="1"/>
        <v>79000</v>
      </c>
      <c r="S6" s="59">
        <f t="shared" si="1"/>
        <v>79000</v>
      </c>
      <c r="T6" s="60">
        <f t="shared" si="1"/>
        <v>0</v>
      </c>
      <c r="U6" s="60">
        <f t="shared" si="1"/>
        <v>747000</v>
      </c>
      <c r="V6" s="59">
        <f t="shared" si="1"/>
        <v>826000</v>
      </c>
      <c r="W6" s="59">
        <f t="shared" si="1"/>
        <v>2101000</v>
      </c>
      <c r="X6" s="60">
        <f t="shared" si="1"/>
        <v>2315000</v>
      </c>
      <c r="Y6" s="59">
        <f t="shared" si="1"/>
        <v>-214000</v>
      </c>
      <c r="Z6" s="61">
        <f>+IF(X6&lt;&gt;0,+(Y6/X6)*100,0)</f>
        <v>-9.244060475161987</v>
      </c>
      <c r="AA6" s="62">
        <f t="shared" si="1"/>
        <v>2315000</v>
      </c>
    </row>
    <row r="7" spans="1:27" ht="13.5">
      <c r="A7" s="291" t="s">
        <v>229</v>
      </c>
      <c r="B7" s="142"/>
      <c r="C7" s="60">
        <v>1999000</v>
      </c>
      <c r="D7" s="327"/>
      <c r="E7" s="60">
        <v>2315000</v>
      </c>
      <c r="F7" s="59">
        <v>2315000</v>
      </c>
      <c r="G7" s="59"/>
      <c r="H7" s="60"/>
      <c r="I7" s="60">
        <v>598000</v>
      </c>
      <c r="J7" s="59">
        <v>598000</v>
      </c>
      <c r="K7" s="59"/>
      <c r="L7" s="60">
        <v>598000</v>
      </c>
      <c r="M7" s="60"/>
      <c r="N7" s="59">
        <v>598000</v>
      </c>
      <c r="O7" s="59"/>
      <c r="P7" s="60"/>
      <c r="Q7" s="60">
        <v>79000</v>
      </c>
      <c r="R7" s="59">
        <v>79000</v>
      </c>
      <c r="S7" s="59">
        <v>79000</v>
      </c>
      <c r="T7" s="60"/>
      <c r="U7" s="60">
        <v>747000</v>
      </c>
      <c r="V7" s="59">
        <v>826000</v>
      </c>
      <c r="W7" s="59">
        <v>2101000</v>
      </c>
      <c r="X7" s="60">
        <v>2315000</v>
      </c>
      <c r="Y7" s="59">
        <v>-214000</v>
      </c>
      <c r="Z7" s="61">
        <v>-9.24</v>
      </c>
      <c r="AA7" s="62">
        <v>2315000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177212000</v>
      </c>
      <c r="D11" s="350">
        <f aca="true" t="shared" si="3" ref="D11:AA11">+D12</f>
        <v>0</v>
      </c>
      <c r="E11" s="349">
        <f t="shared" si="3"/>
        <v>146432000</v>
      </c>
      <c r="F11" s="351">
        <f t="shared" si="3"/>
        <v>231922000</v>
      </c>
      <c r="G11" s="351">
        <f t="shared" si="3"/>
        <v>6550294</v>
      </c>
      <c r="H11" s="349">
        <f t="shared" si="3"/>
        <v>18138890</v>
      </c>
      <c r="I11" s="349">
        <f t="shared" si="3"/>
        <v>22135788</v>
      </c>
      <c r="J11" s="351">
        <f t="shared" si="3"/>
        <v>46824972</v>
      </c>
      <c r="K11" s="351">
        <f t="shared" si="3"/>
        <v>20450000</v>
      </c>
      <c r="L11" s="349">
        <f t="shared" si="3"/>
        <v>28506000</v>
      </c>
      <c r="M11" s="349">
        <f t="shared" si="3"/>
        <v>28849000</v>
      </c>
      <c r="N11" s="351">
        <f t="shared" si="3"/>
        <v>77805000</v>
      </c>
      <c r="O11" s="351">
        <f t="shared" si="3"/>
        <v>8925000</v>
      </c>
      <c r="P11" s="349">
        <f t="shared" si="3"/>
        <v>28069000</v>
      </c>
      <c r="Q11" s="349">
        <f t="shared" si="3"/>
        <v>19315000</v>
      </c>
      <c r="R11" s="351">
        <f t="shared" si="3"/>
        <v>56309000</v>
      </c>
      <c r="S11" s="351">
        <f t="shared" si="3"/>
        <v>67608000</v>
      </c>
      <c r="T11" s="349">
        <f t="shared" si="3"/>
        <v>44503000</v>
      </c>
      <c r="U11" s="349">
        <f t="shared" si="3"/>
        <v>31717080</v>
      </c>
      <c r="V11" s="351">
        <f t="shared" si="3"/>
        <v>143828080</v>
      </c>
      <c r="W11" s="351">
        <f t="shared" si="3"/>
        <v>324767052</v>
      </c>
      <c r="X11" s="349">
        <f t="shared" si="3"/>
        <v>231922000</v>
      </c>
      <c r="Y11" s="351">
        <f t="shared" si="3"/>
        <v>92845052</v>
      </c>
      <c r="Z11" s="352">
        <f>+IF(X11&lt;&gt;0,+(Y11/X11)*100,0)</f>
        <v>40.03287829528893</v>
      </c>
      <c r="AA11" s="353">
        <f t="shared" si="3"/>
        <v>231922000</v>
      </c>
    </row>
    <row r="12" spans="1:27" ht="13.5">
      <c r="A12" s="291" t="s">
        <v>232</v>
      </c>
      <c r="B12" s="136"/>
      <c r="C12" s="60">
        <v>177212000</v>
      </c>
      <c r="D12" s="327"/>
      <c r="E12" s="60">
        <v>146432000</v>
      </c>
      <c r="F12" s="59">
        <v>231922000</v>
      </c>
      <c r="G12" s="59">
        <v>6550294</v>
      </c>
      <c r="H12" s="60">
        <v>18138890</v>
      </c>
      <c r="I12" s="60">
        <v>22135788</v>
      </c>
      <c r="J12" s="59">
        <v>46824972</v>
      </c>
      <c r="K12" s="59">
        <v>20450000</v>
      </c>
      <c r="L12" s="60">
        <v>28506000</v>
      </c>
      <c r="M12" s="60">
        <v>28849000</v>
      </c>
      <c r="N12" s="59">
        <v>77805000</v>
      </c>
      <c r="O12" s="59">
        <v>8925000</v>
      </c>
      <c r="P12" s="60">
        <v>28069000</v>
      </c>
      <c r="Q12" s="60">
        <v>19315000</v>
      </c>
      <c r="R12" s="59">
        <v>56309000</v>
      </c>
      <c r="S12" s="59">
        <v>67608000</v>
      </c>
      <c r="T12" s="60">
        <v>44503000</v>
      </c>
      <c r="U12" s="60">
        <v>31717080</v>
      </c>
      <c r="V12" s="59">
        <v>143828080</v>
      </c>
      <c r="W12" s="59">
        <v>324767052</v>
      </c>
      <c r="X12" s="60">
        <v>231922000</v>
      </c>
      <c r="Y12" s="59">
        <v>92845052</v>
      </c>
      <c r="Z12" s="61">
        <v>40.03</v>
      </c>
      <c r="AA12" s="62">
        <v>231922000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55887000</v>
      </c>
      <c r="F13" s="329">
        <f t="shared" si="4"/>
        <v>55887000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55887000</v>
      </c>
      <c r="Y13" s="329">
        <f t="shared" si="4"/>
        <v>-55887000</v>
      </c>
      <c r="Z13" s="322">
        <f>+IF(X13&lt;&gt;0,+(Y13/X13)*100,0)</f>
        <v>-100</v>
      </c>
      <c r="AA13" s="273">
        <f t="shared" si="4"/>
        <v>55887000</v>
      </c>
    </row>
    <row r="14" spans="1:27" ht="13.5">
      <c r="A14" s="291" t="s">
        <v>233</v>
      </c>
      <c r="B14" s="136"/>
      <c r="C14" s="60"/>
      <c r="D14" s="327"/>
      <c r="E14" s="60">
        <v>55887000</v>
      </c>
      <c r="F14" s="59">
        <v>55887000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55887000</v>
      </c>
      <c r="Y14" s="59">
        <v>-55887000</v>
      </c>
      <c r="Z14" s="61">
        <v>-100</v>
      </c>
      <c r="AA14" s="62">
        <v>55887000</v>
      </c>
    </row>
    <row r="15" spans="1:27" ht="13.5">
      <c r="A15" s="348" t="s">
        <v>209</v>
      </c>
      <c r="B15" s="136"/>
      <c r="C15" s="60">
        <f aca="true" t="shared" si="5" ref="C15:Y15">SUM(C16:C20)</f>
        <v>2500000</v>
      </c>
      <c r="D15" s="327">
        <f t="shared" si="5"/>
        <v>0</v>
      </c>
      <c r="E15" s="60">
        <f t="shared" si="5"/>
        <v>7624000</v>
      </c>
      <c r="F15" s="59">
        <f t="shared" si="5"/>
        <v>11624000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11624000</v>
      </c>
      <c r="Y15" s="59">
        <f t="shared" si="5"/>
        <v>-11624000</v>
      </c>
      <c r="Z15" s="61">
        <f>+IF(X15&lt;&gt;0,+(Y15/X15)*100,0)</f>
        <v>-100</v>
      </c>
      <c r="AA15" s="62">
        <f>SUM(AA16:AA20)</f>
        <v>11624000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>
        <v>11624000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11624000</v>
      </c>
      <c r="Y17" s="59">
        <v>-11624000</v>
      </c>
      <c r="Z17" s="61">
        <v>-100</v>
      </c>
      <c r="AA17" s="62">
        <v>11624000</v>
      </c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2500000</v>
      </c>
      <c r="D20" s="327"/>
      <c r="E20" s="60">
        <v>7624000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14688000</v>
      </c>
      <c r="D40" s="331">
        <f t="shared" si="9"/>
        <v>0</v>
      </c>
      <c r="E40" s="330">
        <f t="shared" si="9"/>
        <v>46918000</v>
      </c>
      <c r="F40" s="332">
        <f t="shared" si="9"/>
        <v>52368329</v>
      </c>
      <c r="G40" s="332">
        <f t="shared" si="9"/>
        <v>1439345</v>
      </c>
      <c r="H40" s="330">
        <f t="shared" si="9"/>
        <v>8753553</v>
      </c>
      <c r="I40" s="330">
        <f t="shared" si="9"/>
        <v>7167201</v>
      </c>
      <c r="J40" s="332">
        <f t="shared" si="9"/>
        <v>17360099</v>
      </c>
      <c r="K40" s="332">
        <f t="shared" si="9"/>
        <v>7803000</v>
      </c>
      <c r="L40" s="330">
        <f t="shared" si="9"/>
        <v>1197000</v>
      </c>
      <c r="M40" s="330">
        <f t="shared" si="9"/>
        <v>2418000</v>
      </c>
      <c r="N40" s="332">
        <f t="shared" si="9"/>
        <v>11418000</v>
      </c>
      <c r="O40" s="332">
        <f t="shared" si="9"/>
        <v>0</v>
      </c>
      <c r="P40" s="330">
        <f t="shared" si="9"/>
        <v>33000</v>
      </c>
      <c r="Q40" s="330">
        <f t="shared" si="9"/>
        <v>889000</v>
      </c>
      <c r="R40" s="332">
        <f t="shared" si="9"/>
        <v>922000</v>
      </c>
      <c r="S40" s="332">
        <f t="shared" si="9"/>
        <v>427764</v>
      </c>
      <c r="T40" s="330">
        <f t="shared" si="9"/>
        <v>140663</v>
      </c>
      <c r="U40" s="330">
        <f t="shared" si="9"/>
        <v>16213217</v>
      </c>
      <c r="V40" s="332">
        <f t="shared" si="9"/>
        <v>16781644</v>
      </c>
      <c r="W40" s="332">
        <f t="shared" si="9"/>
        <v>46481743</v>
      </c>
      <c r="X40" s="330">
        <f t="shared" si="9"/>
        <v>52368329</v>
      </c>
      <c r="Y40" s="332">
        <f t="shared" si="9"/>
        <v>-5886586</v>
      </c>
      <c r="Z40" s="323">
        <f>+IF(X40&lt;&gt;0,+(Y40/X40)*100,0)</f>
        <v>-11.240736743767402</v>
      </c>
      <c r="AA40" s="337">
        <f>SUM(AA41:AA49)</f>
        <v>52368329</v>
      </c>
    </row>
    <row r="41" spans="1:27" ht="13.5">
      <c r="A41" s="348" t="s">
        <v>248</v>
      </c>
      <c r="B41" s="142"/>
      <c r="C41" s="349">
        <v>8621000</v>
      </c>
      <c r="D41" s="350"/>
      <c r="E41" s="349">
        <v>28462000</v>
      </c>
      <c r="F41" s="351">
        <v>39167780</v>
      </c>
      <c r="G41" s="351">
        <v>1439345</v>
      </c>
      <c r="H41" s="349">
        <v>8436497</v>
      </c>
      <c r="I41" s="349">
        <v>7158938</v>
      </c>
      <c r="J41" s="351">
        <v>17034780</v>
      </c>
      <c r="K41" s="351">
        <v>7799000</v>
      </c>
      <c r="L41" s="349">
        <v>1181000</v>
      </c>
      <c r="M41" s="349">
        <v>1181000</v>
      </c>
      <c r="N41" s="351">
        <v>10161000</v>
      </c>
      <c r="O41" s="351"/>
      <c r="P41" s="349"/>
      <c r="Q41" s="349"/>
      <c r="R41" s="351"/>
      <c r="S41" s="351"/>
      <c r="T41" s="349"/>
      <c r="U41" s="349"/>
      <c r="V41" s="351"/>
      <c r="W41" s="351">
        <v>27195780</v>
      </c>
      <c r="X41" s="349">
        <v>39167780</v>
      </c>
      <c r="Y41" s="351">
        <v>-11972000</v>
      </c>
      <c r="Z41" s="352">
        <v>-30.57</v>
      </c>
      <c r="AA41" s="353">
        <v>39167780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4500000</v>
      </c>
      <c r="D43" s="356"/>
      <c r="E43" s="305">
        <v>470000</v>
      </c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>
        <v>6900990</v>
      </c>
      <c r="V43" s="357">
        <v>6900990</v>
      </c>
      <c r="W43" s="357">
        <v>6900990</v>
      </c>
      <c r="X43" s="305"/>
      <c r="Y43" s="357">
        <v>6900990</v>
      </c>
      <c r="Z43" s="358"/>
      <c r="AA43" s="303"/>
    </row>
    <row r="44" spans="1:27" ht="13.5">
      <c r="A44" s="348" t="s">
        <v>251</v>
      </c>
      <c r="B44" s="136"/>
      <c r="C44" s="60">
        <v>1567000</v>
      </c>
      <c r="D44" s="355"/>
      <c r="E44" s="54">
        <v>1486000</v>
      </c>
      <c r="F44" s="53">
        <v>3121820</v>
      </c>
      <c r="G44" s="53"/>
      <c r="H44" s="54">
        <v>317056</v>
      </c>
      <c r="I44" s="54">
        <v>8263</v>
      </c>
      <c r="J44" s="53">
        <v>325319</v>
      </c>
      <c r="K44" s="53">
        <v>4000</v>
      </c>
      <c r="L44" s="54">
        <v>16000</v>
      </c>
      <c r="M44" s="54">
        <v>1237000</v>
      </c>
      <c r="N44" s="53">
        <v>1257000</v>
      </c>
      <c r="O44" s="53"/>
      <c r="P44" s="54">
        <v>33000</v>
      </c>
      <c r="Q44" s="54">
        <v>889000</v>
      </c>
      <c r="R44" s="53">
        <v>922000</v>
      </c>
      <c r="S44" s="53">
        <v>363042</v>
      </c>
      <c r="T44" s="54">
        <v>140663</v>
      </c>
      <c r="U44" s="54">
        <v>312227</v>
      </c>
      <c r="V44" s="53">
        <v>815932</v>
      </c>
      <c r="W44" s="53">
        <v>3320251</v>
      </c>
      <c r="X44" s="54">
        <v>3121820</v>
      </c>
      <c r="Y44" s="53">
        <v>198431</v>
      </c>
      <c r="Z44" s="94">
        <v>6.36</v>
      </c>
      <c r="AA44" s="95">
        <v>3121820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>
        <v>5000000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5000000</v>
      </c>
      <c r="Y47" s="53">
        <v>-5000000</v>
      </c>
      <c r="Z47" s="94">
        <v>-100</v>
      </c>
      <c r="AA47" s="95">
        <v>5000000</v>
      </c>
    </row>
    <row r="48" spans="1:27" ht="13.5">
      <c r="A48" s="348" t="s">
        <v>255</v>
      </c>
      <c r="B48" s="136"/>
      <c r="C48" s="60"/>
      <c r="D48" s="355"/>
      <c r="E48" s="54">
        <v>15000000</v>
      </c>
      <c r="F48" s="53">
        <v>5078729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>
        <v>64722</v>
      </c>
      <c r="T48" s="54"/>
      <c r="U48" s="54">
        <v>9000000</v>
      </c>
      <c r="V48" s="53">
        <v>9064722</v>
      </c>
      <c r="W48" s="53">
        <v>9064722</v>
      </c>
      <c r="X48" s="54">
        <v>5078729</v>
      </c>
      <c r="Y48" s="53">
        <v>3985993</v>
      </c>
      <c r="Z48" s="94">
        <v>78.48</v>
      </c>
      <c r="AA48" s="95">
        <v>5078729</v>
      </c>
    </row>
    <row r="49" spans="1:27" ht="13.5">
      <c r="A49" s="348" t="s">
        <v>93</v>
      </c>
      <c r="B49" s="136"/>
      <c r="C49" s="54"/>
      <c r="D49" s="355"/>
      <c r="E49" s="54">
        <v>1500000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196399000</v>
      </c>
      <c r="D60" s="333">
        <f t="shared" si="14"/>
        <v>0</v>
      </c>
      <c r="E60" s="219">
        <f t="shared" si="14"/>
        <v>259176000</v>
      </c>
      <c r="F60" s="264">
        <f t="shared" si="14"/>
        <v>354116329</v>
      </c>
      <c r="G60" s="264">
        <f t="shared" si="14"/>
        <v>7989639</v>
      </c>
      <c r="H60" s="219">
        <f t="shared" si="14"/>
        <v>26892443</v>
      </c>
      <c r="I60" s="219">
        <f t="shared" si="14"/>
        <v>29900989</v>
      </c>
      <c r="J60" s="264">
        <f t="shared" si="14"/>
        <v>64783071</v>
      </c>
      <c r="K60" s="264">
        <f t="shared" si="14"/>
        <v>28253000</v>
      </c>
      <c r="L60" s="219">
        <f t="shared" si="14"/>
        <v>30301000</v>
      </c>
      <c r="M60" s="219">
        <f t="shared" si="14"/>
        <v>31267000</v>
      </c>
      <c r="N60" s="264">
        <f t="shared" si="14"/>
        <v>89821000</v>
      </c>
      <c r="O60" s="264">
        <f t="shared" si="14"/>
        <v>8925000</v>
      </c>
      <c r="P60" s="219">
        <f t="shared" si="14"/>
        <v>28102000</v>
      </c>
      <c r="Q60" s="219">
        <f t="shared" si="14"/>
        <v>20283000</v>
      </c>
      <c r="R60" s="264">
        <f t="shared" si="14"/>
        <v>57310000</v>
      </c>
      <c r="S60" s="264">
        <f t="shared" si="14"/>
        <v>68114764</v>
      </c>
      <c r="T60" s="219">
        <f t="shared" si="14"/>
        <v>44643663</v>
      </c>
      <c r="U60" s="219">
        <f t="shared" si="14"/>
        <v>48677297</v>
      </c>
      <c r="V60" s="264">
        <f t="shared" si="14"/>
        <v>161435724</v>
      </c>
      <c r="W60" s="264">
        <f t="shared" si="14"/>
        <v>373349795</v>
      </c>
      <c r="X60" s="219">
        <f t="shared" si="14"/>
        <v>354116329</v>
      </c>
      <c r="Y60" s="264">
        <f t="shared" si="14"/>
        <v>19233466</v>
      </c>
      <c r="Z60" s="324">
        <f>+IF(X60&lt;&gt;0,+(Y60/X60)*100,0)</f>
        <v>5.4313976580277945</v>
      </c>
      <c r="AA60" s="232">
        <f>+AA57+AA54+AA51+AA40+AA37+AA34+AA22+AA5</f>
        <v>354116329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16748642</v>
      </c>
      <c r="F5" s="345">
        <f t="shared" si="0"/>
        <v>11358642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4134000</v>
      </c>
      <c r="N5" s="345">
        <f t="shared" si="0"/>
        <v>4134000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885031</v>
      </c>
      <c r="U5" s="343">
        <f t="shared" si="0"/>
        <v>659703</v>
      </c>
      <c r="V5" s="345">
        <f t="shared" si="0"/>
        <v>1544734</v>
      </c>
      <c r="W5" s="345">
        <f t="shared" si="0"/>
        <v>5678734</v>
      </c>
      <c r="X5" s="343">
        <f t="shared" si="0"/>
        <v>11358642</v>
      </c>
      <c r="Y5" s="345">
        <f t="shared" si="0"/>
        <v>-5679908</v>
      </c>
      <c r="Z5" s="346">
        <f>+IF(X5&lt;&gt;0,+(Y5/X5)*100,0)</f>
        <v>-50.0051678713001</v>
      </c>
      <c r="AA5" s="347">
        <f>+AA6+AA8+AA11+AA13+AA15</f>
        <v>11358642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13248642</v>
      </c>
      <c r="F11" s="351">
        <f t="shared" si="3"/>
        <v>8858642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4134000</v>
      </c>
      <c r="N11" s="351">
        <f t="shared" si="3"/>
        <v>4134000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885031</v>
      </c>
      <c r="U11" s="349">
        <f t="shared" si="3"/>
        <v>0</v>
      </c>
      <c r="V11" s="351">
        <f t="shared" si="3"/>
        <v>885031</v>
      </c>
      <c r="W11" s="351">
        <f t="shared" si="3"/>
        <v>5019031</v>
      </c>
      <c r="X11" s="349">
        <f t="shared" si="3"/>
        <v>8858642</v>
      </c>
      <c r="Y11" s="351">
        <f t="shared" si="3"/>
        <v>-3839611</v>
      </c>
      <c r="Z11" s="352">
        <f>+IF(X11&lt;&gt;0,+(Y11/X11)*100,0)</f>
        <v>-43.343110603182744</v>
      </c>
      <c r="AA11" s="353">
        <f t="shared" si="3"/>
        <v>8858642</v>
      </c>
    </row>
    <row r="12" spans="1:27" ht="13.5">
      <c r="A12" s="291" t="s">
        <v>232</v>
      </c>
      <c r="B12" s="136"/>
      <c r="C12" s="60"/>
      <c r="D12" s="327"/>
      <c r="E12" s="60">
        <v>13248642</v>
      </c>
      <c r="F12" s="59">
        <v>8858642</v>
      </c>
      <c r="G12" s="59"/>
      <c r="H12" s="60"/>
      <c r="I12" s="60"/>
      <c r="J12" s="59"/>
      <c r="K12" s="59"/>
      <c r="L12" s="60"/>
      <c r="M12" s="60">
        <v>4134000</v>
      </c>
      <c r="N12" s="59">
        <v>4134000</v>
      </c>
      <c r="O12" s="59"/>
      <c r="P12" s="60"/>
      <c r="Q12" s="60"/>
      <c r="R12" s="59"/>
      <c r="S12" s="59"/>
      <c r="T12" s="60">
        <v>885031</v>
      </c>
      <c r="U12" s="60"/>
      <c r="V12" s="59">
        <v>885031</v>
      </c>
      <c r="W12" s="59">
        <v>5019031</v>
      </c>
      <c r="X12" s="60">
        <v>8858642</v>
      </c>
      <c r="Y12" s="59">
        <v>-3839611</v>
      </c>
      <c r="Z12" s="61">
        <v>-43.34</v>
      </c>
      <c r="AA12" s="62">
        <v>8858642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3500000</v>
      </c>
      <c r="F15" s="59">
        <f t="shared" si="5"/>
        <v>2500000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659703</v>
      </c>
      <c r="V15" s="59">
        <f t="shared" si="5"/>
        <v>659703</v>
      </c>
      <c r="W15" s="59">
        <f t="shared" si="5"/>
        <v>659703</v>
      </c>
      <c r="X15" s="60">
        <f t="shared" si="5"/>
        <v>2500000</v>
      </c>
      <c r="Y15" s="59">
        <f t="shared" si="5"/>
        <v>-1840297</v>
      </c>
      <c r="Z15" s="61">
        <f>+IF(X15&lt;&gt;0,+(Y15/X15)*100,0)</f>
        <v>-73.61188</v>
      </c>
      <c r="AA15" s="62">
        <f>SUM(AA16:AA20)</f>
        <v>2500000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>
        <v>2500000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2500000</v>
      </c>
      <c r="Y17" s="59">
        <v>-2500000</v>
      </c>
      <c r="Z17" s="61">
        <v>-100</v>
      </c>
      <c r="AA17" s="62">
        <v>2500000</v>
      </c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3500000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659703</v>
      </c>
      <c r="V20" s="59">
        <v>659703</v>
      </c>
      <c r="W20" s="59">
        <v>659703</v>
      </c>
      <c r="X20" s="60"/>
      <c r="Y20" s="59">
        <v>659703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1550000</v>
      </c>
      <c r="F40" s="332">
        <f t="shared" si="9"/>
        <v>1550000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866667</v>
      </c>
      <c r="T40" s="330">
        <f t="shared" si="9"/>
        <v>0</v>
      </c>
      <c r="U40" s="330">
        <f t="shared" si="9"/>
        <v>0</v>
      </c>
      <c r="V40" s="332">
        <f t="shared" si="9"/>
        <v>866667</v>
      </c>
      <c r="W40" s="332">
        <f t="shared" si="9"/>
        <v>866667</v>
      </c>
      <c r="X40" s="330">
        <f t="shared" si="9"/>
        <v>1550000</v>
      </c>
      <c r="Y40" s="332">
        <f t="shared" si="9"/>
        <v>-683333</v>
      </c>
      <c r="Z40" s="323">
        <f>+IF(X40&lt;&gt;0,+(Y40/X40)*100,0)</f>
        <v>-44.086</v>
      </c>
      <c r="AA40" s="337">
        <f>SUM(AA41:AA49)</f>
        <v>1550000</v>
      </c>
    </row>
    <row r="41" spans="1:27" ht="13.5">
      <c r="A41" s="348" t="s">
        <v>248</v>
      </c>
      <c r="B41" s="142"/>
      <c r="C41" s="349"/>
      <c r="D41" s="350"/>
      <c r="E41" s="349">
        <v>1350000</v>
      </c>
      <c r="F41" s="351">
        <v>1350000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>
        <v>866667</v>
      </c>
      <c r="T41" s="349"/>
      <c r="U41" s="349"/>
      <c r="V41" s="351">
        <v>866667</v>
      </c>
      <c r="W41" s="351">
        <v>866667</v>
      </c>
      <c r="X41" s="349">
        <v>1350000</v>
      </c>
      <c r="Y41" s="351">
        <v>-483333</v>
      </c>
      <c r="Z41" s="352">
        <v>-35.8</v>
      </c>
      <c r="AA41" s="353">
        <v>1350000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200000</v>
      </c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>
        <v>200000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200000</v>
      </c>
      <c r="Y44" s="53">
        <v>-200000</v>
      </c>
      <c r="Z44" s="94">
        <v>-100</v>
      </c>
      <c r="AA44" s="95">
        <v>200000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18298642</v>
      </c>
      <c r="F60" s="264">
        <f t="shared" si="14"/>
        <v>12908642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4134000</v>
      </c>
      <c r="N60" s="264">
        <f t="shared" si="14"/>
        <v>4134000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866667</v>
      </c>
      <c r="T60" s="219">
        <f t="shared" si="14"/>
        <v>885031</v>
      </c>
      <c r="U60" s="219">
        <f t="shared" si="14"/>
        <v>659703</v>
      </c>
      <c r="V60" s="264">
        <f t="shared" si="14"/>
        <v>2411401</v>
      </c>
      <c r="W60" s="264">
        <f t="shared" si="14"/>
        <v>6545401</v>
      </c>
      <c r="X60" s="219">
        <f t="shared" si="14"/>
        <v>12908642</v>
      </c>
      <c r="Y60" s="264">
        <f t="shared" si="14"/>
        <v>-6363241</v>
      </c>
      <c r="Z60" s="324">
        <f>+IF(X60&lt;&gt;0,+(Y60/X60)*100,0)</f>
        <v>-49.29442616814379</v>
      </c>
      <c r="AA60" s="232">
        <f>+AA57+AA54+AA51+AA40+AA37+AA34+AA22+AA5</f>
        <v>12908642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2015-08-05T13:45:28Z</dcterms:created>
  <dcterms:modified xsi:type="dcterms:W3CDTF">2015-08-05T13:47:23Z</dcterms:modified>
  <cp:category/>
  <cp:version/>
  <cp:contentType/>
  <cp:contentStatus/>
</cp:coreProperties>
</file>