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<sst xmlns="http://schemas.openxmlformats.org/spreadsheetml/2006/main" count="857" uniqueCount="303">
  <si>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Amajuba(DC25)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</si>
  <si>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</si>
  <si>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</si>
  <si>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</si>
  <si>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</si>
  <si>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</si>
  <si>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</si>
  <si>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</si>
  <si>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</si>
  <si>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</si>
  <si>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</si>
  <si>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</si>
  <si>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</si>
  <si>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</si>
  <si>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</si>
  <si>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</si>
  <si>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</si>
  <si>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</si>
  <si>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</si>
  <si>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</si>
  <si>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</si>
  <si>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</si>
  <si>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</si>
  <si>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</si>
  <si>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</si>
  <si>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</si>
  <si>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</si>
  <si>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</si>
  <si>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</si>
  <si>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</si>
  <si>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</si>
  <si>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</si>
  <si>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</si>
  <si>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</si>
  <si>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</si>
  <si>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</si>
  <si>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</si>
  <si>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</si>
  <si>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</si>
  <si>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</si>
  <si>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</si>
  <si>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</si>
  <si>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</si>
  <si>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</si>
  <si>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</si>
  <si>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</si>
  <si>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</si>
  <si>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</si>
  <si>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</si>
  <si>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</si>
  <si>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</si>
  <si>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</si>
  <si>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</si>
  <si>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</si>
  <si>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</si>
  <si>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</si>
  <si>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</si>
  <si>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</si>
  <si>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</si>
  <si>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</si>
  <si>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</si>
  <si>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</si>
  <si>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</si>
  <si>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</si>
  <si>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</si>
  <si>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</si>
  <si>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</si>
  <si>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</si>
  <si>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</si>
  <si>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</si>
  <si>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Amajuba(DC25)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</si>
  <si>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</si>
  <si>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</si>
  <si>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</si>
  <si>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</si>
  <si>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</si>
  <si>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</si>
  <si>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</si>
  <si>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</si>
  <si>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</si>
  <si>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</si>
  <si>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</si>
  <si>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</si>
  <si>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</si>
  <si>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</si>
  <si>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</si>
  <si>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</si>
  <si>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</si>
  <si>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</si>
  <si>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</si>
  <si>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</si>
  <si>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</si>
  <si>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</si>
  <si>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</si>
  <si>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</si>
  <si>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</si>
  <si>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</si>
  <si>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</si>
  <si>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</si>
  <si>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</si>
  <si>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Amajuba(DC25)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</si>
  <si>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</si>
  <si>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</si>
  <si>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</si>
  <si>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</si>
  <si>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</si>
  <si>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</si>
  <si>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</si>
  <si>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</si>
  <si>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</si>
  <si>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</si>
  <si>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</si>
  <si>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</si>
  <si>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</si>
  <si>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</si>
  <si>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</si>
  <si>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</si>
  <si>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</si>
  <si>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</si>
  <si>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</si>
  <si>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</si>
  <si>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</si>
  <si>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</si>
  <si>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</si>
  <si>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</si>
  <si>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</si>
  <si>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</si>
  <si>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</si>
  <si>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</si>
  <si>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Amajuba(DC25)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</si>
  <si>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</si>
  <si>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</si>
  <si>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</si>
  <si>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</si>
  <si>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</si>
  <si>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</si>
  <si>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</si>
  <si>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</si>
  <si>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</si>
  <si>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</si>
  <si>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Amajuba(DC25)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</si>
  <si>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</si>
  <si>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</si>
  <si>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</si>
  <si>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</si>
  <si>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</si>
  <si>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</si>
  <si>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</si>
  <si>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</si>
  <si>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</si>
  <si>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</si>
  <si>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</si>
  <si>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</si>
  <si>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</si>
  <si>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</si>
  <si>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</si>
  <si>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</si>
  <si>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</si>
  <si>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</si>
  <si>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</si>
  <si>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</si>
  <si>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</si>
  <si>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</si>
  <si>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</si>
  <si>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</si>
  <si>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</si>
  <si>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</si>
  <si>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</si>
  <si>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</si>
  <si>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</si>
  <si>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</si>
  <si>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</si>
  <si>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</si>
  <si>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</si>
  <si>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Amajuba(DC25)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</si>
  <si>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</si>
  <si>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</si>
  <si>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</si>
  <si>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</si>
  <si>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</si>
  <si>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</si>
  <si>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</si>
  <si>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</si>
  <si>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</si>
  <si>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</si>
  <si>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</si>
  <si>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</si>
  <si>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</si>
  <si>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</si>
  <si>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</si>
  <si>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</si>
  <si>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</si>
  <si>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</si>
  <si>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</si>
  <si>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</si>
  <si>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</si>
  <si>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</si>
  <si>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</si>
  <si>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</si>
  <si>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</si>
  <si>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</si>
  <si>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</si>
  <si>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Amajuba(DC25)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</si>
  <si>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</si>
  <si>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</si>
  <si>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</si>
  <si>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</si>
  <si>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</si>
  <si>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</si>
  <si>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</si>
  <si>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</si>
  <si>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</si>
  <si>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</si>
  <si>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</si>
  <si>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</si>
  <si>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</si>
  <si>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</si>
  <si>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</si>
  <si>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</si>
  <si>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</si>
  <si>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</si>
  <si>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</si>
  <si>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</si>
  <si>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</si>
  <si>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</si>
  <si>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</si>
  <si>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</si>
  <si>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Amajuba(DC25)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</si>
  <si>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</si>
  <si>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</si>
  <si>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</si>
  <si>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</si>
  <si>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</si>
  <si>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</si>
  <si>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</si>
  <si>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</si>
  <si>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</si>
  <si>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</si>
  <si>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</si>
  <si>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</si>
  <si>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</si>
  <si>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</si>
  <si>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</si>
  <si>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</si>
  <si>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</si>
  <si>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</si>
  <si>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</si>
  <si>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</si>
  <si>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</si>
  <si>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</si>
  <si>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</si>
  <si>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</si>
  <si>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</si>
  <si>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</si>
  <si>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</si>
  <si>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</si>
  <si>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</si>
  <si>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</si>
  <si>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</si>
  <si>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</si>
  <si>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</si>
  <si>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</si>
  <si>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</si>
  <si>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Amajuba(DC25)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</si>
  <si>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</si>
  <si>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</si>
  <si>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Amajuba(DC25)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</si>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</sst>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17424490</v>
      </c>
      <c r="C6" s="19">
        <v>0</v>
      </c>
      <c r="D6" s="59">
        <v>14892150</v>
      </c>
      <c r="E6" s="60">
        <v>18451455</v>
      </c>
      <c r="F6" s="60">
        <v>1943908</v>
      </c>
      <c r="G6" s="60">
        <v>1943908</v>
      </c>
      <c r="H6" s="60">
        <v>1840402</v>
      </c>
      <c r="I6" s="60">
        <v>5728218</v>
      </c>
      <c r="J6" s="60">
        <v>1572962</v>
      </c>
      <c r="K6" s="60">
        <v>1507291</v>
      </c>
      <c r="L6" s="60">
        <v>1507291</v>
      </c>
      <c r="M6" s="60">
        <v>4587544</v>
      </c>
      <c r="N6" s="60">
        <v>1507291</v>
      </c>
      <c r="O6" s="60">
        <v>1507291</v>
      </c>
      <c r="P6" s="60">
        <v>1507291</v>
      </c>
      <c r="Q6" s="60">
        <v>4521873</v>
      </c>
      <c r="R6" s="60">
        <v>1507291</v>
      </c>
      <c r="S6" s="60">
        <v>1443874</v>
      </c>
      <c r="T6" s="60">
        <v>1918182</v>
      </c>
      <c r="U6" s="60">
        <v>4869347</v>
      </c>
      <c r="V6" s="60">
        <v>19706982</v>
      </c>
      <c r="W6" s="60">
        <v>14892156</v>
      </c>
      <c r="X6" s="60">
        <v>4814826</v>
      </c>
      <c r="Y6" s="61">
        <v>32.33</v>
      </c>
      <c r="Z6" s="62">
        <v>18451455</v>
      </c>
    </row>
    <row r="7" spans="1:26" ht="13.5">
      <c r="A7" s="58" t="s">
        <v>33</v>
      </c>
      <c r="B7" s="19">
        <v>716878</v>
      </c>
      <c r="C7" s="19">
        <v>0</v>
      </c>
      <c r="D7" s="59">
        <v>0</v>
      </c>
      <c r="E7" s="60">
        <v>300000</v>
      </c>
      <c r="F7" s="60">
        <v>9988</v>
      </c>
      <c r="G7" s="60">
        <v>104563</v>
      </c>
      <c r="H7" s="60">
        <v>81170</v>
      </c>
      <c r="I7" s="60">
        <v>195721</v>
      </c>
      <c r="J7" s="60">
        <v>10250</v>
      </c>
      <c r="K7" s="60">
        <v>7659</v>
      </c>
      <c r="L7" s="60">
        <v>17393</v>
      </c>
      <c r="M7" s="60">
        <v>35302</v>
      </c>
      <c r="N7" s="60">
        <v>24862</v>
      </c>
      <c r="O7" s="60">
        <v>9785</v>
      </c>
      <c r="P7" s="60">
        <v>3531</v>
      </c>
      <c r="Q7" s="60">
        <v>38178</v>
      </c>
      <c r="R7" s="60">
        <v>40197</v>
      </c>
      <c r="S7" s="60">
        <v>14934</v>
      </c>
      <c r="T7" s="60">
        <v>3359</v>
      </c>
      <c r="U7" s="60">
        <v>58490</v>
      </c>
      <c r="V7" s="60">
        <v>327691</v>
      </c>
      <c r="W7" s="60"/>
      <c r="X7" s="60">
        <v>327691</v>
      </c>
      <c r="Y7" s="61">
        <v>0</v>
      </c>
      <c r="Z7" s="62">
        <v>300000</v>
      </c>
    </row>
    <row r="8" spans="1:26" ht="13.5">
      <c r="A8" s="58" t="s">
        <v>34</v>
      </c>
      <c r="B8" s="19">
        <v>172389803</v>
      </c>
      <c r="C8" s="19">
        <v>0</v>
      </c>
      <c r="D8" s="59">
        <v>128301500</v>
      </c>
      <c r="E8" s="60">
        <v>115819000</v>
      </c>
      <c r="F8" s="60">
        <v>44485000</v>
      </c>
      <c r="G8" s="60">
        <v>0</v>
      </c>
      <c r="H8" s="60">
        <v>0</v>
      </c>
      <c r="I8" s="60">
        <v>44485000</v>
      </c>
      <c r="J8" s="60">
        <v>0</v>
      </c>
      <c r="K8" s="60">
        <v>14131000</v>
      </c>
      <c r="L8" s="60">
        <v>11100000</v>
      </c>
      <c r="M8" s="60">
        <v>25231000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69716000</v>
      </c>
      <c r="W8" s="60">
        <v>127901496</v>
      </c>
      <c r="X8" s="60">
        <v>-58185496</v>
      </c>
      <c r="Y8" s="61">
        <v>-45.49</v>
      </c>
      <c r="Z8" s="62">
        <v>115819000</v>
      </c>
    </row>
    <row r="9" spans="1:26" ht="13.5">
      <c r="A9" s="58" t="s">
        <v>35</v>
      </c>
      <c r="B9" s="19">
        <v>10124995</v>
      </c>
      <c r="C9" s="19">
        <v>0</v>
      </c>
      <c r="D9" s="59">
        <v>459120</v>
      </c>
      <c r="E9" s="60">
        <v>10888266</v>
      </c>
      <c r="F9" s="60">
        <v>124781</v>
      </c>
      <c r="G9" s="60">
        <v>130064</v>
      </c>
      <c r="H9" s="60">
        <v>148181</v>
      </c>
      <c r="I9" s="60">
        <v>403026</v>
      </c>
      <c r="J9" s="60">
        <v>136675</v>
      </c>
      <c r="K9" s="60">
        <v>130088</v>
      </c>
      <c r="L9" s="60">
        <v>103390</v>
      </c>
      <c r="M9" s="60">
        <v>370153</v>
      </c>
      <c r="N9" s="60">
        <v>95442</v>
      </c>
      <c r="O9" s="60">
        <v>335888</v>
      </c>
      <c r="P9" s="60">
        <v>156512</v>
      </c>
      <c r="Q9" s="60">
        <v>587842</v>
      </c>
      <c r="R9" s="60">
        <v>143509</v>
      </c>
      <c r="S9" s="60">
        <v>185247</v>
      </c>
      <c r="T9" s="60">
        <v>168514</v>
      </c>
      <c r="U9" s="60">
        <v>497270</v>
      </c>
      <c r="V9" s="60">
        <v>1858291</v>
      </c>
      <c r="W9" s="60">
        <v>859116</v>
      </c>
      <c r="X9" s="60">
        <v>999175</v>
      </c>
      <c r="Y9" s="61">
        <v>116.3</v>
      </c>
      <c r="Z9" s="62">
        <v>10888266</v>
      </c>
    </row>
    <row r="10" spans="1:26" ht="25.5">
      <c r="A10" s="63" t="s">
        <v>278</v>
      </c>
      <c r="B10" s="64">
        <f>SUM(B5:B9)</f>
        <v>200656166</v>
      </c>
      <c r="C10" s="64">
        <f>SUM(C5:C9)</f>
        <v>0</v>
      </c>
      <c r="D10" s="65">
        <f aca="true" t="shared" si="0" ref="D10:Z10">SUM(D5:D9)</f>
        <v>143652770</v>
      </c>
      <c r="E10" s="66">
        <f t="shared" si="0"/>
        <v>145458721</v>
      </c>
      <c r="F10" s="66">
        <f t="shared" si="0"/>
        <v>46563677</v>
      </c>
      <c r="G10" s="66">
        <f t="shared" si="0"/>
        <v>2178535</v>
      </c>
      <c r="H10" s="66">
        <f t="shared" si="0"/>
        <v>2069753</v>
      </c>
      <c r="I10" s="66">
        <f t="shared" si="0"/>
        <v>50811965</v>
      </c>
      <c r="J10" s="66">
        <f t="shared" si="0"/>
        <v>1719887</v>
      </c>
      <c r="K10" s="66">
        <f t="shared" si="0"/>
        <v>15776038</v>
      </c>
      <c r="L10" s="66">
        <f t="shared" si="0"/>
        <v>12728074</v>
      </c>
      <c r="M10" s="66">
        <f t="shared" si="0"/>
        <v>30223999</v>
      </c>
      <c r="N10" s="66">
        <f t="shared" si="0"/>
        <v>1627595</v>
      </c>
      <c r="O10" s="66">
        <f t="shared" si="0"/>
        <v>1852964</v>
      </c>
      <c r="P10" s="66">
        <f t="shared" si="0"/>
        <v>1667334</v>
      </c>
      <c r="Q10" s="66">
        <f t="shared" si="0"/>
        <v>5147893</v>
      </c>
      <c r="R10" s="66">
        <f t="shared" si="0"/>
        <v>1690997</v>
      </c>
      <c r="S10" s="66">
        <f t="shared" si="0"/>
        <v>1644055</v>
      </c>
      <c r="T10" s="66">
        <f t="shared" si="0"/>
        <v>2090055</v>
      </c>
      <c r="U10" s="66">
        <f t="shared" si="0"/>
        <v>5425107</v>
      </c>
      <c r="V10" s="66">
        <f t="shared" si="0"/>
        <v>91608964</v>
      </c>
      <c r="W10" s="66">
        <f t="shared" si="0"/>
        <v>143652768</v>
      </c>
      <c r="X10" s="66">
        <f t="shared" si="0"/>
        <v>-52043804</v>
      </c>
      <c r="Y10" s="67">
        <f>+IF(W10&lt;&gt;0,(X10/W10)*100,0)</f>
        <v>-36.2288904868161</v>
      </c>
      <c r="Z10" s="68">
        <f t="shared" si="0"/>
        <v>145458721</v>
      </c>
    </row>
    <row r="11" spans="1:26" ht="13.5">
      <c r="A11" s="58" t="s">
        <v>37</v>
      </c>
      <c r="B11" s="19">
        <v>64484135</v>
      </c>
      <c r="C11" s="19">
        <v>0</v>
      </c>
      <c r="D11" s="59">
        <v>70949502</v>
      </c>
      <c r="E11" s="60">
        <v>66332766</v>
      </c>
      <c r="F11" s="60">
        <v>5426608</v>
      </c>
      <c r="G11" s="60">
        <v>5625210</v>
      </c>
      <c r="H11" s="60">
        <v>5588391</v>
      </c>
      <c r="I11" s="60">
        <v>16640209</v>
      </c>
      <c r="J11" s="60">
        <v>5472280</v>
      </c>
      <c r="K11" s="60">
        <v>8848690</v>
      </c>
      <c r="L11" s="60">
        <v>5357528</v>
      </c>
      <c r="M11" s="60">
        <v>19678498</v>
      </c>
      <c r="N11" s="60">
        <v>5477694</v>
      </c>
      <c r="O11" s="60">
        <v>5524232</v>
      </c>
      <c r="P11" s="60">
        <v>5375403</v>
      </c>
      <c r="Q11" s="60">
        <v>16377329</v>
      </c>
      <c r="R11" s="60">
        <v>5650097</v>
      </c>
      <c r="S11" s="60">
        <v>5352879</v>
      </c>
      <c r="T11" s="60">
        <v>5333825</v>
      </c>
      <c r="U11" s="60">
        <v>16336801</v>
      </c>
      <c r="V11" s="60">
        <v>69032837</v>
      </c>
      <c r="W11" s="60">
        <v>70949496</v>
      </c>
      <c r="X11" s="60">
        <v>-1916659</v>
      </c>
      <c r="Y11" s="61">
        <v>-2.7</v>
      </c>
      <c r="Z11" s="62">
        <v>66332766</v>
      </c>
    </row>
    <row r="12" spans="1:26" ht="13.5">
      <c r="A12" s="58" t="s">
        <v>38</v>
      </c>
      <c r="B12" s="19">
        <v>4204529</v>
      </c>
      <c r="C12" s="19">
        <v>0</v>
      </c>
      <c r="D12" s="59">
        <v>5395498</v>
      </c>
      <c r="E12" s="60">
        <v>5395498</v>
      </c>
      <c r="F12" s="60">
        <v>356746</v>
      </c>
      <c r="G12" s="60">
        <v>349191</v>
      </c>
      <c r="H12" s="60">
        <v>342663</v>
      </c>
      <c r="I12" s="60">
        <v>1048600</v>
      </c>
      <c r="J12" s="60">
        <v>374276</v>
      </c>
      <c r="K12" s="60">
        <v>361220</v>
      </c>
      <c r="L12" s="60">
        <v>364025</v>
      </c>
      <c r="M12" s="60">
        <v>1099521</v>
      </c>
      <c r="N12" s="60">
        <v>349796</v>
      </c>
      <c r="O12" s="60">
        <v>366932</v>
      </c>
      <c r="P12" s="60">
        <v>362852</v>
      </c>
      <c r="Q12" s="60">
        <v>1079580</v>
      </c>
      <c r="R12" s="60">
        <v>376724</v>
      </c>
      <c r="S12" s="60">
        <v>351428</v>
      </c>
      <c r="T12" s="60">
        <v>364484</v>
      </c>
      <c r="U12" s="60">
        <v>1092636</v>
      </c>
      <c r="V12" s="60">
        <v>4320337</v>
      </c>
      <c r="W12" s="60">
        <v>5395500</v>
      </c>
      <c r="X12" s="60">
        <v>-1075163</v>
      </c>
      <c r="Y12" s="61">
        <v>-19.93</v>
      </c>
      <c r="Z12" s="62">
        <v>5395498</v>
      </c>
    </row>
    <row r="13" spans="1:26" ht="13.5">
      <c r="A13" s="58" t="s">
        <v>279</v>
      </c>
      <c r="B13" s="19">
        <v>27945678</v>
      </c>
      <c r="C13" s="19">
        <v>0</v>
      </c>
      <c r="D13" s="59">
        <v>5161563</v>
      </c>
      <c r="E13" s="60">
        <v>5455000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1668854</v>
      </c>
      <c r="P13" s="60">
        <v>2308454</v>
      </c>
      <c r="Q13" s="60">
        <v>3977308</v>
      </c>
      <c r="R13" s="60">
        <v>2457286</v>
      </c>
      <c r="S13" s="60">
        <v>327024</v>
      </c>
      <c r="T13" s="60">
        <v>356753</v>
      </c>
      <c r="U13" s="60">
        <v>3141063</v>
      </c>
      <c r="V13" s="60">
        <v>7118371</v>
      </c>
      <c r="W13" s="60">
        <v>5161560</v>
      </c>
      <c r="X13" s="60">
        <v>1956811</v>
      </c>
      <c r="Y13" s="61">
        <v>37.91</v>
      </c>
      <c r="Z13" s="62">
        <v>5455000</v>
      </c>
    </row>
    <row r="14" spans="1:26" ht="13.5">
      <c r="A14" s="58" t="s">
        <v>40</v>
      </c>
      <c r="B14" s="19">
        <v>966483</v>
      </c>
      <c r="C14" s="19">
        <v>0</v>
      </c>
      <c r="D14" s="59">
        <v>1500000</v>
      </c>
      <c r="E14" s="60">
        <v>500000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1500000</v>
      </c>
      <c r="X14" s="60">
        <v>-1500000</v>
      </c>
      <c r="Y14" s="61">
        <v>-100</v>
      </c>
      <c r="Z14" s="62">
        <v>500000</v>
      </c>
    </row>
    <row r="15" spans="1:26" ht="13.5">
      <c r="A15" s="58" t="s">
        <v>41</v>
      </c>
      <c r="B15" s="19">
        <v>7000000</v>
      </c>
      <c r="C15" s="19">
        <v>0</v>
      </c>
      <c r="D15" s="59">
        <v>5000000</v>
      </c>
      <c r="E15" s="60">
        <v>7500000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1248333</v>
      </c>
      <c r="M15" s="60">
        <v>1248333</v>
      </c>
      <c r="N15" s="60">
        <v>624167</v>
      </c>
      <c r="O15" s="60">
        <v>0</v>
      </c>
      <c r="P15" s="60">
        <v>1872500</v>
      </c>
      <c r="Q15" s="60">
        <v>2496667</v>
      </c>
      <c r="R15" s="60">
        <v>624167</v>
      </c>
      <c r="S15" s="60">
        <v>624167</v>
      </c>
      <c r="T15" s="60">
        <v>0</v>
      </c>
      <c r="U15" s="60">
        <v>1248334</v>
      </c>
      <c r="V15" s="60">
        <v>4993334</v>
      </c>
      <c r="W15" s="60">
        <v>5000004</v>
      </c>
      <c r="X15" s="60">
        <v>-6670</v>
      </c>
      <c r="Y15" s="61">
        <v>-0.13</v>
      </c>
      <c r="Z15" s="62">
        <v>7500000</v>
      </c>
    </row>
    <row r="16" spans="1:26" ht="13.5">
      <c r="A16" s="69" t="s">
        <v>42</v>
      </c>
      <c r="B16" s="19">
        <v>62552401</v>
      </c>
      <c r="C16" s="19">
        <v>0</v>
      </c>
      <c r="D16" s="59">
        <v>12434000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69065029</v>
      </c>
      <c r="C17" s="19">
        <v>0</v>
      </c>
      <c r="D17" s="59">
        <v>38018539</v>
      </c>
      <c r="E17" s="60">
        <v>58973199</v>
      </c>
      <c r="F17" s="60">
        <v>1352768</v>
      </c>
      <c r="G17" s="60">
        <v>7182898</v>
      </c>
      <c r="H17" s="60">
        <v>1163484</v>
      </c>
      <c r="I17" s="60">
        <v>9699150</v>
      </c>
      <c r="J17" s="60">
        <v>3560441</v>
      </c>
      <c r="K17" s="60">
        <v>3566480</v>
      </c>
      <c r="L17" s="60">
        <v>10134945</v>
      </c>
      <c r="M17" s="60">
        <v>17261866</v>
      </c>
      <c r="N17" s="60">
        <v>4968918</v>
      </c>
      <c r="O17" s="60">
        <v>1949101</v>
      </c>
      <c r="P17" s="60">
        <v>5753915</v>
      </c>
      <c r="Q17" s="60">
        <v>12671934</v>
      </c>
      <c r="R17" s="60">
        <v>4739268</v>
      </c>
      <c r="S17" s="60">
        <v>3228715</v>
      </c>
      <c r="T17" s="60">
        <v>5589541</v>
      </c>
      <c r="U17" s="60">
        <v>13557524</v>
      </c>
      <c r="V17" s="60">
        <v>53190474</v>
      </c>
      <c r="W17" s="60">
        <v>50452548</v>
      </c>
      <c r="X17" s="60">
        <v>2737926</v>
      </c>
      <c r="Y17" s="61">
        <v>5.43</v>
      </c>
      <c r="Z17" s="62">
        <v>58973199</v>
      </c>
    </row>
    <row r="18" spans="1:26" ht="13.5">
      <c r="A18" s="70" t="s">
        <v>44</v>
      </c>
      <c r="B18" s="71">
        <f>SUM(B11:B17)</f>
        <v>236218255</v>
      </c>
      <c r="C18" s="71">
        <f>SUM(C11:C17)</f>
        <v>0</v>
      </c>
      <c r="D18" s="72">
        <f aca="true" t="shared" si="1" ref="D18:Z18">SUM(D11:D17)</f>
        <v>138459102</v>
      </c>
      <c r="E18" s="73">
        <f t="shared" si="1"/>
        <v>144156463</v>
      </c>
      <c r="F18" s="73">
        <f t="shared" si="1"/>
        <v>7136122</v>
      </c>
      <c r="G18" s="73">
        <f t="shared" si="1"/>
        <v>13157299</v>
      </c>
      <c r="H18" s="73">
        <f t="shared" si="1"/>
        <v>7094538</v>
      </c>
      <c r="I18" s="73">
        <f t="shared" si="1"/>
        <v>27387959</v>
      </c>
      <c r="J18" s="73">
        <f t="shared" si="1"/>
        <v>9406997</v>
      </c>
      <c r="K18" s="73">
        <f t="shared" si="1"/>
        <v>12776390</v>
      </c>
      <c r="L18" s="73">
        <f t="shared" si="1"/>
        <v>17104831</v>
      </c>
      <c r="M18" s="73">
        <f t="shared" si="1"/>
        <v>39288218</v>
      </c>
      <c r="N18" s="73">
        <f t="shared" si="1"/>
        <v>11420575</v>
      </c>
      <c r="O18" s="73">
        <f t="shared" si="1"/>
        <v>9509119</v>
      </c>
      <c r="P18" s="73">
        <f t="shared" si="1"/>
        <v>15673124</v>
      </c>
      <c r="Q18" s="73">
        <f t="shared" si="1"/>
        <v>36602818</v>
      </c>
      <c r="R18" s="73">
        <f t="shared" si="1"/>
        <v>13847542</v>
      </c>
      <c r="S18" s="73">
        <f t="shared" si="1"/>
        <v>9884213</v>
      </c>
      <c r="T18" s="73">
        <f t="shared" si="1"/>
        <v>11644603</v>
      </c>
      <c r="U18" s="73">
        <f t="shared" si="1"/>
        <v>35376358</v>
      </c>
      <c r="V18" s="73">
        <f t="shared" si="1"/>
        <v>138655353</v>
      </c>
      <c r="W18" s="73">
        <f t="shared" si="1"/>
        <v>138459108</v>
      </c>
      <c r="X18" s="73">
        <f t="shared" si="1"/>
        <v>196245</v>
      </c>
      <c r="Y18" s="67">
        <f>+IF(W18&lt;&gt;0,(X18/W18)*100,0)</f>
        <v>0.14173498792148798</v>
      </c>
      <c r="Z18" s="74">
        <f t="shared" si="1"/>
        <v>144156463</v>
      </c>
    </row>
    <row r="19" spans="1:26" ht="13.5">
      <c r="A19" s="70" t="s">
        <v>45</v>
      </c>
      <c r="B19" s="75">
        <f>+B10-B18</f>
        <v>-35562089</v>
      </c>
      <c r="C19" s="75">
        <f>+C10-C18</f>
        <v>0</v>
      </c>
      <c r="D19" s="76">
        <f aca="true" t="shared" si="2" ref="D19:Z19">+D10-D18</f>
        <v>5193668</v>
      </c>
      <c r="E19" s="77">
        <f t="shared" si="2"/>
        <v>1302258</v>
      </c>
      <c r="F19" s="77">
        <f t="shared" si="2"/>
        <v>39427555</v>
      </c>
      <c r="G19" s="77">
        <f t="shared" si="2"/>
        <v>-10978764</v>
      </c>
      <c r="H19" s="77">
        <f t="shared" si="2"/>
        <v>-5024785</v>
      </c>
      <c r="I19" s="77">
        <f t="shared" si="2"/>
        <v>23424006</v>
      </c>
      <c r="J19" s="77">
        <f t="shared" si="2"/>
        <v>-7687110</v>
      </c>
      <c r="K19" s="77">
        <f t="shared" si="2"/>
        <v>2999648</v>
      </c>
      <c r="L19" s="77">
        <f t="shared" si="2"/>
        <v>-4376757</v>
      </c>
      <c r="M19" s="77">
        <f t="shared" si="2"/>
        <v>-9064219</v>
      </c>
      <c r="N19" s="77">
        <f t="shared" si="2"/>
        <v>-9792980</v>
      </c>
      <c r="O19" s="77">
        <f t="shared" si="2"/>
        <v>-7656155</v>
      </c>
      <c r="P19" s="77">
        <f t="shared" si="2"/>
        <v>-14005790</v>
      </c>
      <c r="Q19" s="77">
        <f t="shared" si="2"/>
        <v>-31454925</v>
      </c>
      <c r="R19" s="77">
        <f t="shared" si="2"/>
        <v>-12156545</v>
      </c>
      <c r="S19" s="77">
        <f t="shared" si="2"/>
        <v>-8240158</v>
      </c>
      <c r="T19" s="77">
        <f t="shared" si="2"/>
        <v>-9554548</v>
      </c>
      <c r="U19" s="77">
        <f t="shared" si="2"/>
        <v>-29951251</v>
      </c>
      <c r="V19" s="77">
        <f t="shared" si="2"/>
        <v>-47046389</v>
      </c>
      <c r="W19" s="77">
        <f>IF(E10=E18,0,W10-W18)</f>
        <v>5193660</v>
      </c>
      <c r="X19" s="77">
        <f t="shared" si="2"/>
        <v>-52240049</v>
      </c>
      <c r="Y19" s="78">
        <f>+IF(W19&lt;&gt;0,(X19/W19)*100,0)</f>
        <v>-1005.8426812690858</v>
      </c>
      <c r="Z19" s="79">
        <f t="shared" si="2"/>
        <v>1302258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2606865</v>
      </c>
      <c r="G20" s="60">
        <v>2606865</v>
      </c>
      <c r="H20" s="60">
        <v>0</v>
      </c>
      <c r="I20" s="60">
        <v>5213730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5213730</v>
      </c>
      <c r="W20" s="60">
        <v>54903504</v>
      </c>
      <c r="X20" s="60">
        <v>-49689774</v>
      </c>
      <c r="Y20" s="61">
        <v>-90.5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-56403504</v>
      </c>
      <c r="X21" s="82">
        <v>56403504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-35562089</v>
      </c>
      <c r="C22" s="86">
        <f>SUM(C19:C21)</f>
        <v>0</v>
      </c>
      <c r="D22" s="87">
        <f aca="true" t="shared" si="3" ref="D22:Z22">SUM(D19:D21)</f>
        <v>5193668</v>
      </c>
      <c r="E22" s="88">
        <f t="shared" si="3"/>
        <v>1302258</v>
      </c>
      <c r="F22" s="88">
        <f t="shared" si="3"/>
        <v>42034420</v>
      </c>
      <c r="G22" s="88">
        <f t="shared" si="3"/>
        <v>-8371899</v>
      </c>
      <c r="H22" s="88">
        <f t="shared" si="3"/>
        <v>-5024785</v>
      </c>
      <c r="I22" s="88">
        <f t="shared" si="3"/>
        <v>28637736</v>
      </c>
      <c r="J22" s="88">
        <f t="shared" si="3"/>
        <v>-7687110</v>
      </c>
      <c r="K22" s="88">
        <f t="shared" si="3"/>
        <v>2999648</v>
      </c>
      <c r="L22" s="88">
        <f t="shared" si="3"/>
        <v>-4376757</v>
      </c>
      <c r="M22" s="88">
        <f t="shared" si="3"/>
        <v>-9064219</v>
      </c>
      <c r="N22" s="88">
        <f t="shared" si="3"/>
        <v>-9792980</v>
      </c>
      <c r="O22" s="88">
        <f t="shared" si="3"/>
        <v>-7656155</v>
      </c>
      <c r="P22" s="88">
        <f t="shared" si="3"/>
        <v>-14005790</v>
      </c>
      <c r="Q22" s="88">
        <f t="shared" si="3"/>
        <v>-31454925</v>
      </c>
      <c r="R22" s="88">
        <f t="shared" si="3"/>
        <v>-12156545</v>
      </c>
      <c r="S22" s="88">
        <f t="shared" si="3"/>
        <v>-8240158</v>
      </c>
      <c r="T22" s="88">
        <f t="shared" si="3"/>
        <v>-9554548</v>
      </c>
      <c r="U22" s="88">
        <f t="shared" si="3"/>
        <v>-29951251</v>
      </c>
      <c r="V22" s="88">
        <f t="shared" si="3"/>
        <v>-41832659</v>
      </c>
      <c r="W22" s="88">
        <f t="shared" si="3"/>
        <v>3693660</v>
      </c>
      <c r="X22" s="88">
        <f t="shared" si="3"/>
        <v>-45526319</v>
      </c>
      <c r="Y22" s="89">
        <f>+IF(W22&lt;&gt;0,(X22/W22)*100,0)</f>
        <v>-1232.5530503619716</v>
      </c>
      <c r="Z22" s="90">
        <f t="shared" si="3"/>
        <v>1302258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-35562089</v>
      </c>
      <c r="C24" s="75">
        <f>SUM(C22:C23)</f>
        <v>0</v>
      </c>
      <c r="D24" s="76">
        <f aca="true" t="shared" si="4" ref="D24:Z24">SUM(D22:D23)</f>
        <v>5193668</v>
      </c>
      <c r="E24" s="77">
        <f t="shared" si="4"/>
        <v>1302258</v>
      </c>
      <c r="F24" s="77">
        <f t="shared" si="4"/>
        <v>42034420</v>
      </c>
      <c r="G24" s="77">
        <f t="shared" si="4"/>
        <v>-8371899</v>
      </c>
      <c r="H24" s="77">
        <f t="shared" si="4"/>
        <v>-5024785</v>
      </c>
      <c r="I24" s="77">
        <f t="shared" si="4"/>
        <v>28637736</v>
      </c>
      <c r="J24" s="77">
        <f t="shared" si="4"/>
        <v>-7687110</v>
      </c>
      <c r="K24" s="77">
        <f t="shared" si="4"/>
        <v>2999648</v>
      </c>
      <c r="L24" s="77">
        <f t="shared" si="4"/>
        <v>-4376757</v>
      </c>
      <c r="M24" s="77">
        <f t="shared" si="4"/>
        <v>-9064219</v>
      </c>
      <c r="N24" s="77">
        <f t="shared" si="4"/>
        <v>-9792980</v>
      </c>
      <c r="O24" s="77">
        <f t="shared" si="4"/>
        <v>-7656155</v>
      </c>
      <c r="P24" s="77">
        <f t="shared" si="4"/>
        <v>-14005790</v>
      </c>
      <c r="Q24" s="77">
        <f t="shared" si="4"/>
        <v>-31454925</v>
      </c>
      <c r="R24" s="77">
        <f t="shared" si="4"/>
        <v>-12156545</v>
      </c>
      <c r="S24" s="77">
        <f t="shared" si="4"/>
        <v>-8240158</v>
      </c>
      <c r="T24" s="77">
        <f t="shared" si="4"/>
        <v>-9554548</v>
      </c>
      <c r="U24" s="77">
        <f t="shared" si="4"/>
        <v>-29951251</v>
      </c>
      <c r="V24" s="77">
        <f t="shared" si="4"/>
        <v>-41832659</v>
      </c>
      <c r="W24" s="77">
        <f t="shared" si="4"/>
        <v>3693660</v>
      </c>
      <c r="X24" s="77">
        <f t="shared" si="4"/>
        <v>-45526319</v>
      </c>
      <c r="Y24" s="78">
        <f>+IF(W24&lt;&gt;0,(X24/W24)*100,0)</f>
        <v>-1232.5530503619716</v>
      </c>
      <c r="Z24" s="79">
        <f t="shared" si="4"/>
        <v>1302258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328815247</v>
      </c>
      <c r="C27" s="22">
        <v>0</v>
      </c>
      <c r="D27" s="99">
        <v>56403500</v>
      </c>
      <c r="E27" s="100">
        <v>73633146</v>
      </c>
      <c r="F27" s="100">
        <v>2606865</v>
      </c>
      <c r="G27" s="100">
        <v>1304288</v>
      </c>
      <c r="H27" s="100">
        <v>2233029</v>
      </c>
      <c r="I27" s="100">
        <v>6144182</v>
      </c>
      <c r="J27" s="100">
        <v>5775637</v>
      </c>
      <c r="K27" s="100">
        <v>5515919</v>
      </c>
      <c r="L27" s="100">
        <v>3584525</v>
      </c>
      <c r="M27" s="100">
        <v>14876081</v>
      </c>
      <c r="N27" s="100">
        <v>2545727</v>
      </c>
      <c r="O27" s="100">
        <v>2020861</v>
      </c>
      <c r="P27" s="100">
        <v>11615234</v>
      </c>
      <c r="Q27" s="100">
        <v>16181822</v>
      </c>
      <c r="R27" s="100">
        <v>245119</v>
      </c>
      <c r="S27" s="100">
        <v>4640038</v>
      </c>
      <c r="T27" s="100">
        <v>1812142</v>
      </c>
      <c r="U27" s="100">
        <v>6697299</v>
      </c>
      <c r="V27" s="100">
        <v>43899384</v>
      </c>
      <c r="W27" s="100">
        <v>73633146</v>
      </c>
      <c r="X27" s="100">
        <v>-29733762</v>
      </c>
      <c r="Y27" s="101">
        <v>-40.38</v>
      </c>
      <c r="Z27" s="102">
        <v>73633146</v>
      </c>
    </row>
    <row r="28" spans="1:26" ht="13.5">
      <c r="A28" s="103" t="s">
        <v>46</v>
      </c>
      <c r="B28" s="19">
        <v>0</v>
      </c>
      <c r="C28" s="19">
        <v>0</v>
      </c>
      <c r="D28" s="59">
        <v>54903500</v>
      </c>
      <c r="E28" s="60">
        <v>72033146</v>
      </c>
      <c r="F28" s="60">
        <v>2606865</v>
      </c>
      <c r="G28" s="60">
        <v>1293353</v>
      </c>
      <c r="H28" s="60">
        <v>2157677</v>
      </c>
      <c r="I28" s="60">
        <v>6057895</v>
      </c>
      <c r="J28" s="60">
        <v>5771375</v>
      </c>
      <c r="K28" s="60">
        <v>5515919</v>
      </c>
      <c r="L28" s="60">
        <v>3584525</v>
      </c>
      <c r="M28" s="60">
        <v>14871819</v>
      </c>
      <c r="N28" s="60">
        <v>2545727</v>
      </c>
      <c r="O28" s="60">
        <v>2005313</v>
      </c>
      <c r="P28" s="60">
        <v>11610604</v>
      </c>
      <c r="Q28" s="60">
        <v>16161644</v>
      </c>
      <c r="R28" s="60">
        <v>245119</v>
      </c>
      <c r="S28" s="60">
        <v>4640038</v>
      </c>
      <c r="T28" s="60">
        <v>1812142</v>
      </c>
      <c r="U28" s="60">
        <v>6697299</v>
      </c>
      <c r="V28" s="60">
        <v>43788657</v>
      </c>
      <c r="W28" s="60">
        <v>72033146</v>
      </c>
      <c r="X28" s="60">
        <v>-28244489</v>
      </c>
      <c r="Y28" s="61">
        <v>-39.21</v>
      </c>
      <c r="Z28" s="62">
        <v>72033146</v>
      </c>
    </row>
    <row r="29" spans="1:26" ht="13.5">
      <c r="A29" s="58" t="s">
        <v>283</v>
      </c>
      <c r="B29" s="19">
        <v>327567263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1247984</v>
      </c>
      <c r="C31" s="19">
        <v>0</v>
      </c>
      <c r="D31" s="59">
        <v>1500000</v>
      </c>
      <c r="E31" s="60">
        <v>1600000</v>
      </c>
      <c r="F31" s="60">
        <v>0</v>
      </c>
      <c r="G31" s="60">
        <v>10935</v>
      </c>
      <c r="H31" s="60">
        <v>75352</v>
      </c>
      <c r="I31" s="60">
        <v>86287</v>
      </c>
      <c r="J31" s="60">
        <v>4262</v>
      </c>
      <c r="K31" s="60">
        <v>0</v>
      </c>
      <c r="L31" s="60">
        <v>0</v>
      </c>
      <c r="M31" s="60">
        <v>4262</v>
      </c>
      <c r="N31" s="60">
        <v>0</v>
      </c>
      <c r="O31" s="60">
        <v>15548</v>
      </c>
      <c r="P31" s="60">
        <v>4630</v>
      </c>
      <c r="Q31" s="60">
        <v>20178</v>
      </c>
      <c r="R31" s="60">
        <v>0</v>
      </c>
      <c r="S31" s="60">
        <v>0</v>
      </c>
      <c r="T31" s="60">
        <v>0</v>
      </c>
      <c r="U31" s="60">
        <v>0</v>
      </c>
      <c r="V31" s="60">
        <v>110727</v>
      </c>
      <c r="W31" s="60">
        <v>1600000</v>
      </c>
      <c r="X31" s="60">
        <v>-1489273</v>
      </c>
      <c r="Y31" s="61">
        <v>-93.08</v>
      </c>
      <c r="Z31" s="62">
        <v>1600000</v>
      </c>
    </row>
    <row r="32" spans="1:26" ht="13.5">
      <c r="A32" s="70" t="s">
        <v>54</v>
      </c>
      <c r="B32" s="22">
        <f>SUM(B28:B31)</f>
        <v>328815247</v>
      </c>
      <c r="C32" s="22">
        <f>SUM(C28:C31)</f>
        <v>0</v>
      </c>
      <c r="D32" s="99">
        <f aca="true" t="shared" si="5" ref="D32:Z32">SUM(D28:D31)</f>
        <v>56403500</v>
      </c>
      <c r="E32" s="100">
        <f t="shared" si="5"/>
        <v>73633146</v>
      </c>
      <c r="F32" s="100">
        <f t="shared" si="5"/>
        <v>2606865</v>
      </c>
      <c r="G32" s="100">
        <f t="shared" si="5"/>
        <v>1304288</v>
      </c>
      <c r="H32" s="100">
        <f t="shared" si="5"/>
        <v>2233029</v>
      </c>
      <c r="I32" s="100">
        <f t="shared" si="5"/>
        <v>6144182</v>
      </c>
      <c r="J32" s="100">
        <f t="shared" si="5"/>
        <v>5775637</v>
      </c>
      <c r="K32" s="100">
        <f t="shared" si="5"/>
        <v>5515919</v>
      </c>
      <c r="L32" s="100">
        <f t="shared" si="5"/>
        <v>3584525</v>
      </c>
      <c r="M32" s="100">
        <f t="shared" si="5"/>
        <v>14876081</v>
      </c>
      <c r="N32" s="100">
        <f t="shared" si="5"/>
        <v>2545727</v>
      </c>
      <c r="O32" s="100">
        <f t="shared" si="5"/>
        <v>2020861</v>
      </c>
      <c r="P32" s="100">
        <f t="shared" si="5"/>
        <v>11615234</v>
      </c>
      <c r="Q32" s="100">
        <f t="shared" si="5"/>
        <v>16181822</v>
      </c>
      <c r="R32" s="100">
        <f t="shared" si="5"/>
        <v>245119</v>
      </c>
      <c r="S32" s="100">
        <f t="shared" si="5"/>
        <v>4640038</v>
      </c>
      <c r="T32" s="100">
        <f t="shared" si="5"/>
        <v>1812142</v>
      </c>
      <c r="U32" s="100">
        <f t="shared" si="5"/>
        <v>6697299</v>
      </c>
      <c r="V32" s="100">
        <f t="shared" si="5"/>
        <v>43899384</v>
      </c>
      <c r="W32" s="100">
        <f t="shared" si="5"/>
        <v>73633146</v>
      </c>
      <c r="X32" s="100">
        <f t="shared" si="5"/>
        <v>-29733762</v>
      </c>
      <c r="Y32" s="101">
        <f>+IF(W32&lt;&gt;0,(X32/W32)*100,0)</f>
        <v>-40.38094746080794</v>
      </c>
      <c r="Z32" s="102">
        <f t="shared" si="5"/>
        <v>73633146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12155815</v>
      </c>
      <c r="C35" s="19">
        <v>0</v>
      </c>
      <c r="D35" s="59">
        <v>32316145</v>
      </c>
      <c r="E35" s="60">
        <v>32616145</v>
      </c>
      <c r="F35" s="60">
        <v>52061422</v>
      </c>
      <c r="G35" s="60">
        <v>43156615</v>
      </c>
      <c r="H35" s="60">
        <v>34675841</v>
      </c>
      <c r="I35" s="60">
        <v>34675841</v>
      </c>
      <c r="J35" s="60">
        <v>19690800</v>
      </c>
      <c r="K35" s="60">
        <v>47919813</v>
      </c>
      <c r="L35" s="60">
        <v>34026904</v>
      </c>
      <c r="M35" s="60">
        <v>34026904</v>
      </c>
      <c r="N35" s="60">
        <v>26803898</v>
      </c>
      <c r="O35" s="60">
        <v>21267667</v>
      </c>
      <c r="P35" s="60">
        <v>49687236</v>
      </c>
      <c r="Q35" s="60">
        <v>49687236</v>
      </c>
      <c r="R35" s="60">
        <v>30059721</v>
      </c>
      <c r="S35" s="60">
        <v>23429504</v>
      </c>
      <c r="T35" s="60">
        <v>17748938</v>
      </c>
      <c r="U35" s="60">
        <v>17748938</v>
      </c>
      <c r="V35" s="60">
        <v>17748938</v>
      </c>
      <c r="W35" s="60">
        <v>32616145</v>
      </c>
      <c r="X35" s="60">
        <v>-14867207</v>
      </c>
      <c r="Y35" s="61">
        <v>-45.58</v>
      </c>
      <c r="Z35" s="62">
        <v>32616145</v>
      </c>
    </row>
    <row r="36" spans="1:26" ht="13.5">
      <c r="A36" s="58" t="s">
        <v>57</v>
      </c>
      <c r="B36" s="19">
        <v>319703251</v>
      </c>
      <c r="C36" s="19">
        <v>0</v>
      </c>
      <c r="D36" s="59">
        <v>149860091</v>
      </c>
      <c r="E36" s="60">
        <v>319134000</v>
      </c>
      <c r="F36" s="60">
        <v>369872110</v>
      </c>
      <c r="G36" s="60">
        <v>369872110</v>
      </c>
      <c r="H36" s="60">
        <v>369872110</v>
      </c>
      <c r="I36" s="60">
        <v>369872110</v>
      </c>
      <c r="J36" s="60">
        <v>369872110</v>
      </c>
      <c r="K36" s="60">
        <v>369872110</v>
      </c>
      <c r="L36" s="60">
        <v>369872110</v>
      </c>
      <c r="M36" s="60">
        <v>369872110</v>
      </c>
      <c r="N36" s="60">
        <v>369872110</v>
      </c>
      <c r="O36" s="60">
        <v>369872110</v>
      </c>
      <c r="P36" s="60">
        <v>369872110</v>
      </c>
      <c r="Q36" s="60">
        <v>369872110</v>
      </c>
      <c r="R36" s="60">
        <v>369872110</v>
      </c>
      <c r="S36" s="60">
        <v>369872110</v>
      </c>
      <c r="T36" s="60">
        <v>309265955</v>
      </c>
      <c r="U36" s="60">
        <v>309265955</v>
      </c>
      <c r="V36" s="60">
        <v>309265955</v>
      </c>
      <c r="W36" s="60">
        <v>319134000</v>
      </c>
      <c r="X36" s="60">
        <v>-9868045</v>
      </c>
      <c r="Y36" s="61">
        <v>-3.09</v>
      </c>
      <c r="Z36" s="62">
        <v>319134000</v>
      </c>
    </row>
    <row r="37" spans="1:26" ht="13.5">
      <c r="A37" s="58" t="s">
        <v>58</v>
      </c>
      <c r="B37" s="19">
        <v>55893086</v>
      </c>
      <c r="C37" s="19">
        <v>0</v>
      </c>
      <c r="D37" s="59">
        <v>38016986</v>
      </c>
      <c r="E37" s="60">
        <v>18016986</v>
      </c>
      <c r="F37" s="60">
        <v>29410240</v>
      </c>
      <c r="G37" s="60">
        <v>29420187</v>
      </c>
      <c r="H37" s="60">
        <v>29415361</v>
      </c>
      <c r="I37" s="60">
        <v>29415361</v>
      </c>
      <c r="J37" s="60">
        <v>10367208</v>
      </c>
      <c r="K37" s="60">
        <v>17377965</v>
      </c>
      <c r="L37" s="60">
        <v>12174498</v>
      </c>
      <c r="M37" s="60">
        <v>12174498</v>
      </c>
      <c r="N37" s="60">
        <v>15028095</v>
      </c>
      <c r="O37" s="60">
        <v>18960606</v>
      </c>
      <c r="P37" s="60">
        <v>15028095</v>
      </c>
      <c r="Q37" s="60">
        <v>15028095</v>
      </c>
      <c r="R37" s="60">
        <v>12147361</v>
      </c>
      <c r="S37" s="60">
        <v>12159473</v>
      </c>
      <c r="T37" s="60">
        <v>27898609</v>
      </c>
      <c r="U37" s="60">
        <v>27898609</v>
      </c>
      <c r="V37" s="60">
        <v>27898609</v>
      </c>
      <c r="W37" s="60">
        <v>18016986</v>
      </c>
      <c r="X37" s="60">
        <v>9881623</v>
      </c>
      <c r="Y37" s="61">
        <v>54.85</v>
      </c>
      <c r="Z37" s="62">
        <v>18016986</v>
      </c>
    </row>
    <row r="38" spans="1:26" ht="13.5">
      <c r="A38" s="58" t="s">
        <v>59</v>
      </c>
      <c r="B38" s="19">
        <v>9687160</v>
      </c>
      <c r="C38" s="19">
        <v>0</v>
      </c>
      <c r="D38" s="59">
        <v>20376</v>
      </c>
      <c r="E38" s="60">
        <v>20376</v>
      </c>
      <c r="F38" s="60">
        <v>9687160</v>
      </c>
      <c r="G38" s="60">
        <v>9687160</v>
      </c>
      <c r="H38" s="60">
        <v>9687160</v>
      </c>
      <c r="I38" s="60">
        <v>9687160</v>
      </c>
      <c r="J38" s="60">
        <v>9687160</v>
      </c>
      <c r="K38" s="60">
        <v>9687160</v>
      </c>
      <c r="L38" s="60">
        <v>9687160</v>
      </c>
      <c r="M38" s="60">
        <v>9687160</v>
      </c>
      <c r="N38" s="60">
        <v>9687160</v>
      </c>
      <c r="O38" s="60">
        <v>9687160</v>
      </c>
      <c r="P38" s="60">
        <v>9687160</v>
      </c>
      <c r="Q38" s="60">
        <v>9687160</v>
      </c>
      <c r="R38" s="60">
        <v>9975315</v>
      </c>
      <c r="S38" s="60">
        <v>9975315</v>
      </c>
      <c r="T38" s="60">
        <v>9975315</v>
      </c>
      <c r="U38" s="60">
        <v>9975315</v>
      </c>
      <c r="V38" s="60">
        <v>9975315</v>
      </c>
      <c r="W38" s="60">
        <v>20376</v>
      </c>
      <c r="X38" s="60">
        <v>9954939</v>
      </c>
      <c r="Y38" s="61">
        <v>48856.2</v>
      </c>
      <c r="Z38" s="62">
        <v>20376</v>
      </c>
    </row>
    <row r="39" spans="1:26" ht="13.5">
      <c r="A39" s="58" t="s">
        <v>60</v>
      </c>
      <c r="B39" s="19">
        <v>266278820</v>
      </c>
      <c r="C39" s="19">
        <v>0</v>
      </c>
      <c r="D39" s="59">
        <v>144138874</v>
      </c>
      <c r="E39" s="60">
        <v>333712783</v>
      </c>
      <c r="F39" s="60">
        <v>382836132</v>
      </c>
      <c r="G39" s="60">
        <v>373921378</v>
      </c>
      <c r="H39" s="60">
        <v>365445430</v>
      </c>
      <c r="I39" s="60">
        <v>365445430</v>
      </c>
      <c r="J39" s="60">
        <v>369508542</v>
      </c>
      <c r="K39" s="60">
        <v>390726798</v>
      </c>
      <c r="L39" s="60">
        <v>382037356</v>
      </c>
      <c r="M39" s="60">
        <v>382037356</v>
      </c>
      <c r="N39" s="60">
        <v>371960753</v>
      </c>
      <c r="O39" s="60">
        <v>362492011</v>
      </c>
      <c r="P39" s="60">
        <v>394844091</v>
      </c>
      <c r="Q39" s="60">
        <v>394844091</v>
      </c>
      <c r="R39" s="60">
        <v>377809155</v>
      </c>
      <c r="S39" s="60">
        <v>371166826</v>
      </c>
      <c r="T39" s="60">
        <v>289140969</v>
      </c>
      <c r="U39" s="60">
        <v>289140969</v>
      </c>
      <c r="V39" s="60">
        <v>289140969</v>
      </c>
      <c r="W39" s="60">
        <v>333712783</v>
      </c>
      <c r="X39" s="60">
        <v>-44571814</v>
      </c>
      <c r="Y39" s="61">
        <v>-13.36</v>
      </c>
      <c r="Z39" s="62">
        <v>333712783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-34901599</v>
      </c>
      <c r="C42" s="19">
        <v>0</v>
      </c>
      <c r="D42" s="59">
        <v>60097164</v>
      </c>
      <c r="E42" s="60">
        <v>76535410</v>
      </c>
      <c r="F42" s="60">
        <v>40728701</v>
      </c>
      <c r="G42" s="60">
        <v>-5729296</v>
      </c>
      <c r="H42" s="60">
        <v>-7854077</v>
      </c>
      <c r="I42" s="60">
        <v>27145328</v>
      </c>
      <c r="J42" s="60">
        <v>-9205104</v>
      </c>
      <c r="K42" s="60">
        <v>33744929</v>
      </c>
      <c r="L42" s="60">
        <v>-11734165</v>
      </c>
      <c r="M42" s="60">
        <v>12805660</v>
      </c>
      <c r="N42" s="60">
        <v>-4676757</v>
      </c>
      <c r="O42" s="60">
        <v>-3821387</v>
      </c>
      <c r="P42" s="60">
        <v>40339643</v>
      </c>
      <c r="Q42" s="60">
        <v>31841499</v>
      </c>
      <c r="R42" s="60">
        <v>-19382499</v>
      </c>
      <c r="S42" s="60">
        <v>-5287628</v>
      </c>
      <c r="T42" s="60">
        <v>-3546720</v>
      </c>
      <c r="U42" s="60">
        <v>-28216847</v>
      </c>
      <c r="V42" s="60">
        <v>43575640</v>
      </c>
      <c r="W42" s="60">
        <v>76535410</v>
      </c>
      <c r="X42" s="60">
        <v>-32959770</v>
      </c>
      <c r="Y42" s="61">
        <v>-43.06</v>
      </c>
      <c r="Z42" s="62">
        <v>76535410</v>
      </c>
    </row>
    <row r="43" spans="1:26" ht="13.5">
      <c r="A43" s="58" t="s">
        <v>63</v>
      </c>
      <c r="B43" s="19">
        <v>23250220</v>
      </c>
      <c r="C43" s="19">
        <v>0</v>
      </c>
      <c r="D43" s="59">
        <v>-56404004</v>
      </c>
      <c r="E43" s="60">
        <v>-73633152</v>
      </c>
      <c r="F43" s="60">
        <v>-2606865</v>
      </c>
      <c r="G43" s="60">
        <v>-1304288</v>
      </c>
      <c r="H43" s="60">
        <v>-2233029</v>
      </c>
      <c r="I43" s="60">
        <v>-6144182</v>
      </c>
      <c r="J43" s="60">
        <v>-5775638</v>
      </c>
      <c r="K43" s="60">
        <v>-5515919</v>
      </c>
      <c r="L43" s="60">
        <v>-3584525</v>
      </c>
      <c r="M43" s="60">
        <v>-14876082</v>
      </c>
      <c r="N43" s="60">
        <v>-2545727</v>
      </c>
      <c r="O43" s="60">
        <v>-2020861</v>
      </c>
      <c r="P43" s="60">
        <v>-11615234</v>
      </c>
      <c r="Q43" s="60">
        <v>-16181822</v>
      </c>
      <c r="R43" s="60">
        <v>-245119</v>
      </c>
      <c r="S43" s="60">
        <v>-4640037</v>
      </c>
      <c r="T43" s="60">
        <v>-1812142</v>
      </c>
      <c r="U43" s="60">
        <v>-6697298</v>
      </c>
      <c r="V43" s="60">
        <v>-43899384</v>
      </c>
      <c r="W43" s="60">
        <v>-73633152</v>
      </c>
      <c r="X43" s="60">
        <v>29733768</v>
      </c>
      <c r="Y43" s="61">
        <v>-40.38</v>
      </c>
      <c r="Z43" s="62">
        <v>-73633152</v>
      </c>
    </row>
    <row r="44" spans="1:26" ht="13.5">
      <c r="A44" s="58" t="s">
        <v>64</v>
      </c>
      <c r="B44" s="19">
        <v>9687160</v>
      </c>
      <c r="C44" s="19">
        <v>0</v>
      </c>
      <c r="D44" s="59">
        <v>3824344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330246</v>
      </c>
      <c r="C45" s="22">
        <v>0</v>
      </c>
      <c r="D45" s="99">
        <v>9999994</v>
      </c>
      <c r="E45" s="100">
        <v>7866232</v>
      </c>
      <c r="F45" s="100">
        <v>38450773</v>
      </c>
      <c r="G45" s="100">
        <v>31417189</v>
      </c>
      <c r="H45" s="100">
        <v>21330083</v>
      </c>
      <c r="I45" s="100">
        <v>21330083</v>
      </c>
      <c r="J45" s="100">
        <v>6349341</v>
      </c>
      <c r="K45" s="100">
        <v>34578351</v>
      </c>
      <c r="L45" s="100">
        <v>19259661</v>
      </c>
      <c r="M45" s="100">
        <v>19259661</v>
      </c>
      <c r="N45" s="100">
        <v>12037177</v>
      </c>
      <c r="O45" s="100">
        <v>6194929</v>
      </c>
      <c r="P45" s="100">
        <v>34919338</v>
      </c>
      <c r="Q45" s="100">
        <v>12037177</v>
      </c>
      <c r="R45" s="100">
        <v>15291720</v>
      </c>
      <c r="S45" s="100">
        <v>5364055</v>
      </c>
      <c r="T45" s="100">
        <v>5193</v>
      </c>
      <c r="U45" s="100">
        <v>5193</v>
      </c>
      <c r="V45" s="100">
        <v>5193</v>
      </c>
      <c r="W45" s="100">
        <v>7866232</v>
      </c>
      <c r="X45" s="100">
        <v>-7861039</v>
      </c>
      <c r="Y45" s="101">
        <v>-99.93</v>
      </c>
      <c r="Z45" s="102">
        <v>7866232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2172531</v>
      </c>
      <c r="C49" s="52">
        <v>0</v>
      </c>
      <c r="D49" s="129">
        <v>644000</v>
      </c>
      <c r="E49" s="54">
        <v>670632</v>
      </c>
      <c r="F49" s="54">
        <v>0</v>
      </c>
      <c r="G49" s="54">
        <v>0</v>
      </c>
      <c r="H49" s="54">
        <v>0</v>
      </c>
      <c r="I49" s="54">
        <v>687632</v>
      </c>
      <c r="J49" s="54">
        <v>0</v>
      </c>
      <c r="K49" s="54">
        <v>0</v>
      </c>
      <c r="L49" s="54">
        <v>0</v>
      </c>
      <c r="M49" s="54">
        <v>13429273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17604068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14807417</v>
      </c>
      <c r="C51" s="52">
        <v>0</v>
      </c>
      <c r="D51" s="129">
        <v>2972168</v>
      </c>
      <c r="E51" s="54">
        <v>2413399</v>
      </c>
      <c r="F51" s="54">
        <v>0</v>
      </c>
      <c r="G51" s="54">
        <v>0</v>
      </c>
      <c r="H51" s="54">
        <v>0</v>
      </c>
      <c r="I51" s="54">
        <v>825264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21018248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100.00004028968281</v>
      </c>
      <c r="E58" s="7">
        <f t="shared" si="6"/>
        <v>100.00002497458212</v>
      </c>
      <c r="F58" s="7">
        <f t="shared" si="6"/>
        <v>101.53100182698174</v>
      </c>
      <c r="G58" s="7">
        <f t="shared" si="6"/>
        <v>15.205056667941763</v>
      </c>
      <c r="H58" s="7">
        <f t="shared" si="6"/>
        <v>52.37317240828895</v>
      </c>
      <c r="I58" s="7">
        <f t="shared" si="6"/>
        <v>56.42905713224137</v>
      </c>
      <c r="J58" s="7">
        <f t="shared" si="6"/>
        <v>71.7184070577369</v>
      </c>
      <c r="K58" s="7">
        <f t="shared" si="6"/>
        <v>82.94525457483233</v>
      </c>
      <c r="L58" s="7">
        <f t="shared" si="6"/>
        <v>62.85760036514182</v>
      </c>
      <c r="M58" s="7">
        <f t="shared" si="6"/>
        <v>72.4917974817723</v>
      </c>
      <c r="N58" s="7">
        <f t="shared" si="6"/>
        <v>135.15675187693105</v>
      </c>
      <c r="O58" s="7">
        <f t="shared" si="6"/>
        <v>17.859103927354937</v>
      </c>
      <c r="P58" s="7">
        <f t="shared" si="6"/>
        <v>133.53202209259297</v>
      </c>
      <c r="Q58" s="7">
        <f t="shared" si="6"/>
        <v>95.51595929895966</v>
      </c>
      <c r="R58" s="7">
        <f t="shared" si="6"/>
        <v>19.192010253222573</v>
      </c>
      <c r="S58" s="7">
        <f t="shared" si="6"/>
        <v>72.73038880264717</v>
      </c>
      <c r="T58" s="7">
        <f t="shared" si="6"/>
        <v>62.4222500757042</v>
      </c>
      <c r="U58" s="7">
        <f t="shared" si="6"/>
        <v>52.328549421253754</v>
      </c>
      <c r="V58" s="7">
        <f t="shared" si="6"/>
        <v>68.08968893278711</v>
      </c>
      <c r="W58" s="7">
        <f t="shared" si="6"/>
        <v>134.43560489159526</v>
      </c>
      <c r="X58" s="7">
        <f t="shared" si="6"/>
        <v>0</v>
      </c>
      <c r="Y58" s="7">
        <f t="shared" si="6"/>
        <v>0</v>
      </c>
      <c r="Z58" s="8">
        <f t="shared" si="6"/>
        <v>100.00002497458212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100.00004028968281</v>
      </c>
      <c r="E60" s="13">
        <f t="shared" si="7"/>
        <v>108.50287958320901</v>
      </c>
      <c r="F60" s="13">
        <f t="shared" si="7"/>
        <v>106.09128621313356</v>
      </c>
      <c r="G60" s="13">
        <f t="shared" si="7"/>
        <v>15.887994699337623</v>
      </c>
      <c r="H60" s="13">
        <f t="shared" si="7"/>
        <v>55.26738180028059</v>
      </c>
      <c r="I60" s="13">
        <f t="shared" si="7"/>
        <v>59.15115311603015</v>
      </c>
      <c r="J60" s="13">
        <f t="shared" si="7"/>
        <v>72.01617076572734</v>
      </c>
      <c r="K60" s="13">
        <f t="shared" si="7"/>
        <v>82.05203905549759</v>
      </c>
      <c r="L60" s="13">
        <f t="shared" si="7"/>
        <v>62.18069370811609</v>
      </c>
      <c r="M60" s="13">
        <f t="shared" si="7"/>
        <v>72.08201163847147</v>
      </c>
      <c r="N60" s="13">
        <f t="shared" si="7"/>
        <v>130.856549929642</v>
      </c>
      <c r="O60" s="13">
        <f t="shared" si="7"/>
        <v>17.666794268658144</v>
      </c>
      <c r="P60" s="13">
        <f t="shared" si="7"/>
        <v>132.09400175546727</v>
      </c>
      <c r="Q60" s="13">
        <f t="shared" si="7"/>
        <v>93.53911531792247</v>
      </c>
      <c r="R60" s="13">
        <f t="shared" si="7"/>
        <v>18.581415267522992</v>
      </c>
      <c r="S60" s="13">
        <f t="shared" si="7"/>
        <v>72.60190293612877</v>
      </c>
      <c r="T60" s="13">
        <f t="shared" si="7"/>
        <v>62.428956167871455</v>
      </c>
      <c r="U60" s="13">
        <f t="shared" si="7"/>
        <v>51.872602219558395</v>
      </c>
      <c r="V60" s="13">
        <f t="shared" si="7"/>
        <v>68.25336319889063</v>
      </c>
      <c r="W60" s="13">
        <f t="shared" si="7"/>
        <v>134.43560489159526</v>
      </c>
      <c r="X60" s="13">
        <f t="shared" si="7"/>
        <v>0</v>
      </c>
      <c r="Y60" s="13">
        <f t="shared" si="7"/>
        <v>0</v>
      </c>
      <c r="Z60" s="14">
        <f t="shared" si="7"/>
        <v>108.50287958320901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86.11081299940486</v>
      </c>
      <c r="C62" s="12">
        <f t="shared" si="7"/>
        <v>0</v>
      </c>
      <c r="D62" s="3">
        <f t="shared" si="7"/>
        <v>83.0807103071081</v>
      </c>
      <c r="E62" s="13">
        <f t="shared" si="7"/>
        <v>110.60024032720173</v>
      </c>
      <c r="F62" s="13">
        <f t="shared" si="7"/>
        <v>119.75037452531095</v>
      </c>
      <c r="G62" s="13">
        <f t="shared" si="7"/>
        <v>17.933549338628946</v>
      </c>
      <c r="H62" s="13">
        <f t="shared" si="7"/>
        <v>68.97500632352154</v>
      </c>
      <c r="I62" s="13">
        <f t="shared" si="7"/>
        <v>68.88184682577581</v>
      </c>
      <c r="J62" s="13">
        <f t="shared" si="7"/>
        <v>72.51788497278554</v>
      </c>
      <c r="K62" s="13">
        <f t="shared" si="7"/>
        <v>77.54356139685343</v>
      </c>
      <c r="L62" s="13">
        <f t="shared" si="7"/>
        <v>58.764035896699454</v>
      </c>
      <c r="M62" s="13">
        <f t="shared" si="7"/>
        <v>69.56100282593516</v>
      </c>
      <c r="N62" s="13">
        <f t="shared" si="7"/>
        <v>122.79553308391695</v>
      </c>
      <c r="O62" s="13">
        <f t="shared" si="7"/>
        <v>16.696065922955412</v>
      </c>
      <c r="P62" s="13">
        <f t="shared" si="7"/>
        <v>123.07759992495926</v>
      </c>
      <c r="Q62" s="13">
        <f t="shared" si="7"/>
        <v>87.52306631061055</v>
      </c>
      <c r="R62" s="13">
        <f t="shared" si="7"/>
        <v>18.194888430860004</v>
      </c>
      <c r="S62" s="13">
        <f t="shared" si="7"/>
        <v>72.24491122229733</v>
      </c>
      <c r="T62" s="13">
        <f t="shared" si="7"/>
        <v>62.77579148895009</v>
      </c>
      <c r="U62" s="13">
        <f t="shared" si="7"/>
        <v>52.61616541307651</v>
      </c>
      <c r="V62" s="13">
        <f t="shared" si="7"/>
        <v>69.06271999494297</v>
      </c>
      <c r="W62" s="13">
        <f t="shared" si="7"/>
        <v>132.30595843816255</v>
      </c>
      <c r="X62" s="13">
        <f t="shared" si="7"/>
        <v>0</v>
      </c>
      <c r="Y62" s="13">
        <f t="shared" si="7"/>
        <v>0</v>
      </c>
      <c r="Z62" s="14">
        <f t="shared" si="7"/>
        <v>110.60024032720173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70.6667855107206</v>
      </c>
      <c r="K63" s="13">
        <f t="shared" si="7"/>
        <v>100</v>
      </c>
      <c r="L63" s="13">
        <f t="shared" si="7"/>
        <v>75.78218973470979</v>
      </c>
      <c r="M63" s="13">
        <f t="shared" si="7"/>
        <v>80.77248575691215</v>
      </c>
      <c r="N63" s="13">
        <f t="shared" si="7"/>
        <v>162.94694195867976</v>
      </c>
      <c r="O63" s="13">
        <f t="shared" si="7"/>
        <v>21.531201670786356</v>
      </c>
      <c r="P63" s="13">
        <f t="shared" si="7"/>
        <v>167.98772024903178</v>
      </c>
      <c r="Q63" s="13">
        <f t="shared" si="7"/>
        <v>117.48862129283262</v>
      </c>
      <c r="R63" s="13">
        <f t="shared" si="7"/>
        <v>20.120153860388882</v>
      </c>
      <c r="S63" s="13">
        <f t="shared" si="7"/>
        <v>75.07508496818154</v>
      </c>
      <c r="T63" s="13">
        <f t="shared" si="7"/>
        <v>60.35136819319784</v>
      </c>
      <c r="U63" s="13">
        <f t="shared" si="7"/>
        <v>47.84680801736675</v>
      </c>
      <c r="V63" s="13">
        <f t="shared" si="7"/>
        <v>64.51564622980112</v>
      </c>
      <c r="W63" s="13">
        <f t="shared" si="7"/>
        <v>144.89302490978912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67.35537959944108</v>
      </c>
      <c r="K66" s="16">
        <f t="shared" si="7"/>
        <v>100</v>
      </c>
      <c r="L66" s="16">
        <f t="shared" si="7"/>
        <v>75.78221985761698</v>
      </c>
      <c r="M66" s="16">
        <f t="shared" si="7"/>
        <v>79.57954108447635</v>
      </c>
      <c r="N66" s="16">
        <f t="shared" si="7"/>
        <v>217.2633072382255</v>
      </c>
      <c r="O66" s="16">
        <f t="shared" si="7"/>
        <v>21.530997441159332</v>
      </c>
      <c r="P66" s="16">
        <f t="shared" si="7"/>
        <v>160.98908059081353</v>
      </c>
      <c r="Q66" s="16">
        <f t="shared" si="7"/>
        <v>133.26112842339944</v>
      </c>
      <c r="R66" s="16">
        <f t="shared" si="7"/>
        <v>30.850497833852703</v>
      </c>
      <c r="S66" s="16">
        <f t="shared" si="7"/>
        <v>74.24133830691795</v>
      </c>
      <c r="T66" s="16">
        <f t="shared" si="7"/>
        <v>62.317375423949905</v>
      </c>
      <c r="U66" s="16">
        <f t="shared" si="7"/>
        <v>59.172883654972566</v>
      </c>
      <c r="V66" s="16">
        <f t="shared" si="7"/>
        <v>65.16474498193178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20046703</v>
      </c>
      <c r="C67" s="24"/>
      <c r="D67" s="25">
        <v>14892150</v>
      </c>
      <c r="E67" s="26">
        <v>20020355</v>
      </c>
      <c r="F67" s="26">
        <v>2031219</v>
      </c>
      <c r="G67" s="26">
        <v>2031219</v>
      </c>
      <c r="H67" s="26">
        <v>1942105</v>
      </c>
      <c r="I67" s="26">
        <v>6004543</v>
      </c>
      <c r="J67" s="26">
        <v>1680312</v>
      </c>
      <c r="K67" s="26">
        <v>1586233</v>
      </c>
      <c r="L67" s="26">
        <v>1586233</v>
      </c>
      <c r="M67" s="26">
        <v>4852778</v>
      </c>
      <c r="N67" s="26">
        <v>1586233</v>
      </c>
      <c r="O67" s="26">
        <v>1586233</v>
      </c>
      <c r="P67" s="26">
        <v>1586233</v>
      </c>
      <c r="Q67" s="26">
        <v>4758699</v>
      </c>
      <c r="R67" s="26">
        <v>1586233</v>
      </c>
      <c r="S67" s="26">
        <v>1566656</v>
      </c>
      <c r="T67" s="26">
        <v>2040838</v>
      </c>
      <c r="U67" s="26">
        <v>5193727</v>
      </c>
      <c r="V67" s="26">
        <v>20809747</v>
      </c>
      <c r="W67" s="26">
        <v>14892156</v>
      </c>
      <c r="X67" s="26"/>
      <c r="Y67" s="25"/>
      <c r="Z67" s="27">
        <v>20020355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17424490</v>
      </c>
      <c r="C69" s="19"/>
      <c r="D69" s="20">
        <v>14892150</v>
      </c>
      <c r="E69" s="21">
        <v>18451455</v>
      </c>
      <c r="F69" s="21">
        <v>1943908</v>
      </c>
      <c r="G69" s="21">
        <v>1943908</v>
      </c>
      <c r="H69" s="21">
        <v>1840402</v>
      </c>
      <c r="I69" s="21">
        <v>5728218</v>
      </c>
      <c r="J69" s="21">
        <v>1572962</v>
      </c>
      <c r="K69" s="21">
        <v>1507291</v>
      </c>
      <c r="L69" s="21">
        <v>1507291</v>
      </c>
      <c r="M69" s="21">
        <v>4587544</v>
      </c>
      <c r="N69" s="21">
        <v>1507291</v>
      </c>
      <c r="O69" s="21">
        <v>1507291</v>
      </c>
      <c r="P69" s="21">
        <v>1507291</v>
      </c>
      <c r="Q69" s="21">
        <v>4521873</v>
      </c>
      <c r="R69" s="21">
        <v>1507291</v>
      </c>
      <c r="S69" s="21">
        <v>1443874</v>
      </c>
      <c r="T69" s="21">
        <v>1918182</v>
      </c>
      <c r="U69" s="21">
        <v>4869347</v>
      </c>
      <c r="V69" s="21">
        <v>19706982</v>
      </c>
      <c r="W69" s="21">
        <v>14892156</v>
      </c>
      <c r="X69" s="21"/>
      <c r="Y69" s="20"/>
      <c r="Z69" s="23">
        <v>18451455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17424490</v>
      </c>
      <c r="C71" s="19"/>
      <c r="D71" s="20">
        <v>14892150</v>
      </c>
      <c r="E71" s="21">
        <v>14800655</v>
      </c>
      <c r="F71" s="21">
        <v>1722180</v>
      </c>
      <c r="G71" s="21">
        <v>1722180</v>
      </c>
      <c r="H71" s="21">
        <v>1474653</v>
      </c>
      <c r="I71" s="21">
        <v>4919013</v>
      </c>
      <c r="J71" s="21">
        <v>1146633</v>
      </c>
      <c r="K71" s="21">
        <v>1204679</v>
      </c>
      <c r="L71" s="21">
        <v>1204679</v>
      </c>
      <c r="M71" s="21">
        <v>3555991</v>
      </c>
      <c r="N71" s="21">
        <v>1204679</v>
      </c>
      <c r="O71" s="21">
        <v>1204679</v>
      </c>
      <c r="P71" s="21">
        <v>1204679</v>
      </c>
      <c r="Q71" s="21">
        <v>3614037</v>
      </c>
      <c r="R71" s="21">
        <v>1204679</v>
      </c>
      <c r="S71" s="21">
        <v>1261747</v>
      </c>
      <c r="T71" s="21">
        <v>1643769</v>
      </c>
      <c r="U71" s="21">
        <v>4110195</v>
      </c>
      <c r="V71" s="21">
        <v>16199236</v>
      </c>
      <c r="W71" s="21">
        <v>12372504</v>
      </c>
      <c r="X71" s="21"/>
      <c r="Y71" s="20"/>
      <c r="Z71" s="23">
        <v>14800655</v>
      </c>
    </row>
    <row r="72" spans="1:26" ht="13.5" hidden="1">
      <c r="A72" s="39" t="s">
        <v>105</v>
      </c>
      <c r="B72" s="19"/>
      <c r="C72" s="19"/>
      <c r="D72" s="20"/>
      <c r="E72" s="21">
        <v>3650800</v>
      </c>
      <c r="F72" s="21">
        <v>221728</v>
      </c>
      <c r="G72" s="21">
        <v>221728</v>
      </c>
      <c r="H72" s="21">
        <v>365749</v>
      </c>
      <c r="I72" s="21">
        <v>809205</v>
      </c>
      <c r="J72" s="21">
        <v>426329</v>
      </c>
      <c r="K72" s="21">
        <v>302612</v>
      </c>
      <c r="L72" s="21">
        <v>302612</v>
      </c>
      <c r="M72" s="21">
        <v>1031553</v>
      </c>
      <c r="N72" s="21">
        <v>302612</v>
      </c>
      <c r="O72" s="21">
        <v>302612</v>
      </c>
      <c r="P72" s="21">
        <v>302612</v>
      </c>
      <c r="Q72" s="21">
        <v>907836</v>
      </c>
      <c r="R72" s="21">
        <v>302612</v>
      </c>
      <c r="S72" s="21">
        <v>182127</v>
      </c>
      <c r="T72" s="21">
        <v>274413</v>
      </c>
      <c r="U72" s="21">
        <v>759152</v>
      </c>
      <c r="V72" s="21">
        <v>3507746</v>
      </c>
      <c r="W72" s="21">
        <v>2519652</v>
      </c>
      <c r="X72" s="21"/>
      <c r="Y72" s="20"/>
      <c r="Z72" s="23">
        <v>3650800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2622213</v>
      </c>
      <c r="C75" s="28"/>
      <c r="D75" s="29"/>
      <c r="E75" s="30">
        <v>1568900</v>
      </c>
      <c r="F75" s="30">
        <v>87311</v>
      </c>
      <c r="G75" s="30">
        <v>87311</v>
      </c>
      <c r="H75" s="30">
        <v>101703</v>
      </c>
      <c r="I75" s="30">
        <v>276325</v>
      </c>
      <c r="J75" s="30">
        <v>107350</v>
      </c>
      <c r="K75" s="30">
        <v>78942</v>
      </c>
      <c r="L75" s="30">
        <v>78942</v>
      </c>
      <c r="M75" s="30">
        <v>265234</v>
      </c>
      <c r="N75" s="30">
        <v>78942</v>
      </c>
      <c r="O75" s="30">
        <v>78942</v>
      </c>
      <c r="P75" s="30">
        <v>78942</v>
      </c>
      <c r="Q75" s="30">
        <v>236826</v>
      </c>
      <c r="R75" s="30">
        <v>78942</v>
      </c>
      <c r="S75" s="30">
        <v>122782</v>
      </c>
      <c r="T75" s="30">
        <v>122656</v>
      </c>
      <c r="U75" s="30">
        <v>324380</v>
      </c>
      <c r="V75" s="30">
        <v>1102765</v>
      </c>
      <c r="W75" s="30"/>
      <c r="X75" s="30"/>
      <c r="Y75" s="29"/>
      <c r="Z75" s="31">
        <v>1568900</v>
      </c>
    </row>
    <row r="76" spans="1:26" ht="13.5" hidden="1">
      <c r="A76" s="42" t="s">
        <v>287</v>
      </c>
      <c r="B76" s="32">
        <v>20046703</v>
      </c>
      <c r="C76" s="32"/>
      <c r="D76" s="33">
        <v>14892156</v>
      </c>
      <c r="E76" s="34">
        <v>20020360</v>
      </c>
      <c r="F76" s="34">
        <v>2062317</v>
      </c>
      <c r="G76" s="34">
        <v>308848</v>
      </c>
      <c r="H76" s="34">
        <v>1017142</v>
      </c>
      <c r="I76" s="34">
        <v>3388307</v>
      </c>
      <c r="J76" s="34">
        <v>1205093</v>
      </c>
      <c r="K76" s="34">
        <v>1315705</v>
      </c>
      <c r="L76" s="34">
        <v>997068</v>
      </c>
      <c r="M76" s="34">
        <v>3517866</v>
      </c>
      <c r="N76" s="34">
        <v>2143901</v>
      </c>
      <c r="O76" s="34">
        <v>283287</v>
      </c>
      <c r="P76" s="34">
        <v>2118129</v>
      </c>
      <c r="Q76" s="34">
        <v>4545317</v>
      </c>
      <c r="R76" s="34">
        <v>304430</v>
      </c>
      <c r="S76" s="34">
        <v>1139435</v>
      </c>
      <c r="T76" s="34">
        <v>1273937</v>
      </c>
      <c r="U76" s="34">
        <v>2717802</v>
      </c>
      <c r="V76" s="34">
        <v>14169292</v>
      </c>
      <c r="W76" s="34">
        <v>20020360</v>
      </c>
      <c r="X76" s="34"/>
      <c r="Y76" s="33"/>
      <c r="Z76" s="35">
        <v>20020360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17424490</v>
      </c>
      <c r="C78" s="19"/>
      <c r="D78" s="20">
        <v>14892156</v>
      </c>
      <c r="E78" s="21">
        <v>20020360</v>
      </c>
      <c r="F78" s="21">
        <v>2062317</v>
      </c>
      <c r="G78" s="21">
        <v>308848</v>
      </c>
      <c r="H78" s="21">
        <v>1017142</v>
      </c>
      <c r="I78" s="21">
        <v>3388307</v>
      </c>
      <c r="J78" s="21">
        <v>1132787</v>
      </c>
      <c r="K78" s="21">
        <v>1236763</v>
      </c>
      <c r="L78" s="21">
        <v>937244</v>
      </c>
      <c r="M78" s="21">
        <v>3306794</v>
      </c>
      <c r="N78" s="21">
        <v>1972389</v>
      </c>
      <c r="O78" s="21">
        <v>266290</v>
      </c>
      <c r="P78" s="21">
        <v>1991041</v>
      </c>
      <c r="Q78" s="21">
        <v>4229720</v>
      </c>
      <c r="R78" s="21">
        <v>280076</v>
      </c>
      <c r="S78" s="21">
        <v>1048280</v>
      </c>
      <c r="T78" s="21">
        <v>1197501</v>
      </c>
      <c r="U78" s="21">
        <v>2525857</v>
      </c>
      <c r="V78" s="21">
        <v>13450678</v>
      </c>
      <c r="W78" s="21">
        <v>20020360</v>
      </c>
      <c r="X78" s="21"/>
      <c r="Y78" s="20"/>
      <c r="Z78" s="23">
        <v>20020360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15004370</v>
      </c>
      <c r="C80" s="19"/>
      <c r="D80" s="20">
        <v>12372504</v>
      </c>
      <c r="E80" s="21">
        <v>16369560</v>
      </c>
      <c r="F80" s="21">
        <v>2062317</v>
      </c>
      <c r="G80" s="21">
        <v>308848</v>
      </c>
      <c r="H80" s="21">
        <v>1017142</v>
      </c>
      <c r="I80" s="21">
        <v>3388307</v>
      </c>
      <c r="J80" s="21">
        <v>831514</v>
      </c>
      <c r="K80" s="21">
        <v>934151</v>
      </c>
      <c r="L80" s="21">
        <v>707918</v>
      </c>
      <c r="M80" s="21">
        <v>2473583</v>
      </c>
      <c r="N80" s="21">
        <v>1479292</v>
      </c>
      <c r="O80" s="21">
        <v>201134</v>
      </c>
      <c r="P80" s="21">
        <v>1482690</v>
      </c>
      <c r="Q80" s="21">
        <v>3163116</v>
      </c>
      <c r="R80" s="21">
        <v>219190</v>
      </c>
      <c r="S80" s="21">
        <v>911548</v>
      </c>
      <c r="T80" s="21">
        <v>1031889</v>
      </c>
      <c r="U80" s="21">
        <v>2162627</v>
      </c>
      <c r="V80" s="21">
        <v>11187633</v>
      </c>
      <c r="W80" s="21">
        <v>16369560</v>
      </c>
      <c r="X80" s="21"/>
      <c r="Y80" s="20"/>
      <c r="Z80" s="23">
        <v>16369560</v>
      </c>
    </row>
    <row r="81" spans="1:26" ht="13.5" hidden="1">
      <c r="A81" s="39" t="s">
        <v>105</v>
      </c>
      <c r="B81" s="19">
        <v>2420120</v>
      </c>
      <c r="C81" s="19"/>
      <c r="D81" s="20">
        <v>2519652</v>
      </c>
      <c r="E81" s="21">
        <v>3650800</v>
      </c>
      <c r="F81" s="21"/>
      <c r="G81" s="21"/>
      <c r="H81" s="21"/>
      <c r="I81" s="21"/>
      <c r="J81" s="21">
        <v>301273</v>
      </c>
      <c r="K81" s="21">
        <v>302612</v>
      </c>
      <c r="L81" s="21">
        <v>229326</v>
      </c>
      <c r="M81" s="21">
        <v>833211</v>
      </c>
      <c r="N81" s="21">
        <v>493097</v>
      </c>
      <c r="O81" s="21">
        <v>65156</v>
      </c>
      <c r="P81" s="21">
        <v>508351</v>
      </c>
      <c r="Q81" s="21">
        <v>1066604</v>
      </c>
      <c r="R81" s="21">
        <v>60886</v>
      </c>
      <c r="S81" s="21">
        <v>136732</v>
      </c>
      <c r="T81" s="21">
        <v>165612</v>
      </c>
      <c r="U81" s="21">
        <v>363230</v>
      </c>
      <c r="V81" s="21">
        <v>2263045</v>
      </c>
      <c r="W81" s="21">
        <v>3650800</v>
      </c>
      <c r="X81" s="21"/>
      <c r="Y81" s="20"/>
      <c r="Z81" s="23">
        <v>3650800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2622213</v>
      </c>
      <c r="C84" s="28"/>
      <c r="D84" s="29"/>
      <c r="E84" s="30"/>
      <c r="F84" s="30"/>
      <c r="G84" s="30"/>
      <c r="H84" s="30"/>
      <c r="I84" s="30"/>
      <c r="J84" s="30">
        <v>72306</v>
      </c>
      <c r="K84" s="30">
        <v>78942</v>
      </c>
      <c r="L84" s="30">
        <v>59824</v>
      </c>
      <c r="M84" s="30">
        <v>211072</v>
      </c>
      <c r="N84" s="30">
        <v>171512</v>
      </c>
      <c r="O84" s="30">
        <v>16997</v>
      </c>
      <c r="P84" s="30">
        <v>127088</v>
      </c>
      <c r="Q84" s="30">
        <v>315597</v>
      </c>
      <c r="R84" s="30">
        <v>24354</v>
      </c>
      <c r="S84" s="30">
        <v>91155</v>
      </c>
      <c r="T84" s="30">
        <v>76436</v>
      </c>
      <c r="U84" s="30">
        <v>191945</v>
      </c>
      <c r="V84" s="30">
        <v>718614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3770000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3770000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3770000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66317240</v>
      </c>
      <c r="D5" s="153">
        <f>SUM(D6:D8)</f>
        <v>0</v>
      </c>
      <c r="E5" s="154">
        <f t="shared" si="0"/>
        <v>72155412</v>
      </c>
      <c r="F5" s="100">
        <f t="shared" si="0"/>
        <v>72271412</v>
      </c>
      <c r="G5" s="100">
        <f t="shared" si="0"/>
        <v>44536958</v>
      </c>
      <c r="H5" s="100">
        <f t="shared" si="0"/>
        <v>129316</v>
      </c>
      <c r="I5" s="100">
        <f t="shared" si="0"/>
        <v>114148</v>
      </c>
      <c r="J5" s="100">
        <f t="shared" si="0"/>
        <v>44780422</v>
      </c>
      <c r="K5" s="100">
        <f t="shared" si="0"/>
        <v>36575</v>
      </c>
      <c r="L5" s="100">
        <f t="shared" si="0"/>
        <v>14185805</v>
      </c>
      <c r="M5" s="100">
        <f t="shared" si="0"/>
        <v>11141841</v>
      </c>
      <c r="N5" s="100">
        <f t="shared" si="0"/>
        <v>25364221</v>
      </c>
      <c r="O5" s="100">
        <f t="shared" si="0"/>
        <v>39862</v>
      </c>
      <c r="P5" s="100">
        <f t="shared" si="0"/>
        <v>264856</v>
      </c>
      <c r="Q5" s="100">
        <f t="shared" si="0"/>
        <v>65801</v>
      </c>
      <c r="R5" s="100">
        <f t="shared" si="0"/>
        <v>370519</v>
      </c>
      <c r="S5" s="100">
        <f t="shared" si="0"/>
        <v>64264</v>
      </c>
      <c r="T5" s="100">
        <f t="shared" si="0"/>
        <v>64199</v>
      </c>
      <c r="U5" s="100">
        <f t="shared" si="0"/>
        <v>28892</v>
      </c>
      <c r="V5" s="100">
        <f t="shared" si="0"/>
        <v>157355</v>
      </c>
      <c r="W5" s="100">
        <f t="shared" si="0"/>
        <v>70672517</v>
      </c>
      <c r="X5" s="100">
        <f t="shared" si="0"/>
        <v>72155412</v>
      </c>
      <c r="Y5" s="100">
        <f t="shared" si="0"/>
        <v>-1482895</v>
      </c>
      <c r="Z5" s="137">
        <f>+IF(X5&lt;&gt;0,+(Y5/X5)*100,0)</f>
        <v>-2.0551403684036895</v>
      </c>
      <c r="AA5" s="153">
        <f>SUM(AA6:AA8)</f>
        <v>72271412</v>
      </c>
    </row>
    <row r="6" spans="1:27" ht="13.5">
      <c r="A6" s="138" t="s">
        <v>75</v>
      </c>
      <c r="B6" s="136"/>
      <c r="C6" s="155">
        <v>11789890</v>
      </c>
      <c r="D6" s="155"/>
      <c r="E6" s="156">
        <v>12374292</v>
      </c>
      <c r="F6" s="60">
        <v>12374292</v>
      </c>
      <c r="G6" s="60"/>
      <c r="H6" s="60"/>
      <c r="I6" s="60"/>
      <c r="J6" s="60"/>
      <c r="K6" s="60">
        <v>307</v>
      </c>
      <c r="L6" s="60">
        <v>14131000</v>
      </c>
      <c r="M6" s="60"/>
      <c r="N6" s="60">
        <v>14131307</v>
      </c>
      <c r="O6" s="60">
        <v>10000</v>
      </c>
      <c r="P6" s="60">
        <v>70000</v>
      </c>
      <c r="Q6" s="60"/>
      <c r="R6" s="60">
        <v>80000</v>
      </c>
      <c r="S6" s="60"/>
      <c r="T6" s="60"/>
      <c r="U6" s="60"/>
      <c r="V6" s="60"/>
      <c r="W6" s="60">
        <v>14211307</v>
      </c>
      <c r="X6" s="60">
        <v>12374292</v>
      </c>
      <c r="Y6" s="60">
        <v>1837015</v>
      </c>
      <c r="Z6" s="140">
        <v>14.85</v>
      </c>
      <c r="AA6" s="155">
        <v>12374292</v>
      </c>
    </row>
    <row r="7" spans="1:27" ht="13.5">
      <c r="A7" s="138" t="s">
        <v>76</v>
      </c>
      <c r="B7" s="136"/>
      <c r="C7" s="157">
        <v>54103314</v>
      </c>
      <c r="D7" s="157"/>
      <c r="E7" s="158">
        <v>59034000</v>
      </c>
      <c r="F7" s="159">
        <v>59342000</v>
      </c>
      <c r="G7" s="159">
        <v>44512638</v>
      </c>
      <c r="H7" s="159">
        <v>104563</v>
      </c>
      <c r="I7" s="159">
        <v>81170</v>
      </c>
      <c r="J7" s="159">
        <v>44698371</v>
      </c>
      <c r="K7" s="159">
        <v>10250</v>
      </c>
      <c r="L7" s="159">
        <v>7659</v>
      </c>
      <c r="M7" s="159">
        <v>11117393</v>
      </c>
      <c r="N7" s="159">
        <v>11135302</v>
      </c>
      <c r="O7" s="159">
        <v>29862</v>
      </c>
      <c r="P7" s="159">
        <v>10285</v>
      </c>
      <c r="Q7" s="159">
        <v>3531</v>
      </c>
      <c r="R7" s="159">
        <v>43678</v>
      </c>
      <c r="S7" s="159">
        <v>40197</v>
      </c>
      <c r="T7" s="159">
        <v>14934</v>
      </c>
      <c r="U7" s="159">
        <v>3359</v>
      </c>
      <c r="V7" s="159">
        <v>58490</v>
      </c>
      <c r="W7" s="159">
        <v>55935841</v>
      </c>
      <c r="X7" s="159">
        <v>59034000</v>
      </c>
      <c r="Y7" s="159">
        <v>-3098159</v>
      </c>
      <c r="Z7" s="141">
        <v>-5.25</v>
      </c>
      <c r="AA7" s="157">
        <v>59342000</v>
      </c>
    </row>
    <row r="8" spans="1:27" ht="13.5">
      <c r="A8" s="138" t="s">
        <v>77</v>
      </c>
      <c r="B8" s="136"/>
      <c r="C8" s="155">
        <v>424036</v>
      </c>
      <c r="D8" s="155"/>
      <c r="E8" s="156">
        <v>747120</v>
      </c>
      <c r="F8" s="60">
        <v>555120</v>
      </c>
      <c r="G8" s="60">
        <v>24320</v>
      </c>
      <c r="H8" s="60">
        <v>24753</v>
      </c>
      <c r="I8" s="60">
        <v>32978</v>
      </c>
      <c r="J8" s="60">
        <v>82051</v>
      </c>
      <c r="K8" s="60">
        <v>26018</v>
      </c>
      <c r="L8" s="60">
        <v>47146</v>
      </c>
      <c r="M8" s="60">
        <v>24448</v>
      </c>
      <c r="N8" s="60">
        <v>97612</v>
      </c>
      <c r="O8" s="60"/>
      <c r="P8" s="60">
        <v>184571</v>
      </c>
      <c r="Q8" s="60">
        <v>62270</v>
      </c>
      <c r="R8" s="60">
        <v>246841</v>
      </c>
      <c r="S8" s="60">
        <v>24067</v>
      </c>
      <c r="T8" s="60">
        <v>49265</v>
      </c>
      <c r="U8" s="60">
        <v>25533</v>
      </c>
      <c r="V8" s="60">
        <v>98865</v>
      </c>
      <c r="W8" s="60">
        <v>525369</v>
      </c>
      <c r="X8" s="60">
        <v>747120</v>
      </c>
      <c r="Y8" s="60">
        <v>-221751</v>
      </c>
      <c r="Z8" s="140">
        <v>-29.68</v>
      </c>
      <c r="AA8" s="155">
        <v>555120</v>
      </c>
    </row>
    <row r="9" spans="1:27" ht="13.5">
      <c r="A9" s="135" t="s">
        <v>78</v>
      </c>
      <c r="B9" s="136"/>
      <c r="C9" s="153">
        <f aca="true" t="shared" si="1" ref="C9:Y9">SUM(C10:C14)</f>
        <v>6504494</v>
      </c>
      <c r="D9" s="153">
        <f>SUM(D10:D14)</f>
        <v>0</v>
      </c>
      <c r="E9" s="154">
        <f t="shared" si="1"/>
        <v>100000</v>
      </c>
      <c r="F9" s="100">
        <f t="shared" si="1"/>
        <v>5726326</v>
      </c>
      <c r="G9" s="100">
        <f t="shared" si="1"/>
        <v>-4500</v>
      </c>
      <c r="H9" s="100">
        <f t="shared" si="1"/>
        <v>18000</v>
      </c>
      <c r="I9" s="100">
        <f t="shared" si="1"/>
        <v>13500</v>
      </c>
      <c r="J9" s="100">
        <f t="shared" si="1"/>
        <v>27000</v>
      </c>
      <c r="K9" s="100">
        <f t="shared" si="1"/>
        <v>3000</v>
      </c>
      <c r="L9" s="100">
        <f t="shared" si="1"/>
        <v>4000</v>
      </c>
      <c r="M9" s="100">
        <f t="shared" si="1"/>
        <v>0</v>
      </c>
      <c r="N9" s="100">
        <f t="shared" si="1"/>
        <v>7000</v>
      </c>
      <c r="O9" s="100">
        <f t="shared" si="1"/>
        <v>1500</v>
      </c>
      <c r="P9" s="100">
        <f t="shared" si="1"/>
        <v>1875</v>
      </c>
      <c r="Q9" s="100">
        <f t="shared" si="1"/>
        <v>15300</v>
      </c>
      <c r="R9" s="100">
        <f t="shared" si="1"/>
        <v>18675</v>
      </c>
      <c r="S9" s="100">
        <f t="shared" si="1"/>
        <v>40500</v>
      </c>
      <c r="T9" s="100">
        <f t="shared" si="1"/>
        <v>13200</v>
      </c>
      <c r="U9" s="100">
        <f t="shared" si="1"/>
        <v>20325</v>
      </c>
      <c r="V9" s="100">
        <f t="shared" si="1"/>
        <v>74025</v>
      </c>
      <c r="W9" s="100">
        <f t="shared" si="1"/>
        <v>126700</v>
      </c>
      <c r="X9" s="100">
        <f t="shared" si="1"/>
        <v>5776320</v>
      </c>
      <c r="Y9" s="100">
        <f t="shared" si="1"/>
        <v>-5649620</v>
      </c>
      <c r="Z9" s="137">
        <f>+IF(X9&lt;&gt;0,+(Y9/X9)*100,0)</f>
        <v>-97.80656196332613</v>
      </c>
      <c r="AA9" s="153">
        <f>SUM(AA10:AA14)</f>
        <v>5726326</v>
      </c>
    </row>
    <row r="10" spans="1:27" ht="13.5">
      <c r="A10" s="138" t="s">
        <v>79</v>
      </c>
      <c r="B10" s="136"/>
      <c r="C10" s="155">
        <v>5624922</v>
      </c>
      <c r="D10" s="155"/>
      <c r="E10" s="156">
        <v>100000</v>
      </c>
      <c r="F10" s="60">
        <v>5726326</v>
      </c>
      <c r="G10" s="60">
        <v>-4500</v>
      </c>
      <c r="H10" s="60">
        <v>18000</v>
      </c>
      <c r="I10" s="60">
        <v>13500</v>
      </c>
      <c r="J10" s="60">
        <v>27000</v>
      </c>
      <c r="K10" s="60">
        <v>3000</v>
      </c>
      <c r="L10" s="60">
        <v>4000</v>
      </c>
      <c r="M10" s="60"/>
      <c r="N10" s="60">
        <v>7000</v>
      </c>
      <c r="O10" s="60">
        <v>1500</v>
      </c>
      <c r="P10" s="60">
        <v>1875</v>
      </c>
      <c r="Q10" s="60">
        <v>15300</v>
      </c>
      <c r="R10" s="60">
        <v>18675</v>
      </c>
      <c r="S10" s="60">
        <v>40500</v>
      </c>
      <c r="T10" s="60">
        <v>13200</v>
      </c>
      <c r="U10" s="60">
        <v>20325</v>
      </c>
      <c r="V10" s="60">
        <v>74025</v>
      </c>
      <c r="W10" s="60">
        <v>126700</v>
      </c>
      <c r="X10" s="60">
        <v>99996</v>
      </c>
      <c r="Y10" s="60">
        <v>26704</v>
      </c>
      <c r="Z10" s="140">
        <v>26.71</v>
      </c>
      <c r="AA10" s="155">
        <v>5726326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879572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5676324</v>
      </c>
      <c r="Y14" s="159">
        <v>-5676324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62552401</v>
      </c>
      <c r="D15" s="153">
        <f>SUM(D16:D18)</f>
        <v>0</v>
      </c>
      <c r="E15" s="154">
        <f t="shared" si="2"/>
        <v>16676326</v>
      </c>
      <c r="F15" s="100">
        <f t="shared" si="2"/>
        <v>1000000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11000004</v>
      </c>
      <c r="Y15" s="100">
        <f t="shared" si="2"/>
        <v>-11000004</v>
      </c>
      <c r="Z15" s="137">
        <f>+IF(X15&lt;&gt;0,+(Y15/X15)*100,0)</f>
        <v>-100</v>
      </c>
      <c r="AA15" s="153">
        <f>SUM(AA16:AA18)</f>
        <v>1000000</v>
      </c>
    </row>
    <row r="16" spans="1:27" ht="13.5">
      <c r="A16" s="138" t="s">
        <v>85</v>
      </c>
      <c r="B16" s="136"/>
      <c r="C16" s="155"/>
      <c r="D16" s="155"/>
      <c r="E16" s="156">
        <v>11000000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11000004</v>
      </c>
      <c r="Y16" s="60">
        <v>-11000004</v>
      </c>
      <c r="Z16" s="140">
        <v>-100</v>
      </c>
      <c r="AA16" s="155">
        <v>1000000</v>
      </c>
    </row>
    <row r="17" spans="1:27" ht="13.5">
      <c r="A17" s="138" t="s">
        <v>86</v>
      </c>
      <c r="B17" s="136"/>
      <c r="C17" s="155">
        <v>62552401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>
        <v>5676326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65282031</v>
      </c>
      <c r="D19" s="153">
        <f>SUM(D20:D23)</f>
        <v>0</v>
      </c>
      <c r="E19" s="154">
        <f t="shared" si="3"/>
        <v>54721032</v>
      </c>
      <c r="F19" s="100">
        <f t="shared" si="3"/>
        <v>66460983</v>
      </c>
      <c r="G19" s="100">
        <f t="shared" si="3"/>
        <v>4638084</v>
      </c>
      <c r="H19" s="100">
        <f t="shared" si="3"/>
        <v>4638084</v>
      </c>
      <c r="I19" s="100">
        <f t="shared" si="3"/>
        <v>1942105</v>
      </c>
      <c r="J19" s="100">
        <f t="shared" si="3"/>
        <v>11218273</v>
      </c>
      <c r="K19" s="100">
        <f t="shared" si="3"/>
        <v>1680312</v>
      </c>
      <c r="L19" s="100">
        <f t="shared" si="3"/>
        <v>1586233</v>
      </c>
      <c r="M19" s="100">
        <f t="shared" si="3"/>
        <v>1586233</v>
      </c>
      <c r="N19" s="100">
        <f t="shared" si="3"/>
        <v>4852778</v>
      </c>
      <c r="O19" s="100">
        <f t="shared" si="3"/>
        <v>1586233</v>
      </c>
      <c r="P19" s="100">
        <f t="shared" si="3"/>
        <v>1586233</v>
      </c>
      <c r="Q19" s="100">
        <f t="shared" si="3"/>
        <v>1586233</v>
      </c>
      <c r="R19" s="100">
        <f t="shared" si="3"/>
        <v>4758699</v>
      </c>
      <c r="S19" s="100">
        <f t="shared" si="3"/>
        <v>1586233</v>
      </c>
      <c r="T19" s="100">
        <f t="shared" si="3"/>
        <v>1566656</v>
      </c>
      <c r="U19" s="100">
        <f t="shared" si="3"/>
        <v>2040838</v>
      </c>
      <c r="V19" s="100">
        <f t="shared" si="3"/>
        <v>5193727</v>
      </c>
      <c r="W19" s="100">
        <f t="shared" si="3"/>
        <v>26023477</v>
      </c>
      <c r="X19" s="100">
        <f t="shared" si="3"/>
        <v>54721032</v>
      </c>
      <c r="Y19" s="100">
        <f t="shared" si="3"/>
        <v>-28697555</v>
      </c>
      <c r="Z19" s="137">
        <f>+IF(X19&lt;&gt;0,+(Y19/X19)*100,0)</f>
        <v>-52.44337314398603</v>
      </c>
      <c r="AA19" s="153">
        <f>SUM(AA20:AA23)</f>
        <v>66460983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65282031</v>
      </c>
      <c r="D21" s="155"/>
      <c r="E21" s="156">
        <v>54721032</v>
      </c>
      <c r="F21" s="60">
        <v>62810183</v>
      </c>
      <c r="G21" s="60">
        <v>4416356</v>
      </c>
      <c r="H21" s="60">
        <v>4416356</v>
      </c>
      <c r="I21" s="60">
        <v>1576356</v>
      </c>
      <c r="J21" s="60">
        <v>10409068</v>
      </c>
      <c r="K21" s="60">
        <v>1253983</v>
      </c>
      <c r="L21" s="60">
        <v>1283621</v>
      </c>
      <c r="M21" s="60">
        <v>1283621</v>
      </c>
      <c r="N21" s="60">
        <v>3821225</v>
      </c>
      <c r="O21" s="60">
        <v>1283621</v>
      </c>
      <c r="P21" s="60">
        <v>1283621</v>
      </c>
      <c r="Q21" s="60">
        <v>1283621</v>
      </c>
      <c r="R21" s="60">
        <v>3850863</v>
      </c>
      <c r="S21" s="60">
        <v>1283621</v>
      </c>
      <c r="T21" s="60">
        <v>1384529</v>
      </c>
      <c r="U21" s="60">
        <v>1766425</v>
      </c>
      <c r="V21" s="60">
        <v>4434575</v>
      </c>
      <c r="W21" s="60">
        <v>22515731</v>
      </c>
      <c r="X21" s="60">
        <v>54721032</v>
      </c>
      <c r="Y21" s="60">
        <v>-32205301</v>
      </c>
      <c r="Z21" s="140">
        <v>-58.85</v>
      </c>
      <c r="AA21" s="155">
        <v>62810183</v>
      </c>
    </row>
    <row r="22" spans="1:27" ht="13.5">
      <c r="A22" s="138" t="s">
        <v>91</v>
      </c>
      <c r="B22" s="136"/>
      <c r="C22" s="157"/>
      <c r="D22" s="157"/>
      <c r="E22" s="158"/>
      <c r="F22" s="159">
        <v>3650800</v>
      </c>
      <c r="G22" s="159">
        <v>221728</v>
      </c>
      <c r="H22" s="159">
        <v>221728</v>
      </c>
      <c r="I22" s="159">
        <v>365749</v>
      </c>
      <c r="J22" s="159">
        <v>809205</v>
      </c>
      <c r="K22" s="159">
        <v>426329</v>
      </c>
      <c r="L22" s="159">
        <v>302612</v>
      </c>
      <c r="M22" s="159">
        <v>302612</v>
      </c>
      <c r="N22" s="159">
        <v>1031553</v>
      </c>
      <c r="O22" s="159">
        <v>302612</v>
      </c>
      <c r="P22" s="159">
        <v>302612</v>
      </c>
      <c r="Q22" s="159">
        <v>302612</v>
      </c>
      <c r="R22" s="159">
        <v>907836</v>
      </c>
      <c r="S22" s="159">
        <v>302612</v>
      </c>
      <c r="T22" s="159">
        <v>182127</v>
      </c>
      <c r="U22" s="159">
        <v>274413</v>
      </c>
      <c r="V22" s="159">
        <v>759152</v>
      </c>
      <c r="W22" s="159">
        <v>3507746</v>
      </c>
      <c r="X22" s="159"/>
      <c r="Y22" s="159">
        <v>3507746</v>
      </c>
      <c r="Z22" s="141">
        <v>0</v>
      </c>
      <c r="AA22" s="157">
        <v>3650800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200656166</v>
      </c>
      <c r="D25" s="168">
        <f>+D5+D9+D15+D19+D24</f>
        <v>0</v>
      </c>
      <c r="E25" s="169">
        <f t="shared" si="4"/>
        <v>143652770</v>
      </c>
      <c r="F25" s="73">
        <f t="shared" si="4"/>
        <v>145458721</v>
      </c>
      <c r="G25" s="73">
        <f t="shared" si="4"/>
        <v>49170542</v>
      </c>
      <c r="H25" s="73">
        <f t="shared" si="4"/>
        <v>4785400</v>
      </c>
      <c r="I25" s="73">
        <f t="shared" si="4"/>
        <v>2069753</v>
      </c>
      <c r="J25" s="73">
        <f t="shared" si="4"/>
        <v>56025695</v>
      </c>
      <c r="K25" s="73">
        <f t="shared" si="4"/>
        <v>1719887</v>
      </c>
      <c r="L25" s="73">
        <f t="shared" si="4"/>
        <v>15776038</v>
      </c>
      <c r="M25" s="73">
        <f t="shared" si="4"/>
        <v>12728074</v>
      </c>
      <c r="N25" s="73">
        <f t="shared" si="4"/>
        <v>30223999</v>
      </c>
      <c r="O25" s="73">
        <f t="shared" si="4"/>
        <v>1627595</v>
      </c>
      <c r="P25" s="73">
        <f t="shared" si="4"/>
        <v>1852964</v>
      </c>
      <c r="Q25" s="73">
        <f t="shared" si="4"/>
        <v>1667334</v>
      </c>
      <c r="R25" s="73">
        <f t="shared" si="4"/>
        <v>5147893</v>
      </c>
      <c r="S25" s="73">
        <f t="shared" si="4"/>
        <v>1690997</v>
      </c>
      <c r="T25" s="73">
        <f t="shared" si="4"/>
        <v>1644055</v>
      </c>
      <c r="U25" s="73">
        <f t="shared" si="4"/>
        <v>2090055</v>
      </c>
      <c r="V25" s="73">
        <f t="shared" si="4"/>
        <v>5425107</v>
      </c>
      <c r="W25" s="73">
        <f t="shared" si="4"/>
        <v>96822694</v>
      </c>
      <c r="X25" s="73">
        <f t="shared" si="4"/>
        <v>143652768</v>
      </c>
      <c r="Y25" s="73">
        <f t="shared" si="4"/>
        <v>-46830074</v>
      </c>
      <c r="Z25" s="170">
        <f>+IF(X25&lt;&gt;0,+(Y25/X25)*100,0)</f>
        <v>-32.599492966261536</v>
      </c>
      <c r="AA25" s="168">
        <f>+AA5+AA9+AA15+AA19+AA24</f>
        <v>145458721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51773076</v>
      </c>
      <c r="D28" s="153">
        <f>SUM(D29:D31)</f>
        <v>0</v>
      </c>
      <c r="E28" s="154">
        <f t="shared" si="5"/>
        <v>55846638</v>
      </c>
      <c r="F28" s="100">
        <f t="shared" si="5"/>
        <v>51679566</v>
      </c>
      <c r="G28" s="100">
        <f t="shared" si="5"/>
        <v>2868722</v>
      </c>
      <c r="H28" s="100">
        <f t="shared" si="5"/>
        <v>5683537</v>
      </c>
      <c r="I28" s="100">
        <f t="shared" si="5"/>
        <v>3171828</v>
      </c>
      <c r="J28" s="100">
        <f t="shared" si="5"/>
        <v>11724087</v>
      </c>
      <c r="K28" s="100">
        <f t="shared" si="5"/>
        <v>3987247</v>
      </c>
      <c r="L28" s="100">
        <f t="shared" si="5"/>
        <v>4851747</v>
      </c>
      <c r="M28" s="100">
        <f t="shared" si="5"/>
        <v>5238476</v>
      </c>
      <c r="N28" s="100">
        <f t="shared" si="5"/>
        <v>14077470</v>
      </c>
      <c r="O28" s="100">
        <f t="shared" si="5"/>
        <v>4080890</v>
      </c>
      <c r="P28" s="100">
        <f t="shared" si="5"/>
        <v>3233247</v>
      </c>
      <c r="Q28" s="100">
        <f t="shared" si="5"/>
        <v>4525267</v>
      </c>
      <c r="R28" s="100">
        <f t="shared" si="5"/>
        <v>11839404</v>
      </c>
      <c r="S28" s="100">
        <f t="shared" si="5"/>
        <v>4946176</v>
      </c>
      <c r="T28" s="100">
        <f t="shared" si="5"/>
        <v>3213170</v>
      </c>
      <c r="U28" s="100">
        <f t="shared" si="5"/>
        <v>4729129</v>
      </c>
      <c r="V28" s="100">
        <f t="shared" si="5"/>
        <v>12888475</v>
      </c>
      <c r="W28" s="100">
        <f t="shared" si="5"/>
        <v>50529436</v>
      </c>
      <c r="X28" s="100">
        <f t="shared" si="5"/>
        <v>55846632</v>
      </c>
      <c r="Y28" s="100">
        <f t="shared" si="5"/>
        <v>-5317196</v>
      </c>
      <c r="Z28" s="137">
        <f>+IF(X28&lt;&gt;0,+(Y28/X28)*100,0)</f>
        <v>-9.521068343029174</v>
      </c>
      <c r="AA28" s="153">
        <f>SUM(AA29:AA31)</f>
        <v>51679566</v>
      </c>
    </row>
    <row r="29" spans="1:27" ht="13.5">
      <c r="A29" s="138" t="s">
        <v>75</v>
      </c>
      <c r="B29" s="136"/>
      <c r="C29" s="155">
        <v>18316265</v>
      </c>
      <c r="D29" s="155"/>
      <c r="E29" s="156">
        <v>16908258</v>
      </c>
      <c r="F29" s="60">
        <v>15626515</v>
      </c>
      <c r="G29" s="60">
        <v>1078692</v>
      </c>
      <c r="H29" s="60">
        <v>1362286</v>
      </c>
      <c r="I29" s="60">
        <v>1129741</v>
      </c>
      <c r="J29" s="60">
        <v>3570719</v>
      </c>
      <c r="K29" s="60">
        <v>1166576</v>
      </c>
      <c r="L29" s="60">
        <v>1669625</v>
      </c>
      <c r="M29" s="60">
        <v>1127200</v>
      </c>
      <c r="N29" s="60">
        <v>3963401</v>
      </c>
      <c r="O29" s="60">
        <v>1087222</v>
      </c>
      <c r="P29" s="60">
        <v>1192800</v>
      </c>
      <c r="Q29" s="60">
        <v>1619755</v>
      </c>
      <c r="R29" s="60">
        <v>3899777</v>
      </c>
      <c r="S29" s="60">
        <v>1733243</v>
      </c>
      <c r="T29" s="60">
        <v>1136148</v>
      </c>
      <c r="U29" s="60">
        <v>1081033</v>
      </c>
      <c r="V29" s="60">
        <v>3950424</v>
      </c>
      <c r="W29" s="60">
        <v>15384321</v>
      </c>
      <c r="X29" s="60">
        <v>16908252</v>
      </c>
      <c r="Y29" s="60">
        <v>-1523931</v>
      </c>
      <c r="Z29" s="140">
        <v>-9.01</v>
      </c>
      <c r="AA29" s="155">
        <v>15626515</v>
      </c>
    </row>
    <row r="30" spans="1:27" ht="13.5">
      <c r="A30" s="138" t="s">
        <v>76</v>
      </c>
      <c r="B30" s="136"/>
      <c r="C30" s="157">
        <v>12026574</v>
      </c>
      <c r="D30" s="157"/>
      <c r="E30" s="158">
        <v>13108378</v>
      </c>
      <c r="F30" s="159">
        <v>13561548</v>
      </c>
      <c r="G30" s="159">
        <v>641340</v>
      </c>
      <c r="H30" s="159">
        <v>1952561</v>
      </c>
      <c r="I30" s="159">
        <v>1119387</v>
      </c>
      <c r="J30" s="159">
        <v>3713288</v>
      </c>
      <c r="K30" s="159">
        <v>920485</v>
      </c>
      <c r="L30" s="159">
        <v>1617009</v>
      </c>
      <c r="M30" s="159">
        <v>1796705</v>
      </c>
      <c r="N30" s="159">
        <v>4334199</v>
      </c>
      <c r="O30" s="159">
        <v>1435295</v>
      </c>
      <c r="P30" s="159">
        <v>-11516</v>
      </c>
      <c r="Q30" s="159">
        <v>799749</v>
      </c>
      <c r="R30" s="159">
        <v>2223528</v>
      </c>
      <c r="S30" s="159">
        <v>1156966</v>
      </c>
      <c r="T30" s="159">
        <v>729578</v>
      </c>
      <c r="U30" s="159">
        <v>1424584</v>
      </c>
      <c r="V30" s="159">
        <v>3311128</v>
      </c>
      <c r="W30" s="159">
        <v>13582143</v>
      </c>
      <c r="X30" s="159">
        <v>13108380</v>
      </c>
      <c r="Y30" s="159">
        <v>473763</v>
      </c>
      <c r="Z30" s="141">
        <v>3.61</v>
      </c>
      <c r="AA30" s="157">
        <v>13561548</v>
      </c>
    </row>
    <row r="31" spans="1:27" ht="13.5">
      <c r="A31" s="138" t="s">
        <v>77</v>
      </c>
      <c r="B31" s="136"/>
      <c r="C31" s="155">
        <v>21430237</v>
      </c>
      <c r="D31" s="155"/>
      <c r="E31" s="156">
        <v>25830002</v>
      </c>
      <c r="F31" s="60">
        <v>22491503</v>
      </c>
      <c r="G31" s="60">
        <v>1148690</v>
      </c>
      <c r="H31" s="60">
        <v>2368690</v>
      </c>
      <c r="I31" s="60">
        <v>922700</v>
      </c>
      <c r="J31" s="60">
        <v>4440080</v>
      </c>
      <c r="K31" s="60">
        <v>1900186</v>
      </c>
      <c r="L31" s="60">
        <v>1565113</v>
      </c>
      <c r="M31" s="60">
        <v>2314571</v>
      </c>
      <c r="N31" s="60">
        <v>5779870</v>
      </c>
      <c r="O31" s="60">
        <v>1558373</v>
      </c>
      <c r="P31" s="60">
        <v>2051963</v>
      </c>
      <c r="Q31" s="60">
        <v>2105763</v>
      </c>
      <c r="R31" s="60">
        <v>5716099</v>
      </c>
      <c r="S31" s="60">
        <v>2055967</v>
      </c>
      <c r="T31" s="60">
        <v>1347444</v>
      </c>
      <c r="U31" s="60">
        <v>2223512</v>
      </c>
      <c r="V31" s="60">
        <v>5626923</v>
      </c>
      <c r="W31" s="60">
        <v>21562972</v>
      </c>
      <c r="X31" s="60">
        <v>25830000</v>
      </c>
      <c r="Y31" s="60">
        <v>-4267028</v>
      </c>
      <c r="Z31" s="140">
        <v>-16.52</v>
      </c>
      <c r="AA31" s="155">
        <v>22491503</v>
      </c>
    </row>
    <row r="32" spans="1:27" ht="13.5">
      <c r="A32" s="135" t="s">
        <v>78</v>
      </c>
      <c r="B32" s="136"/>
      <c r="C32" s="153">
        <f aca="true" t="shared" si="6" ref="C32:Y32">SUM(C33:C37)</f>
        <v>20341444</v>
      </c>
      <c r="D32" s="153">
        <f>SUM(D33:D37)</f>
        <v>0</v>
      </c>
      <c r="E32" s="154">
        <f t="shared" si="6"/>
        <v>16380339</v>
      </c>
      <c r="F32" s="100">
        <f t="shared" si="6"/>
        <v>17993728</v>
      </c>
      <c r="G32" s="100">
        <f t="shared" si="6"/>
        <v>845766</v>
      </c>
      <c r="H32" s="100">
        <f t="shared" si="6"/>
        <v>922108</v>
      </c>
      <c r="I32" s="100">
        <f t="shared" si="6"/>
        <v>863522</v>
      </c>
      <c r="J32" s="100">
        <f t="shared" si="6"/>
        <v>2631396</v>
      </c>
      <c r="K32" s="100">
        <f t="shared" si="6"/>
        <v>1067160</v>
      </c>
      <c r="L32" s="100">
        <f t="shared" si="6"/>
        <v>1486063</v>
      </c>
      <c r="M32" s="100">
        <f t="shared" si="6"/>
        <v>1074559</v>
      </c>
      <c r="N32" s="100">
        <f t="shared" si="6"/>
        <v>3627782</v>
      </c>
      <c r="O32" s="100">
        <f t="shared" si="6"/>
        <v>919141</v>
      </c>
      <c r="P32" s="100">
        <f t="shared" si="6"/>
        <v>2089447</v>
      </c>
      <c r="Q32" s="100">
        <f t="shared" si="6"/>
        <v>2212077</v>
      </c>
      <c r="R32" s="100">
        <f t="shared" si="6"/>
        <v>5220665</v>
      </c>
      <c r="S32" s="100">
        <f t="shared" si="6"/>
        <v>2433300</v>
      </c>
      <c r="T32" s="100">
        <f t="shared" si="6"/>
        <v>746851</v>
      </c>
      <c r="U32" s="100">
        <f t="shared" si="6"/>
        <v>991054</v>
      </c>
      <c r="V32" s="100">
        <f t="shared" si="6"/>
        <v>4171205</v>
      </c>
      <c r="W32" s="100">
        <f t="shared" si="6"/>
        <v>15651048</v>
      </c>
      <c r="X32" s="100">
        <f t="shared" si="6"/>
        <v>19166664</v>
      </c>
      <c r="Y32" s="100">
        <f t="shared" si="6"/>
        <v>-3515616</v>
      </c>
      <c r="Z32" s="137">
        <f>+IF(X32&lt;&gt;0,+(Y32/X32)*100,0)</f>
        <v>-18.342346899804788</v>
      </c>
      <c r="AA32" s="153">
        <f>SUM(AA33:AA37)</f>
        <v>17993728</v>
      </c>
    </row>
    <row r="33" spans="1:27" ht="13.5">
      <c r="A33" s="138" t="s">
        <v>79</v>
      </c>
      <c r="B33" s="136"/>
      <c r="C33" s="155">
        <v>15257270</v>
      </c>
      <c r="D33" s="155"/>
      <c r="E33" s="156">
        <v>10146759</v>
      </c>
      <c r="F33" s="60">
        <v>11023723</v>
      </c>
      <c r="G33" s="60">
        <v>504264</v>
      </c>
      <c r="H33" s="60">
        <v>549687</v>
      </c>
      <c r="I33" s="60">
        <v>476796</v>
      </c>
      <c r="J33" s="60">
        <v>1530747</v>
      </c>
      <c r="K33" s="60">
        <v>693203</v>
      </c>
      <c r="L33" s="60">
        <v>925906</v>
      </c>
      <c r="M33" s="60">
        <v>721996</v>
      </c>
      <c r="N33" s="60">
        <v>2341105</v>
      </c>
      <c r="O33" s="60">
        <v>560490</v>
      </c>
      <c r="P33" s="60">
        <v>1715038</v>
      </c>
      <c r="Q33" s="60">
        <v>1659012</v>
      </c>
      <c r="R33" s="60">
        <v>3934540</v>
      </c>
      <c r="S33" s="60">
        <v>2029926</v>
      </c>
      <c r="T33" s="60">
        <v>379557</v>
      </c>
      <c r="U33" s="60">
        <v>379821</v>
      </c>
      <c r="V33" s="60">
        <v>2789304</v>
      </c>
      <c r="W33" s="60">
        <v>10595696</v>
      </c>
      <c r="X33" s="60">
        <v>10146756</v>
      </c>
      <c r="Y33" s="60">
        <v>448940</v>
      </c>
      <c r="Z33" s="140">
        <v>4.42</v>
      </c>
      <c r="AA33" s="155">
        <v>11023723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5084174</v>
      </c>
      <c r="D35" s="155"/>
      <c r="E35" s="156">
        <v>6233580</v>
      </c>
      <c r="F35" s="60">
        <v>6970005</v>
      </c>
      <c r="G35" s="60">
        <v>341502</v>
      </c>
      <c r="H35" s="60">
        <v>372421</v>
      </c>
      <c r="I35" s="60">
        <v>386726</v>
      </c>
      <c r="J35" s="60">
        <v>1100649</v>
      </c>
      <c r="K35" s="60">
        <v>373957</v>
      </c>
      <c r="L35" s="60">
        <v>560157</v>
      </c>
      <c r="M35" s="60">
        <v>352563</v>
      </c>
      <c r="N35" s="60">
        <v>1286677</v>
      </c>
      <c r="O35" s="60">
        <v>358651</v>
      </c>
      <c r="P35" s="60">
        <v>374409</v>
      </c>
      <c r="Q35" s="60">
        <v>553065</v>
      </c>
      <c r="R35" s="60">
        <v>1286125</v>
      </c>
      <c r="S35" s="60">
        <v>403374</v>
      </c>
      <c r="T35" s="60">
        <v>367294</v>
      </c>
      <c r="U35" s="60">
        <v>611233</v>
      </c>
      <c r="V35" s="60">
        <v>1381901</v>
      </c>
      <c r="W35" s="60">
        <v>5055352</v>
      </c>
      <c r="X35" s="60">
        <v>6233580</v>
      </c>
      <c r="Y35" s="60">
        <v>-1178228</v>
      </c>
      <c r="Z35" s="140">
        <v>-18.9</v>
      </c>
      <c r="AA35" s="155">
        <v>6970005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2786328</v>
      </c>
      <c r="Y37" s="159">
        <v>-2786328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88357161</v>
      </c>
      <c r="D38" s="153">
        <f>SUM(D39:D41)</f>
        <v>0</v>
      </c>
      <c r="E38" s="154">
        <f t="shared" si="7"/>
        <v>38143805</v>
      </c>
      <c r="F38" s="100">
        <f t="shared" si="7"/>
        <v>15029144</v>
      </c>
      <c r="G38" s="100">
        <f t="shared" si="7"/>
        <v>1711374</v>
      </c>
      <c r="H38" s="100">
        <f t="shared" si="7"/>
        <v>2040571</v>
      </c>
      <c r="I38" s="100">
        <f t="shared" si="7"/>
        <v>1627888</v>
      </c>
      <c r="J38" s="100">
        <f t="shared" si="7"/>
        <v>5379833</v>
      </c>
      <c r="K38" s="100">
        <f t="shared" si="7"/>
        <v>1689837</v>
      </c>
      <c r="L38" s="100">
        <f t="shared" si="7"/>
        <v>3705496</v>
      </c>
      <c r="M38" s="100">
        <f t="shared" si="7"/>
        <v>1905961</v>
      </c>
      <c r="N38" s="100">
        <f t="shared" si="7"/>
        <v>7301294</v>
      </c>
      <c r="O38" s="100">
        <f t="shared" si="7"/>
        <v>2310981</v>
      </c>
      <c r="P38" s="100">
        <f t="shared" si="7"/>
        <v>2289922</v>
      </c>
      <c r="Q38" s="100">
        <f t="shared" si="7"/>
        <v>2289993</v>
      </c>
      <c r="R38" s="100">
        <f t="shared" si="7"/>
        <v>6890896</v>
      </c>
      <c r="S38" s="100">
        <f t="shared" si="7"/>
        <v>2093555</v>
      </c>
      <c r="T38" s="100">
        <f t="shared" si="7"/>
        <v>2427700</v>
      </c>
      <c r="U38" s="100">
        <f t="shared" si="7"/>
        <v>1964970</v>
      </c>
      <c r="V38" s="100">
        <f t="shared" si="7"/>
        <v>6486225</v>
      </c>
      <c r="W38" s="100">
        <f t="shared" si="7"/>
        <v>26058248</v>
      </c>
      <c r="X38" s="100">
        <f t="shared" si="7"/>
        <v>35357472</v>
      </c>
      <c r="Y38" s="100">
        <f t="shared" si="7"/>
        <v>-9299224</v>
      </c>
      <c r="Z38" s="137">
        <f>+IF(X38&lt;&gt;0,+(Y38/X38)*100,0)</f>
        <v>-26.300590720965573</v>
      </c>
      <c r="AA38" s="153">
        <f>SUM(AA39:AA41)</f>
        <v>15029144</v>
      </c>
    </row>
    <row r="39" spans="1:27" ht="13.5">
      <c r="A39" s="138" t="s">
        <v>85</v>
      </c>
      <c r="B39" s="136"/>
      <c r="C39" s="155">
        <v>18671446</v>
      </c>
      <c r="D39" s="155"/>
      <c r="E39" s="156">
        <v>27637904</v>
      </c>
      <c r="F39" s="60">
        <v>15029144</v>
      </c>
      <c r="G39" s="60">
        <v>906747</v>
      </c>
      <c r="H39" s="60">
        <v>1233718</v>
      </c>
      <c r="I39" s="60">
        <v>801250</v>
      </c>
      <c r="J39" s="60">
        <v>2941715</v>
      </c>
      <c r="K39" s="60">
        <v>889695</v>
      </c>
      <c r="L39" s="60">
        <v>2309552</v>
      </c>
      <c r="M39" s="60">
        <v>1128198</v>
      </c>
      <c r="N39" s="60">
        <v>4327445</v>
      </c>
      <c r="O39" s="60">
        <v>1418309</v>
      </c>
      <c r="P39" s="60">
        <v>1501818</v>
      </c>
      <c r="Q39" s="60">
        <v>1508785</v>
      </c>
      <c r="R39" s="60">
        <v>4428912</v>
      </c>
      <c r="S39" s="60">
        <v>1264365</v>
      </c>
      <c r="T39" s="60">
        <v>1646265</v>
      </c>
      <c r="U39" s="60">
        <v>1213375</v>
      </c>
      <c r="V39" s="60">
        <v>4124005</v>
      </c>
      <c r="W39" s="60">
        <v>15822077</v>
      </c>
      <c r="X39" s="60">
        <v>27637908</v>
      </c>
      <c r="Y39" s="60">
        <v>-11815831</v>
      </c>
      <c r="Z39" s="140">
        <v>-42.75</v>
      </c>
      <c r="AA39" s="155">
        <v>15029144</v>
      </c>
    </row>
    <row r="40" spans="1:27" ht="13.5">
      <c r="A40" s="138" t="s">
        <v>86</v>
      </c>
      <c r="B40" s="136"/>
      <c r="C40" s="155">
        <v>69685715</v>
      </c>
      <c r="D40" s="155"/>
      <c r="E40" s="156">
        <v>7719569</v>
      </c>
      <c r="F40" s="60"/>
      <c r="G40" s="60">
        <v>594414</v>
      </c>
      <c r="H40" s="60">
        <v>610124</v>
      </c>
      <c r="I40" s="60">
        <v>598499</v>
      </c>
      <c r="J40" s="60">
        <v>1803037</v>
      </c>
      <c r="K40" s="60">
        <v>587027</v>
      </c>
      <c r="L40" s="60">
        <v>1027374</v>
      </c>
      <c r="M40" s="60">
        <v>560943</v>
      </c>
      <c r="N40" s="60">
        <v>2175344</v>
      </c>
      <c r="O40" s="60">
        <v>691746</v>
      </c>
      <c r="P40" s="60">
        <v>587178</v>
      </c>
      <c r="Q40" s="60">
        <v>580580</v>
      </c>
      <c r="R40" s="60">
        <v>1859504</v>
      </c>
      <c r="S40" s="60">
        <v>572269</v>
      </c>
      <c r="T40" s="60">
        <v>570115</v>
      </c>
      <c r="U40" s="60">
        <v>546662</v>
      </c>
      <c r="V40" s="60">
        <v>1689046</v>
      </c>
      <c r="W40" s="60">
        <v>7526931</v>
      </c>
      <c r="X40" s="60">
        <v>7719564</v>
      </c>
      <c r="Y40" s="60">
        <v>-192633</v>
      </c>
      <c r="Z40" s="140">
        <v>-2.5</v>
      </c>
      <c r="AA40" s="155"/>
    </row>
    <row r="41" spans="1:27" ht="13.5">
      <c r="A41" s="138" t="s">
        <v>87</v>
      </c>
      <c r="B41" s="136"/>
      <c r="C41" s="155"/>
      <c r="D41" s="155"/>
      <c r="E41" s="156">
        <v>2786332</v>
      </c>
      <c r="F41" s="60"/>
      <c r="G41" s="60">
        <v>210213</v>
      </c>
      <c r="H41" s="60">
        <v>196729</v>
      </c>
      <c r="I41" s="60">
        <v>228139</v>
      </c>
      <c r="J41" s="60">
        <v>635081</v>
      </c>
      <c r="K41" s="60">
        <v>213115</v>
      </c>
      <c r="L41" s="60">
        <v>368570</v>
      </c>
      <c r="M41" s="60">
        <v>216820</v>
      </c>
      <c r="N41" s="60">
        <v>798505</v>
      </c>
      <c r="O41" s="60">
        <v>200926</v>
      </c>
      <c r="P41" s="60">
        <v>200926</v>
      </c>
      <c r="Q41" s="60">
        <v>200628</v>
      </c>
      <c r="R41" s="60">
        <v>602480</v>
      </c>
      <c r="S41" s="60">
        <v>256921</v>
      </c>
      <c r="T41" s="60">
        <v>211320</v>
      </c>
      <c r="U41" s="60">
        <v>204933</v>
      </c>
      <c r="V41" s="60">
        <v>673174</v>
      </c>
      <c r="W41" s="60">
        <v>2709240</v>
      </c>
      <c r="X41" s="60"/>
      <c r="Y41" s="60">
        <v>2709240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75746574</v>
      </c>
      <c r="D42" s="153">
        <f>SUM(D43:D46)</f>
        <v>0</v>
      </c>
      <c r="E42" s="154">
        <f t="shared" si="8"/>
        <v>28088320</v>
      </c>
      <c r="F42" s="100">
        <f t="shared" si="8"/>
        <v>59454025</v>
      </c>
      <c r="G42" s="100">
        <f t="shared" si="8"/>
        <v>1710260</v>
      </c>
      <c r="H42" s="100">
        <f t="shared" si="8"/>
        <v>4511083</v>
      </c>
      <c r="I42" s="100">
        <f t="shared" si="8"/>
        <v>1431300</v>
      </c>
      <c r="J42" s="100">
        <f t="shared" si="8"/>
        <v>7652643</v>
      </c>
      <c r="K42" s="100">
        <f t="shared" si="8"/>
        <v>2662753</v>
      </c>
      <c r="L42" s="100">
        <f t="shared" si="8"/>
        <v>2733084</v>
      </c>
      <c r="M42" s="100">
        <f t="shared" si="8"/>
        <v>8885835</v>
      </c>
      <c r="N42" s="100">
        <f t="shared" si="8"/>
        <v>14281672</v>
      </c>
      <c r="O42" s="100">
        <f t="shared" si="8"/>
        <v>4109563</v>
      </c>
      <c r="P42" s="100">
        <f t="shared" si="8"/>
        <v>1896503</v>
      </c>
      <c r="Q42" s="100">
        <f t="shared" si="8"/>
        <v>6645787</v>
      </c>
      <c r="R42" s="100">
        <f t="shared" si="8"/>
        <v>12651853</v>
      </c>
      <c r="S42" s="100">
        <f t="shared" si="8"/>
        <v>4374511</v>
      </c>
      <c r="T42" s="100">
        <f t="shared" si="8"/>
        <v>3496492</v>
      </c>
      <c r="U42" s="100">
        <f t="shared" si="8"/>
        <v>3959450</v>
      </c>
      <c r="V42" s="100">
        <f t="shared" si="8"/>
        <v>11830453</v>
      </c>
      <c r="W42" s="100">
        <f t="shared" si="8"/>
        <v>46416621</v>
      </c>
      <c r="X42" s="100">
        <f t="shared" si="8"/>
        <v>28088316</v>
      </c>
      <c r="Y42" s="100">
        <f t="shared" si="8"/>
        <v>18328305</v>
      </c>
      <c r="Z42" s="137">
        <f>+IF(X42&lt;&gt;0,+(Y42/X42)*100,0)</f>
        <v>65.25241669881527</v>
      </c>
      <c r="AA42" s="153">
        <f>SUM(AA43:AA46)</f>
        <v>59454025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75746574</v>
      </c>
      <c r="D44" s="155"/>
      <c r="E44" s="156">
        <v>28088320</v>
      </c>
      <c r="F44" s="60">
        <v>59454025</v>
      </c>
      <c r="G44" s="60">
        <v>1710260</v>
      </c>
      <c r="H44" s="60">
        <v>4511083</v>
      </c>
      <c r="I44" s="60">
        <v>1431300</v>
      </c>
      <c r="J44" s="60">
        <v>7652643</v>
      </c>
      <c r="K44" s="60">
        <v>2662753</v>
      </c>
      <c r="L44" s="60">
        <v>2733084</v>
      </c>
      <c r="M44" s="60">
        <v>8885835</v>
      </c>
      <c r="N44" s="60">
        <v>14281672</v>
      </c>
      <c r="O44" s="60">
        <v>4109563</v>
      </c>
      <c r="P44" s="60">
        <v>1896503</v>
      </c>
      <c r="Q44" s="60">
        <v>6645787</v>
      </c>
      <c r="R44" s="60">
        <v>12651853</v>
      </c>
      <c r="S44" s="60">
        <v>4374511</v>
      </c>
      <c r="T44" s="60">
        <v>3496492</v>
      </c>
      <c r="U44" s="60">
        <v>3959450</v>
      </c>
      <c r="V44" s="60">
        <v>11830453</v>
      </c>
      <c r="W44" s="60">
        <v>46416621</v>
      </c>
      <c r="X44" s="60">
        <v>28088316</v>
      </c>
      <c r="Y44" s="60">
        <v>18328305</v>
      </c>
      <c r="Z44" s="140">
        <v>65.25</v>
      </c>
      <c r="AA44" s="155">
        <v>59454025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236218255</v>
      </c>
      <c r="D48" s="168">
        <f>+D28+D32+D38+D42+D47</f>
        <v>0</v>
      </c>
      <c r="E48" s="169">
        <f t="shared" si="9"/>
        <v>138459102</v>
      </c>
      <c r="F48" s="73">
        <f t="shared" si="9"/>
        <v>144156463</v>
      </c>
      <c r="G48" s="73">
        <f t="shared" si="9"/>
        <v>7136122</v>
      </c>
      <c r="H48" s="73">
        <f t="shared" si="9"/>
        <v>13157299</v>
      </c>
      <c r="I48" s="73">
        <f t="shared" si="9"/>
        <v>7094538</v>
      </c>
      <c r="J48" s="73">
        <f t="shared" si="9"/>
        <v>27387959</v>
      </c>
      <c r="K48" s="73">
        <f t="shared" si="9"/>
        <v>9406997</v>
      </c>
      <c r="L48" s="73">
        <f t="shared" si="9"/>
        <v>12776390</v>
      </c>
      <c r="M48" s="73">
        <f t="shared" si="9"/>
        <v>17104831</v>
      </c>
      <c r="N48" s="73">
        <f t="shared" si="9"/>
        <v>39288218</v>
      </c>
      <c r="O48" s="73">
        <f t="shared" si="9"/>
        <v>11420575</v>
      </c>
      <c r="P48" s="73">
        <f t="shared" si="9"/>
        <v>9509119</v>
      </c>
      <c r="Q48" s="73">
        <f t="shared" si="9"/>
        <v>15673124</v>
      </c>
      <c r="R48" s="73">
        <f t="shared" si="9"/>
        <v>36602818</v>
      </c>
      <c r="S48" s="73">
        <f t="shared" si="9"/>
        <v>13847542</v>
      </c>
      <c r="T48" s="73">
        <f t="shared" si="9"/>
        <v>9884213</v>
      </c>
      <c r="U48" s="73">
        <f t="shared" si="9"/>
        <v>11644603</v>
      </c>
      <c r="V48" s="73">
        <f t="shared" si="9"/>
        <v>35376358</v>
      </c>
      <c r="W48" s="73">
        <f t="shared" si="9"/>
        <v>138655353</v>
      </c>
      <c r="X48" s="73">
        <f t="shared" si="9"/>
        <v>138459084</v>
      </c>
      <c r="Y48" s="73">
        <f t="shared" si="9"/>
        <v>196269</v>
      </c>
      <c r="Z48" s="170">
        <f>+IF(X48&lt;&gt;0,+(Y48/X48)*100,0)</f>
        <v>0.1417523461299224</v>
      </c>
      <c r="AA48" s="168">
        <f>+AA28+AA32+AA38+AA42+AA47</f>
        <v>144156463</v>
      </c>
    </row>
    <row r="49" spans="1:27" ht="13.5">
      <c r="A49" s="148" t="s">
        <v>49</v>
      </c>
      <c r="B49" s="149"/>
      <c r="C49" s="171">
        <f aca="true" t="shared" si="10" ref="C49:Y49">+C25-C48</f>
        <v>-35562089</v>
      </c>
      <c r="D49" s="171">
        <f>+D25-D48</f>
        <v>0</v>
      </c>
      <c r="E49" s="172">
        <f t="shared" si="10"/>
        <v>5193668</v>
      </c>
      <c r="F49" s="173">
        <f t="shared" si="10"/>
        <v>1302258</v>
      </c>
      <c r="G49" s="173">
        <f t="shared" si="10"/>
        <v>42034420</v>
      </c>
      <c r="H49" s="173">
        <f t="shared" si="10"/>
        <v>-8371899</v>
      </c>
      <c r="I49" s="173">
        <f t="shared" si="10"/>
        <v>-5024785</v>
      </c>
      <c r="J49" s="173">
        <f t="shared" si="10"/>
        <v>28637736</v>
      </c>
      <c r="K49" s="173">
        <f t="shared" si="10"/>
        <v>-7687110</v>
      </c>
      <c r="L49" s="173">
        <f t="shared" si="10"/>
        <v>2999648</v>
      </c>
      <c r="M49" s="173">
        <f t="shared" si="10"/>
        <v>-4376757</v>
      </c>
      <c r="N49" s="173">
        <f t="shared" si="10"/>
        <v>-9064219</v>
      </c>
      <c r="O49" s="173">
        <f t="shared" si="10"/>
        <v>-9792980</v>
      </c>
      <c r="P49" s="173">
        <f t="shared" si="10"/>
        <v>-7656155</v>
      </c>
      <c r="Q49" s="173">
        <f t="shared" si="10"/>
        <v>-14005790</v>
      </c>
      <c r="R49" s="173">
        <f t="shared" si="10"/>
        <v>-31454925</v>
      </c>
      <c r="S49" s="173">
        <f t="shared" si="10"/>
        <v>-12156545</v>
      </c>
      <c r="T49" s="173">
        <f t="shared" si="10"/>
        <v>-8240158</v>
      </c>
      <c r="U49" s="173">
        <f t="shared" si="10"/>
        <v>-9554548</v>
      </c>
      <c r="V49" s="173">
        <f t="shared" si="10"/>
        <v>-29951251</v>
      </c>
      <c r="W49" s="173">
        <f t="shared" si="10"/>
        <v>-41832659</v>
      </c>
      <c r="X49" s="173">
        <f>IF(F25=F48,0,X25-X48)</f>
        <v>5193684</v>
      </c>
      <c r="Y49" s="173">
        <f t="shared" si="10"/>
        <v>-47026343</v>
      </c>
      <c r="Z49" s="174">
        <f>+IF(X49&lt;&gt;0,+(Y49/X49)*100,0)</f>
        <v>-905.4525265688094</v>
      </c>
      <c r="AA49" s="171">
        <f>+AA25-AA48</f>
        <v>1302258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17424490</v>
      </c>
      <c r="D8" s="155">
        <v>0</v>
      </c>
      <c r="E8" s="156">
        <v>14892150</v>
      </c>
      <c r="F8" s="60">
        <v>14800655</v>
      </c>
      <c r="G8" s="60">
        <v>1722180</v>
      </c>
      <c r="H8" s="60">
        <v>1722180</v>
      </c>
      <c r="I8" s="60">
        <v>1474653</v>
      </c>
      <c r="J8" s="60">
        <v>4919013</v>
      </c>
      <c r="K8" s="60">
        <v>1146633</v>
      </c>
      <c r="L8" s="60">
        <v>1204679</v>
      </c>
      <c r="M8" s="60">
        <v>1204679</v>
      </c>
      <c r="N8" s="60">
        <v>3555991</v>
      </c>
      <c r="O8" s="60">
        <v>1204679</v>
      </c>
      <c r="P8" s="60">
        <v>1204679</v>
      </c>
      <c r="Q8" s="60">
        <v>1204679</v>
      </c>
      <c r="R8" s="60">
        <v>3614037</v>
      </c>
      <c r="S8" s="60">
        <v>1204679</v>
      </c>
      <c r="T8" s="60">
        <v>1261747</v>
      </c>
      <c r="U8" s="60">
        <v>1643769</v>
      </c>
      <c r="V8" s="60">
        <v>4110195</v>
      </c>
      <c r="W8" s="60">
        <v>16199236</v>
      </c>
      <c r="X8" s="60">
        <v>12372504</v>
      </c>
      <c r="Y8" s="60">
        <v>3826732</v>
      </c>
      <c r="Z8" s="140">
        <v>30.93</v>
      </c>
      <c r="AA8" s="155">
        <v>14800655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3650800</v>
      </c>
      <c r="G9" s="60">
        <v>221728</v>
      </c>
      <c r="H9" s="60">
        <v>221728</v>
      </c>
      <c r="I9" s="60">
        <v>365749</v>
      </c>
      <c r="J9" s="60">
        <v>809205</v>
      </c>
      <c r="K9" s="60">
        <v>426329</v>
      </c>
      <c r="L9" s="60">
        <v>302612</v>
      </c>
      <c r="M9" s="60">
        <v>302612</v>
      </c>
      <c r="N9" s="60">
        <v>1031553</v>
      </c>
      <c r="O9" s="60">
        <v>302612</v>
      </c>
      <c r="P9" s="60">
        <v>302612</v>
      </c>
      <c r="Q9" s="60">
        <v>302612</v>
      </c>
      <c r="R9" s="60">
        <v>907836</v>
      </c>
      <c r="S9" s="60">
        <v>302612</v>
      </c>
      <c r="T9" s="60">
        <v>182127</v>
      </c>
      <c r="U9" s="60">
        <v>274413</v>
      </c>
      <c r="V9" s="60">
        <v>759152</v>
      </c>
      <c r="W9" s="60">
        <v>3507746</v>
      </c>
      <c r="X9" s="60">
        <v>2519652</v>
      </c>
      <c r="Y9" s="60">
        <v>988094</v>
      </c>
      <c r="Z9" s="140">
        <v>39.22</v>
      </c>
      <c r="AA9" s="155">
        <v>3650800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288082</v>
      </c>
      <c r="D12" s="155">
        <v>0</v>
      </c>
      <c r="E12" s="156">
        <v>385120</v>
      </c>
      <c r="F12" s="60">
        <v>285120</v>
      </c>
      <c r="G12" s="60">
        <v>23642</v>
      </c>
      <c r="H12" s="60">
        <v>23642</v>
      </c>
      <c r="I12" s="60">
        <v>23642</v>
      </c>
      <c r="J12" s="60">
        <v>70926</v>
      </c>
      <c r="K12" s="60">
        <v>23642</v>
      </c>
      <c r="L12" s="60">
        <v>23642</v>
      </c>
      <c r="M12" s="60">
        <v>23642</v>
      </c>
      <c r="N12" s="60">
        <v>70926</v>
      </c>
      <c r="O12" s="60">
        <v>0</v>
      </c>
      <c r="P12" s="60">
        <v>47284</v>
      </c>
      <c r="Q12" s="60">
        <v>23642</v>
      </c>
      <c r="R12" s="60">
        <v>70926</v>
      </c>
      <c r="S12" s="60">
        <v>23642</v>
      </c>
      <c r="T12" s="60">
        <v>49175</v>
      </c>
      <c r="U12" s="60">
        <v>25533</v>
      </c>
      <c r="V12" s="60">
        <v>98350</v>
      </c>
      <c r="W12" s="60">
        <v>311128</v>
      </c>
      <c r="X12" s="60">
        <v>285120</v>
      </c>
      <c r="Y12" s="60">
        <v>26008</v>
      </c>
      <c r="Z12" s="140">
        <v>9.12</v>
      </c>
      <c r="AA12" s="155">
        <v>285120</v>
      </c>
    </row>
    <row r="13" spans="1:27" ht="13.5">
      <c r="A13" s="181" t="s">
        <v>109</v>
      </c>
      <c r="B13" s="185"/>
      <c r="C13" s="155">
        <v>716878</v>
      </c>
      <c r="D13" s="155">
        <v>0</v>
      </c>
      <c r="E13" s="156">
        <v>0</v>
      </c>
      <c r="F13" s="60">
        <v>300000</v>
      </c>
      <c r="G13" s="60">
        <v>9988</v>
      </c>
      <c r="H13" s="60">
        <v>104563</v>
      </c>
      <c r="I13" s="60">
        <v>81170</v>
      </c>
      <c r="J13" s="60">
        <v>195721</v>
      </c>
      <c r="K13" s="60">
        <v>10250</v>
      </c>
      <c r="L13" s="60">
        <v>7659</v>
      </c>
      <c r="M13" s="60">
        <v>17393</v>
      </c>
      <c r="N13" s="60">
        <v>35302</v>
      </c>
      <c r="O13" s="60">
        <v>24862</v>
      </c>
      <c r="P13" s="60">
        <v>9785</v>
      </c>
      <c r="Q13" s="60">
        <v>3531</v>
      </c>
      <c r="R13" s="60">
        <v>38178</v>
      </c>
      <c r="S13" s="60">
        <v>40197</v>
      </c>
      <c r="T13" s="60">
        <v>14934</v>
      </c>
      <c r="U13" s="60">
        <v>3359</v>
      </c>
      <c r="V13" s="60">
        <v>58490</v>
      </c>
      <c r="W13" s="60">
        <v>327691</v>
      </c>
      <c r="X13" s="60"/>
      <c r="Y13" s="60">
        <v>327691</v>
      </c>
      <c r="Z13" s="140">
        <v>0</v>
      </c>
      <c r="AA13" s="155">
        <v>300000</v>
      </c>
    </row>
    <row r="14" spans="1:27" ht="13.5">
      <c r="A14" s="181" t="s">
        <v>110</v>
      </c>
      <c r="B14" s="185"/>
      <c r="C14" s="155">
        <v>2622213</v>
      </c>
      <c r="D14" s="155">
        <v>0</v>
      </c>
      <c r="E14" s="156">
        <v>0</v>
      </c>
      <c r="F14" s="60">
        <v>1568900</v>
      </c>
      <c r="G14" s="60">
        <v>87311</v>
      </c>
      <c r="H14" s="60">
        <v>87311</v>
      </c>
      <c r="I14" s="60">
        <v>101703</v>
      </c>
      <c r="J14" s="60">
        <v>276325</v>
      </c>
      <c r="K14" s="60">
        <v>107350</v>
      </c>
      <c r="L14" s="60">
        <v>78942</v>
      </c>
      <c r="M14" s="60">
        <v>78942</v>
      </c>
      <c r="N14" s="60">
        <v>265234</v>
      </c>
      <c r="O14" s="60">
        <v>78942</v>
      </c>
      <c r="P14" s="60">
        <v>78942</v>
      </c>
      <c r="Q14" s="60">
        <v>78942</v>
      </c>
      <c r="R14" s="60">
        <v>236826</v>
      </c>
      <c r="S14" s="60">
        <v>78942</v>
      </c>
      <c r="T14" s="60">
        <v>122782</v>
      </c>
      <c r="U14" s="60">
        <v>122656</v>
      </c>
      <c r="V14" s="60">
        <v>324380</v>
      </c>
      <c r="W14" s="60">
        <v>1102765</v>
      </c>
      <c r="X14" s="60"/>
      <c r="Y14" s="60">
        <v>1102765</v>
      </c>
      <c r="Z14" s="140">
        <v>0</v>
      </c>
      <c r="AA14" s="155">
        <v>1568900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172389803</v>
      </c>
      <c r="D19" s="155">
        <v>0</v>
      </c>
      <c r="E19" s="156">
        <v>128301500</v>
      </c>
      <c r="F19" s="60">
        <v>115819000</v>
      </c>
      <c r="G19" s="60">
        <v>44485000</v>
      </c>
      <c r="H19" s="60">
        <v>0</v>
      </c>
      <c r="I19" s="60">
        <v>0</v>
      </c>
      <c r="J19" s="60">
        <v>44485000</v>
      </c>
      <c r="K19" s="60">
        <v>0</v>
      </c>
      <c r="L19" s="60">
        <v>14131000</v>
      </c>
      <c r="M19" s="60">
        <v>11100000</v>
      </c>
      <c r="N19" s="60">
        <v>25231000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69716000</v>
      </c>
      <c r="X19" s="60">
        <v>127901496</v>
      </c>
      <c r="Y19" s="60">
        <v>-58185496</v>
      </c>
      <c r="Z19" s="140">
        <v>-45.49</v>
      </c>
      <c r="AA19" s="155">
        <v>115819000</v>
      </c>
    </row>
    <row r="20" spans="1:27" ht="13.5">
      <c r="A20" s="181" t="s">
        <v>35</v>
      </c>
      <c r="B20" s="185"/>
      <c r="C20" s="155">
        <v>7214700</v>
      </c>
      <c r="D20" s="155">
        <v>0</v>
      </c>
      <c r="E20" s="156">
        <v>74000</v>
      </c>
      <c r="F20" s="54">
        <v>9034246</v>
      </c>
      <c r="G20" s="54">
        <v>13828</v>
      </c>
      <c r="H20" s="54">
        <v>19111</v>
      </c>
      <c r="I20" s="54">
        <v>22836</v>
      </c>
      <c r="J20" s="54">
        <v>55775</v>
      </c>
      <c r="K20" s="54">
        <v>5683</v>
      </c>
      <c r="L20" s="54">
        <v>27504</v>
      </c>
      <c r="M20" s="54">
        <v>806</v>
      </c>
      <c r="N20" s="54">
        <v>33993</v>
      </c>
      <c r="O20" s="54">
        <v>16500</v>
      </c>
      <c r="P20" s="54">
        <v>209662</v>
      </c>
      <c r="Q20" s="54">
        <v>53928</v>
      </c>
      <c r="R20" s="54">
        <v>280090</v>
      </c>
      <c r="S20" s="54">
        <v>40925</v>
      </c>
      <c r="T20" s="54">
        <v>13290</v>
      </c>
      <c r="U20" s="54">
        <v>20325</v>
      </c>
      <c r="V20" s="54">
        <v>74540</v>
      </c>
      <c r="W20" s="54">
        <v>444398</v>
      </c>
      <c r="X20" s="54">
        <v>573996</v>
      </c>
      <c r="Y20" s="54">
        <v>-129598</v>
      </c>
      <c r="Z20" s="184">
        <v>-22.58</v>
      </c>
      <c r="AA20" s="130">
        <v>9034246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200656166</v>
      </c>
      <c r="D22" s="188">
        <f>SUM(D5:D21)</f>
        <v>0</v>
      </c>
      <c r="E22" s="189">
        <f t="shared" si="0"/>
        <v>143652770</v>
      </c>
      <c r="F22" s="190">
        <f t="shared" si="0"/>
        <v>145458721</v>
      </c>
      <c r="G22" s="190">
        <f t="shared" si="0"/>
        <v>46563677</v>
      </c>
      <c r="H22" s="190">
        <f t="shared" si="0"/>
        <v>2178535</v>
      </c>
      <c r="I22" s="190">
        <f t="shared" si="0"/>
        <v>2069753</v>
      </c>
      <c r="J22" s="190">
        <f t="shared" si="0"/>
        <v>50811965</v>
      </c>
      <c r="K22" s="190">
        <f t="shared" si="0"/>
        <v>1719887</v>
      </c>
      <c r="L22" s="190">
        <f t="shared" si="0"/>
        <v>15776038</v>
      </c>
      <c r="M22" s="190">
        <f t="shared" si="0"/>
        <v>12728074</v>
      </c>
      <c r="N22" s="190">
        <f t="shared" si="0"/>
        <v>30223999</v>
      </c>
      <c r="O22" s="190">
        <f t="shared" si="0"/>
        <v>1627595</v>
      </c>
      <c r="P22" s="190">
        <f t="shared" si="0"/>
        <v>1852964</v>
      </c>
      <c r="Q22" s="190">
        <f t="shared" si="0"/>
        <v>1667334</v>
      </c>
      <c r="R22" s="190">
        <f t="shared" si="0"/>
        <v>5147893</v>
      </c>
      <c r="S22" s="190">
        <f t="shared" si="0"/>
        <v>1690997</v>
      </c>
      <c r="T22" s="190">
        <f t="shared" si="0"/>
        <v>1644055</v>
      </c>
      <c r="U22" s="190">
        <f t="shared" si="0"/>
        <v>2090055</v>
      </c>
      <c r="V22" s="190">
        <f t="shared" si="0"/>
        <v>5425107</v>
      </c>
      <c r="W22" s="190">
        <f t="shared" si="0"/>
        <v>91608964</v>
      </c>
      <c r="X22" s="190">
        <f t="shared" si="0"/>
        <v>143652768</v>
      </c>
      <c r="Y22" s="190">
        <f t="shared" si="0"/>
        <v>-52043804</v>
      </c>
      <c r="Z22" s="191">
        <f>+IF(X22&lt;&gt;0,+(Y22/X22)*100,0)</f>
        <v>-36.2288904868161</v>
      </c>
      <c r="AA22" s="188">
        <f>SUM(AA5:AA21)</f>
        <v>145458721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64484135</v>
      </c>
      <c r="D25" s="155">
        <v>0</v>
      </c>
      <c r="E25" s="156">
        <v>70949502</v>
      </c>
      <c r="F25" s="60">
        <v>66332766</v>
      </c>
      <c r="G25" s="60">
        <v>5426608</v>
      </c>
      <c r="H25" s="60">
        <v>5625210</v>
      </c>
      <c r="I25" s="60">
        <v>5588391</v>
      </c>
      <c r="J25" s="60">
        <v>16640209</v>
      </c>
      <c r="K25" s="60">
        <v>5472280</v>
      </c>
      <c r="L25" s="60">
        <v>8848690</v>
      </c>
      <c r="M25" s="60">
        <v>5357528</v>
      </c>
      <c r="N25" s="60">
        <v>19678498</v>
      </c>
      <c r="O25" s="60">
        <v>5477694</v>
      </c>
      <c r="P25" s="60">
        <v>5524232</v>
      </c>
      <c r="Q25" s="60">
        <v>5375403</v>
      </c>
      <c r="R25" s="60">
        <v>16377329</v>
      </c>
      <c r="S25" s="60">
        <v>5650097</v>
      </c>
      <c r="T25" s="60">
        <v>5352879</v>
      </c>
      <c r="U25" s="60">
        <v>5333825</v>
      </c>
      <c r="V25" s="60">
        <v>16336801</v>
      </c>
      <c r="W25" s="60">
        <v>69032837</v>
      </c>
      <c r="X25" s="60">
        <v>70949496</v>
      </c>
      <c r="Y25" s="60">
        <v>-1916659</v>
      </c>
      <c r="Z25" s="140">
        <v>-2.7</v>
      </c>
      <c r="AA25" s="155">
        <v>66332766</v>
      </c>
    </row>
    <row r="26" spans="1:27" ht="13.5">
      <c r="A26" s="183" t="s">
        <v>38</v>
      </c>
      <c r="B26" s="182"/>
      <c r="C26" s="155">
        <v>4204529</v>
      </c>
      <c r="D26" s="155">
        <v>0</v>
      </c>
      <c r="E26" s="156">
        <v>5395498</v>
      </c>
      <c r="F26" s="60">
        <v>5395498</v>
      </c>
      <c r="G26" s="60">
        <v>356746</v>
      </c>
      <c r="H26" s="60">
        <v>349191</v>
      </c>
      <c r="I26" s="60">
        <v>342663</v>
      </c>
      <c r="J26" s="60">
        <v>1048600</v>
      </c>
      <c r="K26" s="60">
        <v>374276</v>
      </c>
      <c r="L26" s="60">
        <v>361220</v>
      </c>
      <c r="M26" s="60">
        <v>364025</v>
      </c>
      <c r="N26" s="60">
        <v>1099521</v>
      </c>
      <c r="O26" s="60">
        <v>349796</v>
      </c>
      <c r="P26" s="60">
        <v>366932</v>
      </c>
      <c r="Q26" s="60">
        <v>362852</v>
      </c>
      <c r="R26" s="60">
        <v>1079580</v>
      </c>
      <c r="S26" s="60">
        <v>376724</v>
      </c>
      <c r="T26" s="60">
        <v>351428</v>
      </c>
      <c r="U26" s="60">
        <v>364484</v>
      </c>
      <c r="V26" s="60">
        <v>1092636</v>
      </c>
      <c r="W26" s="60">
        <v>4320337</v>
      </c>
      <c r="X26" s="60">
        <v>5395500</v>
      </c>
      <c r="Y26" s="60">
        <v>-1075163</v>
      </c>
      <c r="Z26" s="140">
        <v>-19.93</v>
      </c>
      <c r="AA26" s="155">
        <v>5395498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1800000</v>
      </c>
      <c r="Y27" s="60">
        <v>-1800000</v>
      </c>
      <c r="Z27" s="140">
        <v>-100</v>
      </c>
      <c r="AA27" s="155">
        <v>1500000</v>
      </c>
    </row>
    <row r="28" spans="1:27" ht="13.5">
      <c r="A28" s="183" t="s">
        <v>39</v>
      </c>
      <c r="B28" s="182"/>
      <c r="C28" s="155">
        <v>27945678</v>
      </c>
      <c r="D28" s="155">
        <v>0</v>
      </c>
      <c r="E28" s="156">
        <v>5161563</v>
      </c>
      <c r="F28" s="60">
        <v>5455000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1668854</v>
      </c>
      <c r="Q28" s="60">
        <v>2308454</v>
      </c>
      <c r="R28" s="60">
        <v>3977308</v>
      </c>
      <c r="S28" s="60">
        <v>2457286</v>
      </c>
      <c r="T28" s="60">
        <v>327024</v>
      </c>
      <c r="U28" s="60">
        <v>356753</v>
      </c>
      <c r="V28" s="60">
        <v>3141063</v>
      </c>
      <c r="W28" s="60">
        <v>7118371</v>
      </c>
      <c r="X28" s="60">
        <v>5161560</v>
      </c>
      <c r="Y28" s="60">
        <v>1956811</v>
      </c>
      <c r="Z28" s="140">
        <v>37.91</v>
      </c>
      <c r="AA28" s="155">
        <v>5455000</v>
      </c>
    </row>
    <row r="29" spans="1:27" ht="13.5">
      <c r="A29" s="183" t="s">
        <v>40</v>
      </c>
      <c r="B29" s="182"/>
      <c r="C29" s="155">
        <v>966483</v>
      </c>
      <c r="D29" s="155">
        <v>0</v>
      </c>
      <c r="E29" s="156">
        <v>1500000</v>
      </c>
      <c r="F29" s="60">
        <v>500000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1500000</v>
      </c>
      <c r="Y29" s="60">
        <v>-1500000</v>
      </c>
      <c r="Z29" s="140">
        <v>-100</v>
      </c>
      <c r="AA29" s="155">
        <v>500000</v>
      </c>
    </row>
    <row r="30" spans="1:27" ht="13.5">
      <c r="A30" s="183" t="s">
        <v>119</v>
      </c>
      <c r="B30" s="182"/>
      <c r="C30" s="155">
        <v>7000000</v>
      </c>
      <c r="D30" s="155">
        <v>0</v>
      </c>
      <c r="E30" s="156">
        <v>5000000</v>
      </c>
      <c r="F30" s="60">
        <v>7500000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1248333</v>
      </c>
      <c r="N30" s="60">
        <v>1248333</v>
      </c>
      <c r="O30" s="60">
        <v>624167</v>
      </c>
      <c r="P30" s="60">
        <v>0</v>
      </c>
      <c r="Q30" s="60">
        <v>1872500</v>
      </c>
      <c r="R30" s="60">
        <v>2496667</v>
      </c>
      <c r="S30" s="60">
        <v>624167</v>
      </c>
      <c r="T30" s="60">
        <v>624167</v>
      </c>
      <c r="U30" s="60">
        <v>0</v>
      </c>
      <c r="V30" s="60">
        <v>1248334</v>
      </c>
      <c r="W30" s="60">
        <v>4993334</v>
      </c>
      <c r="X30" s="60">
        <v>5000004</v>
      </c>
      <c r="Y30" s="60">
        <v>-6670</v>
      </c>
      <c r="Z30" s="140">
        <v>-0.13</v>
      </c>
      <c r="AA30" s="155">
        <v>7500000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11602477</v>
      </c>
      <c r="D32" s="155">
        <v>0</v>
      </c>
      <c r="E32" s="156">
        <v>6716000</v>
      </c>
      <c r="F32" s="60">
        <v>20400000</v>
      </c>
      <c r="G32" s="60">
        <v>27136</v>
      </c>
      <c r="H32" s="60">
        <v>941650</v>
      </c>
      <c r="I32" s="60">
        <v>41219</v>
      </c>
      <c r="J32" s="60">
        <v>1010005</v>
      </c>
      <c r="K32" s="60">
        <v>359668</v>
      </c>
      <c r="L32" s="60">
        <v>153694</v>
      </c>
      <c r="M32" s="60">
        <v>924413</v>
      </c>
      <c r="N32" s="60">
        <v>1437775</v>
      </c>
      <c r="O32" s="60">
        <v>1063950</v>
      </c>
      <c r="P32" s="60">
        <v>83551</v>
      </c>
      <c r="Q32" s="60">
        <v>116789</v>
      </c>
      <c r="R32" s="60">
        <v>1264290</v>
      </c>
      <c r="S32" s="60">
        <v>424400</v>
      </c>
      <c r="T32" s="60">
        <v>336894</v>
      </c>
      <c r="U32" s="60">
        <v>70239</v>
      </c>
      <c r="V32" s="60">
        <v>831533</v>
      </c>
      <c r="W32" s="60">
        <v>4543603</v>
      </c>
      <c r="X32" s="60">
        <v>10001004</v>
      </c>
      <c r="Y32" s="60">
        <v>-5457401</v>
      </c>
      <c r="Z32" s="140">
        <v>-54.57</v>
      </c>
      <c r="AA32" s="155">
        <v>20400000</v>
      </c>
    </row>
    <row r="33" spans="1:27" ht="13.5">
      <c r="A33" s="183" t="s">
        <v>42</v>
      </c>
      <c r="B33" s="182"/>
      <c r="C33" s="155">
        <v>62552401</v>
      </c>
      <c r="D33" s="155">
        <v>0</v>
      </c>
      <c r="E33" s="156">
        <v>12434000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57462552</v>
      </c>
      <c r="D34" s="155">
        <v>0</v>
      </c>
      <c r="E34" s="156">
        <v>31302539</v>
      </c>
      <c r="F34" s="60">
        <v>37073199</v>
      </c>
      <c r="G34" s="60">
        <v>1325632</v>
      </c>
      <c r="H34" s="60">
        <v>6241248</v>
      </c>
      <c r="I34" s="60">
        <v>1122265</v>
      </c>
      <c r="J34" s="60">
        <v>8689145</v>
      </c>
      <c r="K34" s="60">
        <v>3200773</v>
      </c>
      <c r="L34" s="60">
        <v>3412786</v>
      </c>
      <c r="M34" s="60">
        <v>9210532</v>
      </c>
      <c r="N34" s="60">
        <v>15824091</v>
      </c>
      <c r="O34" s="60">
        <v>3904968</v>
      </c>
      <c r="P34" s="60">
        <v>1865550</v>
      </c>
      <c r="Q34" s="60">
        <v>5637126</v>
      </c>
      <c r="R34" s="60">
        <v>11407644</v>
      </c>
      <c r="S34" s="60">
        <v>4314868</v>
      </c>
      <c r="T34" s="60">
        <v>2891821</v>
      </c>
      <c r="U34" s="60">
        <v>5519302</v>
      </c>
      <c r="V34" s="60">
        <v>12725991</v>
      </c>
      <c r="W34" s="60">
        <v>48646871</v>
      </c>
      <c r="X34" s="60">
        <v>38651544</v>
      </c>
      <c r="Y34" s="60">
        <v>9995327</v>
      </c>
      <c r="Z34" s="140">
        <v>25.86</v>
      </c>
      <c r="AA34" s="155">
        <v>37073199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236218255</v>
      </c>
      <c r="D36" s="188">
        <f>SUM(D25:D35)</f>
        <v>0</v>
      </c>
      <c r="E36" s="189">
        <f t="shared" si="1"/>
        <v>138459102</v>
      </c>
      <c r="F36" s="190">
        <f t="shared" si="1"/>
        <v>144156463</v>
      </c>
      <c r="G36" s="190">
        <f t="shared" si="1"/>
        <v>7136122</v>
      </c>
      <c r="H36" s="190">
        <f t="shared" si="1"/>
        <v>13157299</v>
      </c>
      <c r="I36" s="190">
        <f t="shared" si="1"/>
        <v>7094538</v>
      </c>
      <c r="J36" s="190">
        <f t="shared" si="1"/>
        <v>27387959</v>
      </c>
      <c r="K36" s="190">
        <f t="shared" si="1"/>
        <v>9406997</v>
      </c>
      <c r="L36" s="190">
        <f t="shared" si="1"/>
        <v>12776390</v>
      </c>
      <c r="M36" s="190">
        <f t="shared" si="1"/>
        <v>17104831</v>
      </c>
      <c r="N36" s="190">
        <f t="shared" si="1"/>
        <v>39288218</v>
      </c>
      <c r="O36" s="190">
        <f t="shared" si="1"/>
        <v>11420575</v>
      </c>
      <c r="P36" s="190">
        <f t="shared" si="1"/>
        <v>9509119</v>
      </c>
      <c r="Q36" s="190">
        <f t="shared" si="1"/>
        <v>15673124</v>
      </c>
      <c r="R36" s="190">
        <f t="shared" si="1"/>
        <v>36602818</v>
      </c>
      <c r="S36" s="190">
        <f t="shared" si="1"/>
        <v>13847542</v>
      </c>
      <c r="T36" s="190">
        <f t="shared" si="1"/>
        <v>9884213</v>
      </c>
      <c r="U36" s="190">
        <f t="shared" si="1"/>
        <v>11644603</v>
      </c>
      <c r="V36" s="190">
        <f t="shared" si="1"/>
        <v>35376358</v>
      </c>
      <c r="W36" s="190">
        <f t="shared" si="1"/>
        <v>138655353</v>
      </c>
      <c r="X36" s="190">
        <f t="shared" si="1"/>
        <v>138459108</v>
      </c>
      <c r="Y36" s="190">
        <f t="shared" si="1"/>
        <v>196245</v>
      </c>
      <c r="Z36" s="191">
        <f>+IF(X36&lt;&gt;0,+(Y36/X36)*100,0)</f>
        <v>0.14173498792148798</v>
      </c>
      <c r="AA36" s="188">
        <f>SUM(AA25:AA35)</f>
        <v>144156463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-35562089</v>
      </c>
      <c r="D38" s="199">
        <f>+D22-D36</f>
        <v>0</v>
      </c>
      <c r="E38" s="200">
        <f t="shared" si="2"/>
        <v>5193668</v>
      </c>
      <c r="F38" s="106">
        <f t="shared" si="2"/>
        <v>1302258</v>
      </c>
      <c r="G38" s="106">
        <f t="shared" si="2"/>
        <v>39427555</v>
      </c>
      <c r="H38" s="106">
        <f t="shared" si="2"/>
        <v>-10978764</v>
      </c>
      <c r="I38" s="106">
        <f t="shared" si="2"/>
        <v>-5024785</v>
      </c>
      <c r="J38" s="106">
        <f t="shared" si="2"/>
        <v>23424006</v>
      </c>
      <c r="K38" s="106">
        <f t="shared" si="2"/>
        <v>-7687110</v>
      </c>
      <c r="L38" s="106">
        <f t="shared" si="2"/>
        <v>2999648</v>
      </c>
      <c r="M38" s="106">
        <f t="shared" si="2"/>
        <v>-4376757</v>
      </c>
      <c r="N38" s="106">
        <f t="shared" si="2"/>
        <v>-9064219</v>
      </c>
      <c r="O38" s="106">
        <f t="shared" si="2"/>
        <v>-9792980</v>
      </c>
      <c r="P38" s="106">
        <f t="shared" si="2"/>
        <v>-7656155</v>
      </c>
      <c r="Q38" s="106">
        <f t="shared" si="2"/>
        <v>-14005790</v>
      </c>
      <c r="R38" s="106">
        <f t="shared" si="2"/>
        <v>-31454925</v>
      </c>
      <c r="S38" s="106">
        <f t="shared" si="2"/>
        <v>-12156545</v>
      </c>
      <c r="T38" s="106">
        <f t="shared" si="2"/>
        <v>-8240158</v>
      </c>
      <c r="U38" s="106">
        <f t="shared" si="2"/>
        <v>-9554548</v>
      </c>
      <c r="V38" s="106">
        <f t="shared" si="2"/>
        <v>-29951251</v>
      </c>
      <c r="W38" s="106">
        <f t="shared" si="2"/>
        <v>-47046389</v>
      </c>
      <c r="X38" s="106">
        <f>IF(F22=F36,0,X22-X36)</f>
        <v>5193660</v>
      </c>
      <c r="Y38" s="106">
        <f t="shared" si="2"/>
        <v>-52240049</v>
      </c>
      <c r="Z38" s="201">
        <f>+IF(X38&lt;&gt;0,+(Y38/X38)*100,0)</f>
        <v>-1005.8426812690858</v>
      </c>
      <c r="AA38" s="199">
        <f>+AA22-AA36</f>
        <v>1302258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2606865</v>
      </c>
      <c r="H39" s="60">
        <v>2606865</v>
      </c>
      <c r="I39" s="60">
        <v>0</v>
      </c>
      <c r="J39" s="60">
        <v>5213730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5213730</v>
      </c>
      <c r="X39" s="60">
        <v>54903504</v>
      </c>
      <c r="Y39" s="60">
        <v>-49689774</v>
      </c>
      <c r="Z39" s="140">
        <v>-90.5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-1500000</v>
      </c>
      <c r="Y40" s="54">
        <v>1500000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-54903504</v>
      </c>
      <c r="Y41" s="202">
        <v>54903504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-35562089</v>
      </c>
      <c r="D42" s="206">
        <f>SUM(D38:D41)</f>
        <v>0</v>
      </c>
      <c r="E42" s="207">
        <f t="shared" si="3"/>
        <v>5193668</v>
      </c>
      <c r="F42" s="88">
        <f t="shared" si="3"/>
        <v>1302258</v>
      </c>
      <c r="G42" s="88">
        <f t="shared" si="3"/>
        <v>42034420</v>
      </c>
      <c r="H42" s="88">
        <f t="shared" si="3"/>
        <v>-8371899</v>
      </c>
      <c r="I42" s="88">
        <f t="shared" si="3"/>
        <v>-5024785</v>
      </c>
      <c r="J42" s="88">
        <f t="shared" si="3"/>
        <v>28637736</v>
      </c>
      <c r="K42" s="88">
        <f t="shared" si="3"/>
        <v>-7687110</v>
      </c>
      <c r="L42" s="88">
        <f t="shared" si="3"/>
        <v>2999648</v>
      </c>
      <c r="M42" s="88">
        <f t="shared" si="3"/>
        <v>-4376757</v>
      </c>
      <c r="N42" s="88">
        <f t="shared" si="3"/>
        <v>-9064219</v>
      </c>
      <c r="O42" s="88">
        <f t="shared" si="3"/>
        <v>-9792980</v>
      </c>
      <c r="P42" s="88">
        <f t="shared" si="3"/>
        <v>-7656155</v>
      </c>
      <c r="Q42" s="88">
        <f t="shared" si="3"/>
        <v>-14005790</v>
      </c>
      <c r="R42" s="88">
        <f t="shared" si="3"/>
        <v>-31454925</v>
      </c>
      <c r="S42" s="88">
        <f t="shared" si="3"/>
        <v>-12156545</v>
      </c>
      <c r="T42" s="88">
        <f t="shared" si="3"/>
        <v>-8240158</v>
      </c>
      <c r="U42" s="88">
        <f t="shared" si="3"/>
        <v>-9554548</v>
      </c>
      <c r="V42" s="88">
        <f t="shared" si="3"/>
        <v>-29951251</v>
      </c>
      <c r="W42" s="88">
        <f t="shared" si="3"/>
        <v>-41832659</v>
      </c>
      <c r="X42" s="88">
        <f t="shared" si="3"/>
        <v>3693660</v>
      </c>
      <c r="Y42" s="88">
        <f t="shared" si="3"/>
        <v>-45526319</v>
      </c>
      <c r="Z42" s="208">
        <f>+IF(X42&lt;&gt;0,+(Y42/X42)*100,0)</f>
        <v>-1232.5530503619716</v>
      </c>
      <c r="AA42" s="206">
        <f>SUM(AA38:AA41)</f>
        <v>1302258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-35562089</v>
      </c>
      <c r="D44" s="210">
        <f>+D42-D43</f>
        <v>0</v>
      </c>
      <c r="E44" s="211">
        <f t="shared" si="4"/>
        <v>5193668</v>
      </c>
      <c r="F44" s="77">
        <f t="shared" si="4"/>
        <v>1302258</v>
      </c>
      <c r="G44" s="77">
        <f t="shared" si="4"/>
        <v>42034420</v>
      </c>
      <c r="H44" s="77">
        <f t="shared" si="4"/>
        <v>-8371899</v>
      </c>
      <c r="I44" s="77">
        <f t="shared" si="4"/>
        <v>-5024785</v>
      </c>
      <c r="J44" s="77">
        <f t="shared" si="4"/>
        <v>28637736</v>
      </c>
      <c r="K44" s="77">
        <f t="shared" si="4"/>
        <v>-7687110</v>
      </c>
      <c r="L44" s="77">
        <f t="shared" si="4"/>
        <v>2999648</v>
      </c>
      <c r="M44" s="77">
        <f t="shared" si="4"/>
        <v>-4376757</v>
      </c>
      <c r="N44" s="77">
        <f t="shared" si="4"/>
        <v>-9064219</v>
      </c>
      <c r="O44" s="77">
        <f t="shared" si="4"/>
        <v>-9792980</v>
      </c>
      <c r="P44" s="77">
        <f t="shared" si="4"/>
        <v>-7656155</v>
      </c>
      <c r="Q44" s="77">
        <f t="shared" si="4"/>
        <v>-14005790</v>
      </c>
      <c r="R44" s="77">
        <f t="shared" si="4"/>
        <v>-31454925</v>
      </c>
      <c r="S44" s="77">
        <f t="shared" si="4"/>
        <v>-12156545</v>
      </c>
      <c r="T44" s="77">
        <f t="shared" si="4"/>
        <v>-8240158</v>
      </c>
      <c r="U44" s="77">
        <f t="shared" si="4"/>
        <v>-9554548</v>
      </c>
      <c r="V44" s="77">
        <f t="shared" si="4"/>
        <v>-29951251</v>
      </c>
      <c r="W44" s="77">
        <f t="shared" si="4"/>
        <v>-41832659</v>
      </c>
      <c r="X44" s="77">
        <f t="shared" si="4"/>
        <v>3693660</v>
      </c>
      <c r="Y44" s="77">
        <f t="shared" si="4"/>
        <v>-45526319</v>
      </c>
      <c r="Z44" s="212">
        <f>+IF(X44&lt;&gt;0,+(Y44/X44)*100,0)</f>
        <v>-1232.5530503619716</v>
      </c>
      <c r="AA44" s="210">
        <f>+AA42-AA43</f>
        <v>1302258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-35562089</v>
      </c>
      <c r="D46" s="206">
        <f>SUM(D44:D45)</f>
        <v>0</v>
      </c>
      <c r="E46" s="207">
        <f t="shared" si="5"/>
        <v>5193668</v>
      </c>
      <c r="F46" s="88">
        <f t="shared" si="5"/>
        <v>1302258</v>
      </c>
      <c r="G46" s="88">
        <f t="shared" si="5"/>
        <v>42034420</v>
      </c>
      <c r="H46" s="88">
        <f t="shared" si="5"/>
        <v>-8371899</v>
      </c>
      <c r="I46" s="88">
        <f t="shared" si="5"/>
        <v>-5024785</v>
      </c>
      <c r="J46" s="88">
        <f t="shared" si="5"/>
        <v>28637736</v>
      </c>
      <c r="K46" s="88">
        <f t="shared" si="5"/>
        <v>-7687110</v>
      </c>
      <c r="L46" s="88">
        <f t="shared" si="5"/>
        <v>2999648</v>
      </c>
      <c r="M46" s="88">
        <f t="shared" si="5"/>
        <v>-4376757</v>
      </c>
      <c r="N46" s="88">
        <f t="shared" si="5"/>
        <v>-9064219</v>
      </c>
      <c r="O46" s="88">
        <f t="shared" si="5"/>
        <v>-9792980</v>
      </c>
      <c r="P46" s="88">
        <f t="shared" si="5"/>
        <v>-7656155</v>
      </c>
      <c r="Q46" s="88">
        <f t="shared" si="5"/>
        <v>-14005790</v>
      </c>
      <c r="R46" s="88">
        <f t="shared" si="5"/>
        <v>-31454925</v>
      </c>
      <c r="S46" s="88">
        <f t="shared" si="5"/>
        <v>-12156545</v>
      </c>
      <c r="T46" s="88">
        <f t="shared" si="5"/>
        <v>-8240158</v>
      </c>
      <c r="U46" s="88">
        <f t="shared" si="5"/>
        <v>-9554548</v>
      </c>
      <c r="V46" s="88">
        <f t="shared" si="5"/>
        <v>-29951251</v>
      </c>
      <c r="W46" s="88">
        <f t="shared" si="5"/>
        <v>-41832659</v>
      </c>
      <c r="X46" s="88">
        <f t="shared" si="5"/>
        <v>3693660</v>
      </c>
      <c r="Y46" s="88">
        <f t="shared" si="5"/>
        <v>-45526319</v>
      </c>
      <c r="Z46" s="208">
        <f>+IF(X46&lt;&gt;0,+(Y46/X46)*100,0)</f>
        <v>-1232.5530503619716</v>
      </c>
      <c r="AA46" s="206">
        <f>SUM(AA44:AA45)</f>
        <v>1302258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-35562089</v>
      </c>
      <c r="D48" s="217">
        <f>SUM(D46:D47)</f>
        <v>0</v>
      </c>
      <c r="E48" s="218">
        <f t="shared" si="6"/>
        <v>5193668</v>
      </c>
      <c r="F48" s="219">
        <f t="shared" si="6"/>
        <v>1302258</v>
      </c>
      <c r="G48" s="219">
        <f t="shared" si="6"/>
        <v>42034420</v>
      </c>
      <c r="H48" s="220">
        <f t="shared" si="6"/>
        <v>-8371899</v>
      </c>
      <c r="I48" s="220">
        <f t="shared" si="6"/>
        <v>-5024785</v>
      </c>
      <c r="J48" s="220">
        <f t="shared" si="6"/>
        <v>28637736</v>
      </c>
      <c r="K48" s="220">
        <f t="shared" si="6"/>
        <v>-7687110</v>
      </c>
      <c r="L48" s="220">
        <f t="shared" si="6"/>
        <v>2999648</v>
      </c>
      <c r="M48" s="219">
        <f t="shared" si="6"/>
        <v>-4376757</v>
      </c>
      <c r="N48" s="219">
        <f t="shared" si="6"/>
        <v>-9064219</v>
      </c>
      <c r="O48" s="220">
        <f t="shared" si="6"/>
        <v>-9792980</v>
      </c>
      <c r="P48" s="220">
        <f t="shared" si="6"/>
        <v>-7656155</v>
      </c>
      <c r="Q48" s="220">
        <f t="shared" si="6"/>
        <v>-14005790</v>
      </c>
      <c r="R48" s="220">
        <f t="shared" si="6"/>
        <v>-31454925</v>
      </c>
      <c r="S48" s="220">
        <f t="shared" si="6"/>
        <v>-12156545</v>
      </c>
      <c r="T48" s="219">
        <f t="shared" si="6"/>
        <v>-8240158</v>
      </c>
      <c r="U48" s="219">
        <f t="shared" si="6"/>
        <v>-9554548</v>
      </c>
      <c r="V48" s="220">
        <f t="shared" si="6"/>
        <v>-29951251</v>
      </c>
      <c r="W48" s="220">
        <f t="shared" si="6"/>
        <v>-41832659</v>
      </c>
      <c r="X48" s="220">
        <f t="shared" si="6"/>
        <v>3693660</v>
      </c>
      <c r="Y48" s="220">
        <f t="shared" si="6"/>
        <v>-45526319</v>
      </c>
      <c r="Z48" s="221">
        <f>+IF(X48&lt;&gt;0,+(Y48/X48)*100,0)</f>
        <v>-1232.5530503619716</v>
      </c>
      <c r="AA48" s="222">
        <f>SUM(AA46:AA47)</f>
        <v>1302258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775863</v>
      </c>
      <c r="D5" s="153">
        <f>SUM(D6:D8)</f>
        <v>0</v>
      </c>
      <c r="E5" s="154">
        <f t="shared" si="0"/>
        <v>0</v>
      </c>
      <c r="F5" s="100">
        <f t="shared" si="0"/>
        <v>20000</v>
      </c>
      <c r="G5" s="100">
        <f t="shared" si="0"/>
        <v>0</v>
      </c>
      <c r="H5" s="100">
        <f t="shared" si="0"/>
        <v>10935</v>
      </c>
      <c r="I5" s="100">
        <f t="shared" si="0"/>
        <v>7325</v>
      </c>
      <c r="J5" s="100">
        <f t="shared" si="0"/>
        <v>18260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18260</v>
      </c>
      <c r="X5" s="100">
        <f t="shared" si="0"/>
        <v>0</v>
      </c>
      <c r="Y5" s="100">
        <f t="shared" si="0"/>
        <v>18260</v>
      </c>
      <c r="Z5" s="137">
        <f>+IF(X5&lt;&gt;0,+(Y5/X5)*100,0)</f>
        <v>0</v>
      </c>
      <c r="AA5" s="153">
        <f>SUM(AA6:AA8)</f>
        <v>20000</v>
      </c>
    </row>
    <row r="6" spans="1:27" ht="13.5">
      <c r="A6" s="138" t="s">
        <v>75</v>
      </c>
      <c r="B6" s="136"/>
      <c r="C6" s="155">
        <v>264123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65824</v>
      </c>
      <c r="D7" s="157"/>
      <c r="E7" s="158"/>
      <c r="F7" s="159">
        <v>8000</v>
      </c>
      <c r="G7" s="159"/>
      <c r="H7" s="159"/>
      <c r="I7" s="159">
        <v>7325</v>
      </c>
      <c r="J7" s="159">
        <v>7325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7325</v>
      </c>
      <c r="X7" s="159"/>
      <c r="Y7" s="159">
        <v>7325</v>
      </c>
      <c r="Z7" s="141"/>
      <c r="AA7" s="225">
        <v>8000</v>
      </c>
    </row>
    <row r="8" spans="1:27" ht="13.5">
      <c r="A8" s="138" t="s">
        <v>77</v>
      </c>
      <c r="B8" s="136"/>
      <c r="C8" s="155">
        <v>445916</v>
      </c>
      <c r="D8" s="155"/>
      <c r="E8" s="156"/>
      <c r="F8" s="60">
        <v>12000</v>
      </c>
      <c r="G8" s="60"/>
      <c r="H8" s="60">
        <v>10935</v>
      </c>
      <c r="I8" s="60"/>
      <c r="J8" s="60">
        <v>10935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10935</v>
      </c>
      <c r="X8" s="60"/>
      <c r="Y8" s="60">
        <v>10935</v>
      </c>
      <c r="Z8" s="140"/>
      <c r="AA8" s="62">
        <v>12000</v>
      </c>
    </row>
    <row r="9" spans="1:27" ht="13.5">
      <c r="A9" s="135" t="s">
        <v>78</v>
      </c>
      <c r="B9" s="136"/>
      <c r="C9" s="153">
        <f aca="true" t="shared" si="1" ref="C9:Y9">SUM(C10:C14)</f>
        <v>62930</v>
      </c>
      <c r="D9" s="153">
        <f>SUM(D10:D14)</f>
        <v>0</v>
      </c>
      <c r="E9" s="154">
        <f t="shared" si="1"/>
        <v>1500000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472383</v>
      </c>
      <c r="L9" s="100">
        <f t="shared" si="1"/>
        <v>0</v>
      </c>
      <c r="M9" s="100">
        <f t="shared" si="1"/>
        <v>0</v>
      </c>
      <c r="N9" s="100">
        <f t="shared" si="1"/>
        <v>472383</v>
      </c>
      <c r="O9" s="100">
        <f t="shared" si="1"/>
        <v>834584</v>
      </c>
      <c r="P9" s="100">
        <f t="shared" si="1"/>
        <v>293876</v>
      </c>
      <c r="Q9" s="100">
        <f t="shared" si="1"/>
        <v>4645279</v>
      </c>
      <c r="R9" s="100">
        <f t="shared" si="1"/>
        <v>5773739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6246122</v>
      </c>
      <c r="X9" s="100">
        <f t="shared" si="1"/>
        <v>1500000</v>
      </c>
      <c r="Y9" s="100">
        <f t="shared" si="1"/>
        <v>4746122</v>
      </c>
      <c r="Z9" s="137">
        <f>+IF(X9&lt;&gt;0,+(Y9/X9)*100,0)</f>
        <v>316.40813333333335</v>
      </c>
      <c r="AA9" s="102">
        <f>SUM(AA10:AA14)</f>
        <v>0</v>
      </c>
    </row>
    <row r="10" spans="1:27" ht="13.5">
      <c r="A10" s="138" t="s">
        <v>79</v>
      </c>
      <c r="B10" s="136"/>
      <c r="C10" s="155">
        <v>48069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4630</v>
      </c>
      <c r="R10" s="60">
        <v>4630</v>
      </c>
      <c r="S10" s="60"/>
      <c r="T10" s="60"/>
      <c r="U10" s="60"/>
      <c r="V10" s="60"/>
      <c r="W10" s="60">
        <v>4630</v>
      </c>
      <c r="X10" s="60"/>
      <c r="Y10" s="60">
        <v>4630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14861</v>
      </c>
      <c r="D12" s="155"/>
      <c r="E12" s="156">
        <v>1500000</v>
      </c>
      <c r="F12" s="60"/>
      <c r="G12" s="60"/>
      <c r="H12" s="60"/>
      <c r="I12" s="60"/>
      <c r="J12" s="60"/>
      <c r="K12" s="60">
        <v>472383</v>
      </c>
      <c r="L12" s="60"/>
      <c r="M12" s="60"/>
      <c r="N12" s="60">
        <v>472383</v>
      </c>
      <c r="O12" s="60">
        <v>834584</v>
      </c>
      <c r="P12" s="60">
        <v>293876</v>
      </c>
      <c r="Q12" s="60">
        <v>4640649</v>
      </c>
      <c r="R12" s="60">
        <v>5769109</v>
      </c>
      <c r="S12" s="60"/>
      <c r="T12" s="60"/>
      <c r="U12" s="60"/>
      <c r="V12" s="60"/>
      <c r="W12" s="60">
        <v>6241492</v>
      </c>
      <c r="X12" s="60">
        <v>1500000</v>
      </c>
      <c r="Y12" s="60">
        <v>4741492</v>
      </c>
      <c r="Z12" s="140">
        <v>316.1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409191</v>
      </c>
      <c r="D15" s="153">
        <f>SUM(D16:D18)</f>
        <v>0</v>
      </c>
      <c r="E15" s="154">
        <f t="shared" si="2"/>
        <v>0</v>
      </c>
      <c r="F15" s="100">
        <f t="shared" si="2"/>
        <v>80000</v>
      </c>
      <c r="G15" s="100">
        <f t="shared" si="2"/>
        <v>0</v>
      </c>
      <c r="H15" s="100">
        <f t="shared" si="2"/>
        <v>0</v>
      </c>
      <c r="I15" s="100">
        <f t="shared" si="2"/>
        <v>68027</v>
      </c>
      <c r="J15" s="100">
        <f t="shared" si="2"/>
        <v>68027</v>
      </c>
      <c r="K15" s="100">
        <f t="shared" si="2"/>
        <v>133793</v>
      </c>
      <c r="L15" s="100">
        <f t="shared" si="2"/>
        <v>758245</v>
      </c>
      <c r="M15" s="100">
        <f t="shared" si="2"/>
        <v>331349</v>
      </c>
      <c r="N15" s="100">
        <f t="shared" si="2"/>
        <v>1223387</v>
      </c>
      <c r="O15" s="100">
        <f t="shared" si="2"/>
        <v>545561</v>
      </c>
      <c r="P15" s="100">
        <f t="shared" si="2"/>
        <v>489258</v>
      </c>
      <c r="Q15" s="100">
        <f t="shared" si="2"/>
        <v>1535675</v>
      </c>
      <c r="R15" s="100">
        <f t="shared" si="2"/>
        <v>2570494</v>
      </c>
      <c r="S15" s="100">
        <f t="shared" si="2"/>
        <v>245119</v>
      </c>
      <c r="T15" s="100">
        <f t="shared" si="2"/>
        <v>1638099</v>
      </c>
      <c r="U15" s="100">
        <f t="shared" si="2"/>
        <v>69888</v>
      </c>
      <c r="V15" s="100">
        <f t="shared" si="2"/>
        <v>1953106</v>
      </c>
      <c r="W15" s="100">
        <f t="shared" si="2"/>
        <v>5815014</v>
      </c>
      <c r="X15" s="100">
        <f t="shared" si="2"/>
        <v>0</v>
      </c>
      <c r="Y15" s="100">
        <f t="shared" si="2"/>
        <v>5815014</v>
      </c>
      <c r="Z15" s="137">
        <f>+IF(X15&lt;&gt;0,+(Y15/X15)*100,0)</f>
        <v>0</v>
      </c>
      <c r="AA15" s="102">
        <f>SUM(AA16:AA18)</f>
        <v>80000</v>
      </c>
    </row>
    <row r="16" spans="1:27" ht="13.5">
      <c r="A16" s="138" t="s">
        <v>85</v>
      </c>
      <c r="B16" s="136"/>
      <c r="C16" s="155">
        <v>409191</v>
      </c>
      <c r="D16" s="155"/>
      <c r="E16" s="156"/>
      <c r="F16" s="60">
        <v>50000</v>
      </c>
      <c r="G16" s="60"/>
      <c r="H16" s="60"/>
      <c r="I16" s="60">
        <v>46053</v>
      </c>
      <c r="J16" s="60">
        <v>46053</v>
      </c>
      <c r="K16" s="60"/>
      <c r="L16" s="60"/>
      <c r="M16" s="60"/>
      <c r="N16" s="60"/>
      <c r="O16" s="60"/>
      <c r="P16" s="60">
        <v>15548</v>
      </c>
      <c r="Q16" s="60"/>
      <c r="R16" s="60">
        <v>15548</v>
      </c>
      <c r="S16" s="60"/>
      <c r="T16" s="60"/>
      <c r="U16" s="60"/>
      <c r="V16" s="60"/>
      <c r="W16" s="60">
        <v>61601</v>
      </c>
      <c r="X16" s="60"/>
      <c r="Y16" s="60">
        <v>61601</v>
      </c>
      <c r="Z16" s="140"/>
      <c r="AA16" s="62">
        <v>50000</v>
      </c>
    </row>
    <row r="17" spans="1:27" ht="13.5">
      <c r="A17" s="138" t="s">
        <v>86</v>
      </c>
      <c r="B17" s="136"/>
      <c r="C17" s="155"/>
      <c r="D17" s="155"/>
      <c r="E17" s="156"/>
      <c r="F17" s="60">
        <v>30000</v>
      </c>
      <c r="G17" s="60"/>
      <c r="H17" s="60"/>
      <c r="I17" s="60">
        <v>21974</v>
      </c>
      <c r="J17" s="60">
        <v>21974</v>
      </c>
      <c r="K17" s="60">
        <v>133793</v>
      </c>
      <c r="L17" s="60">
        <v>758245</v>
      </c>
      <c r="M17" s="60">
        <v>331349</v>
      </c>
      <c r="N17" s="60">
        <v>1223387</v>
      </c>
      <c r="O17" s="60">
        <v>545561</v>
      </c>
      <c r="P17" s="60">
        <v>473710</v>
      </c>
      <c r="Q17" s="60">
        <v>1535675</v>
      </c>
      <c r="R17" s="60">
        <v>2554946</v>
      </c>
      <c r="S17" s="60">
        <v>245119</v>
      </c>
      <c r="T17" s="60">
        <v>1638099</v>
      </c>
      <c r="U17" s="60">
        <v>69888</v>
      </c>
      <c r="V17" s="60">
        <v>1953106</v>
      </c>
      <c r="W17" s="60">
        <v>5753413</v>
      </c>
      <c r="X17" s="60"/>
      <c r="Y17" s="60">
        <v>5753413</v>
      </c>
      <c r="Z17" s="140"/>
      <c r="AA17" s="62">
        <v>30000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327567263</v>
      </c>
      <c r="D19" s="153">
        <f>SUM(D20:D23)</f>
        <v>0</v>
      </c>
      <c r="E19" s="154">
        <f t="shared" si="3"/>
        <v>54903500</v>
      </c>
      <c r="F19" s="100">
        <f t="shared" si="3"/>
        <v>73533146</v>
      </c>
      <c r="G19" s="100">
        <f t="shared" si="3"/>
        <v>2606865</v>
      </c>
      <c r="H19" s="100">
        <f t="shared" si="3"/>
        <v>1293353</v>
      </c>
      <c r="I19" s="100">
        <f t="shared" si="3"/>
        <v>2157677</v>
      </c>
      <c r="J19" s="100">
        <f t="shared" si="3"/>
        <v>6057895</v>
      </c>
      <c r="K19" s="100">
        <f t="shared" si="3"/>
        <v>5169461</v>
      </c>
      <c r="L19" s="100">
        <f t="shared" si="3"/>
        <v>4757674</v>
      </c>
      <c r="M19" s="100">
        <f t="shared" si="3"/>
        <v>3253176</v>
      </c>
      <c r="N19" s="100">
        <f t="shared" si="3"/>
        <v>13180311</v>
      </c>
      <c r="O19" s="100">
        <f t="shared" si="3"/>
        <v>1165582</v>
      </c>
      <c r="P19" s="100">
        <f t="shared" si="3"/>
        <v>1237727</v>
      </c>
      <c r="Q19" s="100">
        <f t="shared" si="3"/>
        <v>5434280</v>
      </c>
      <c r="R19" s="100">
        <f t="shared" si="3"/>
        <v>7837589</v>
      </c>
      <c r="S19" s="100">
        <f t="shared" si="3"/>
        <v>0</v>
      </c>
      <c r="T19" s="100">
        <f t="shared" si="3"/>
        <v>3001939</v>
      </c>
      <c r="U19" s="100">
        <f t="shared" si="3"/>
        <v>1742254</v>
      </c>
      <c r="V19" s="100">
        <f t="shared" si="3"/>
        <v>4744193</v>
      </c>
      <c r="W19" s="100">
        <f t="shared" si="3"/>
        <v>31819988</v>
      </c>
      <c r="X19" s="100">
        <f t="shared" si="3"/>
        <v>54903504</v>
      </c>
      <c r="Y19" s="100">
        <f t="shared" si="3"/>
        <v>-23083516</v>
      </c>
      <c r="Z19" s="137">
        <f>+IF(X19&lt;&gt;0,+(Y19/X19)*100,0)</f>
        <v>-42.04379378044796</v>
      </c>
      <c r="AA19" s="102">
        <f>SUM(AA20:AA23)</f>
        <v>73533146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327567263</v>
      </c>
      <c r="D21" s="155"/>
      <c r="E21" s="156">
        <v>54903500</v>
      </c>
      <c r="F21" s="60">
        <v>73533146</v>
      </c>
      <c r="G21" s="60">
        <v>2606865</v>
      </c>
      <c r="H21" s="60">
        <v>1293353</v>
      </c>
      <c r="I21" s="60">
        <v>2157677</v>
      </c>
      <c r="J21" s="60">
        <v>6057895</v>
      </c>
      <c r="K21" s="60">
        <v>5169461</v>
      </c>
      <c r="L21" s="60">
        <v>4757674</v>
      </c>
      <c r="M21" s="60">
        <v>3253176</v>
      </c>
      <c r="N21" s="60">
        <v>13180311</v>
      </c>
      <c r="O21" s="60">
        <v>1165582</v>
      </c>
      <c r="P21" s="60">
        <v>1237727</v>
      </c>
      <c r="Q21" s="60">
        <v>5434280</v>
      </c>
      <c r="R21" s="60">
        <v>7837589</v>
      </c>
      <c r="S21" s="60"/>
      <c r="T21" s="60">
        <v>3001939</v>
      </c>
      <c r="U21" s="60">
        <v>1742254</v>
      </c>
      <c r="V21" s="60">
        <v>4744193</v>
      </c>
      <c r="W21" s="60">
        <v>31819988</v>
      </c>
      <c r="X21" s="60">
        <v>54903504</v>
      </c>
      <c r="Y21" s="60">
        <v>-23083516</v>
      </c>
      <c r="Z21" s="140">
        <v>-42.04</v>
      </c>
      <c r="AA21" s="62">
        <v>73533146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328815247</v>
      </c>
      <c r="D25" s="217">
        <f>+D5+D9+D15+D19+D24</f>
        <v>0</v>
      </c>
      <c r="E25" s="230">
        <f t="shared" si="4"/>
        <v>56403500</v>
      </c>
      <c r="F25" s="219">
        <f t="shared" si="4"/>
        <v>73633146</v>
      </c>
      <c r="G25" s="219">
        <f t="shared" si="4"/>
        <v>2606865</v>
      </c>
      <c r="H25" s="219">
        <f t="shared" si="4"/>
        <v>1304288</v>
      </c>
      <c r="I25" s="219">
        <f t="shared" si="4"/>
        <v>2233029</v>
      </c>
      <c r="J25" s="219">
        <f t="shared" si="4"/>
        <v>6144182</v>
      </c>
      <c r="K25" s="219">
        <f t="shared" si="4"/>
        <v>5775637</v>
      </c>
      <c r="L25" s="219">
        <f t="shared" si="4"/>
        <v>5515919</v>
      </c>
      <c r="M25" s="219">
        <f t="shared" si="4"/>
        <v>3584525</v>
      </c>
      <c r="N25" s="219">
        <f t="shared" si="4"/>
        <v>14876081</v>
      </c>
      <c r="O25" s="219">
        <f t="shared" si="4"/>
        <v>2545727</v>
      </c>
      <c r="P25" s="219">
        <f t="shared" si="4"/>
        <v>2020861</v>
      </c>
      <c r="Q25" s="219">
        <f t="shared" si="4"/>
        <v>11615234</v>
      </c>
      <c r="R25" s="219">
        <f t="shared" si="4"/>
        <v>16181822</v>
      </c>
      <c r="S25" s="219">
        <f t="shared" si="4"/>
        <v>245119</v>
      </c>
      <c r="T25" s="219">
        <f t="shared" si="4"/>
        <v>4640038</v>
      </c>
      <c r="U25" s="219">
        <f t="shared" si="4"/>
        <v>1812142</v>
      </c>
      <c r="V25" s="219">
        <f t="shared" si="4"/>
        <v>6697299</v>
      </c>
      <c r="W25" s="219">
        <f t="shared" si="4"/>
        <v>43899384</v>
      </c>
      <c r="X25" s="219">
        <f t="shared" si="4"/>
        <v>56403504</v>
      </c>
      <c r="Y25" s="219">
        <f t="shared" si="4"/>
        <v>-12504120</v>
      </c>
      <c r="Z25" s="231">
        <f>+IF(X25&lt;&gt;0,+(Y25/X25)*100,0)</f>
        <v>-22.16904822083394</v>
      </c>
      <c r="AA25" s="232">
        <f>+AA5+AA9+AA15+AA19+AA24</f>
        <v>73633146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54903500</v>
      </c>
      <c r="F28" s="60">
        <v>72033146</v>
      </c>
      <c r="G28" s="60">
        <v>2606865</v>
      </c>
      <c r="H28" s="60">
        <v>1293353</v>
      </c>
      <c r="I28" s="60">
        <v>2157677</v>
      </c>
      <c r="J28" s="60">
        <v>6057895</v>
      </c>
      <c r="K28" s="60">
        <v>5298992</v>
      </c>
      <c r="L28" s="60">
        <v>5515919</v>
      </c>
      <c r="M28" s="60">
        <v>3584525</v>
      </c>
      <c r="N28" s="60">
        <v>14399436</v>
      </c>
      <c r="O28" s="60">
        <v>2545727</v>
      </c>
      <c r="P28" s="60">
        <v>2005313</v>
      </c>
      <c r="Q28" s="60">
        <v>11610604</v>
      </c>
      <c r="R28" s="60">
        <v>16161644</v>
      </c>
      <c r="S28" s="60">
        <v>245119</v>
      </c>
      <c r="T28" s="60">
        <v>4640038</v>
      </c>
      <c r="U28" s="60">
        <v>1812142</v>
      </c>
      <c r="V28" s="60">
        <v>6697299</v>
      </c>
      <c r="W28" s="60">
        <v>43316274</v>
      </c>
      <c r="X28" s="60"/>
      <c r="Y28" s="60">
        <v>43316274</v>
      </c>
      <c r="Z28" s="140"/>
      <c r="AA28" s="155">
        <v>72033146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>
        <v>472383</v>
      </c>
      <c r="L29" s="60"/>
      <c r="M29" s="60"/>
      <c r="N29" s="60">
        <v>472383</v>
      </c>
      <c r="O29" s="60"/>
      <c r="P29" s="60"/>
      <c r="Q29" s="60"/>
      <c r="R29" s="60"/>
      <c r="S29" s="60"/>
      <c r="T29" s="60"/>
      <c r="U29" s="60"/>
      <c r="V29" s="60"/>
      <c r="W29" s="60">
        <v>472383</v>
      </c>
      <c r="X29" s="60"/>
      <c r="Y29" s="60">
        <v>472383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54903500</v>
      </c>
      <c r="F32" s="77">
        <f t="shared" si="5"/>
        <v>72033146</v>
      </c>
      <c r="G32" s="77">
        <f t="shared" si="5"/>
        <v>2606865</v>
      </c>
      <c r="H32" s="77">
        <f t="shared" si="5"/>
        <v>1293353</v>
      </c>
      <c r="I32" s="77">
        <f t="shared" si="5"/>
        <v>2157677</v>
      </c>
      <c r="J32" s="77">
        <f t="shared" si="5"/>
        <v>6057895</v>
      </c>
      <c r="K32" s="77">
        <f t="shared" si="5"/>
        <v>5771375</v>
      </c>
      <c r="L32" s="77">
        <f t="shared" si="5"/>
        <v>5515919</v>
      </c>
      <c r="M32" s="77">
        <f t="shared" si="5"/>
        <v>3584525</v>
      </c>
      <c r="N32" s="77">
        <f t="shared" si="5"/>
        <v>14871819</v>
      </c>
      <c r="O32" s="77">
        <f t="shared" si="5"/>
        <v>2545727</v>
      </c>
      <c r="P32" s="77">
        <f t="shared" si="5"/>
        <v>2005313</v>
      </c>
      <c r="Q32" s="77">
        <f t="shared" si="5"/>
        <v>11610604</v>
      </c>
      <c r="R32" s="77">
        <f t="shared" si="5"/>
        <v>16161644</v>
      </c>
      <c r="S32" s="77">
        <f t="shared" si="5"/>
        <v>245119</v>
      </c>
      <c r="T32" s="77">
        <f t="shared" si="5"/>
        <v>4640038</v>
      </c>
      <c r="U32" s="77">
        <f t="shared" si="5"/>
        <v>1812142</v>
      </c>
      <c r="V32" s="77">
        <f t="shared" si="5"/>
        <v>6697299</v>
      </c>
      <c r="W32" s="77">
        <f t="shared" si="5"/>
        <v>43788657</v>
      </c>
      <c r="X32" s="77">
        <f t="shared" si="5"/>
        <v>0</v>
      </c>
      <c r="Y32" s="77">
        <f t="shared" si="5"/>
        <v>43788657</v>
      </c>
      <c r="Z32" s="212">
        <f>+IF(X32&lt;&gt;0,+(Y32/X32)*100,0)</f>
        <v>0</v>
      </c>
      <c r="AA32" s="79">
        <f>SUM(AA28:AA31)</f>
        <v>72033146</v>
      </c>
    </row>
    <row r="33" spans="1:27" ht="13.5">
      <c r="A33" s="237" t="s">
        <v>51</v>
      </c>
      <c r="B33" s="136" t="s">
        <v>137</v>
      </c>
      <c r="C33" s="155">
        <v>327567263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1247984</v>
      </c>
      <c r="D35" s="155"/>
      <c r="E35" s="156">
        <v>1500000</v>
      </c>
      <c r="F35" s="60">
        <v>1600000</v>
      </c>
      <c r="G35" s="60"/>
      <c r="H35" s="60">
        <v>10935</v>
      </c>
      <c r="I35" s="60">
        <v>75352</v>
      </c>
      <c r="J35" s="60">
        <v>86287</v>
      </c>
      <c r="K35" s="60">
        <v>4262</v>
      </c>
      <c r="L35" s="60"/>
      <c r="M35" s="60"/>
      <c r="N35" s="60">
        <v>4262</v>
      </c>
      <c r="O35" s="60"/>
      <c r="P35" s="60">
        <v>15548</v>
      </c>
      <c r="Q35" s="60">
        <v>4630</v>
      </c>
      <c r="R35" s="60">
        <v>20178</v>
      </c>
      <c r="S35" s="60"/>
      <c r="T35" s="60"/>
      <c r="U35" s="60"/>
      <c r="V35" s="60"/>
      <c r="W35" s="60">
        <v>110727</v>
      </c>
      <c r="X35" s="60"/>
      <c r="Y35" s="60">
        <v>110727</v>
      </c>
      <c r="Z35" s="140"/>
      <c r="AA35" s="62">
        <v>1600000</v>
      </c>
    </row>
    <row r="36" spans="1:27" ht="13.5">
      <c r="A36" s="238" t="s">
        <v>139</v>
      </c>
      <c r="B36" s="149"/>
      <c r="C36" s="222">
        <f aca="true" t="shared" si="6" ref="C36:Y36">SUM(C32:C35)</f>
        <v>328815247</v>
      </c>
      <c r="D36" s="222">
        <f>SUM(D32:D35)</f>
        <v>0</v>
      </c>
      <c r="E36" s="218">
        <f t="shared" si="6"/>
        <v>56403500</v>
      </c>
      <c r="F36" s="220">
        <f t="shared" si="6"/>
        <v>73633146</v>
      </c>
      <c r="G36" s="220">
        <f t="shared" si="6"/>
        <v>2606865</v>
      </c>
      <c r="H36" s="220">
        <f t="shared" si="6"/>
        <v>1304288</v>
      </c>
      <c r="I36" s="220">
        <f t="shared" si="6"/>
        <v>2233029</v>
      </c>
      <c r="J36" s="220">
        <f t="shared" si="6"/>
        <v>6144182</v>
      </c>
      <c r="K36" s="220">
        <f t="shared" si="6"/>
        <v>5775637</v>
      </c>
      <c r="L36" s="220">
        <f t="shared" si="6"/>
        <v>5515919</v>
      </c>
      <c r="M36" s="220">
        <f t="shared" si="6"/>
        <v>3584525</v>
      </c>
      <c r="N36" s="220">
        <f t="shared" si="6"/>
        <v>14876081</v>
      </c>
      <c r="O36" s="220">
        <f t="shared" si="6"/>
        <v>2545727</v>
      </c>
      <c r="P36" s="220">
        <f t="shared" si="6"/>
        <v>2020861</v>
      </c>
      <c r="Q36" s="220">
        <f t="shared" si="6"/>
        <v>11615234</v>
      </c>
      <c r="R36" s="220">
        <f t="shared" si="6"/>
        <v>16181822</v>
      </c>
      <c r="S36" s="220">
        <f t="shared" si="6"/>
        <v>245119</v>
      </c>
      <c r="T36" s="220">
        <f t="shared" si="6"/>
        <v>4640038</v>
      </c>
      <c r="U36" s="220">
        <f t="shared" si="6"/>
        <v>1812142</v>
      </c>
      <c r="V36" s="220">
        <f t="shared" si="6"/>
        <v>6697299</v>
      </c>
      <c r="W36" s="220">
        <f t="shared" si="6"/>
        <v>43899384</v>
      </c>
      <c r="X36" s="220">
        <f t="shared" si="6"/>
        <v>0</v>
      </c>
      <c r="Y36" s="220">
        <f t="shared" si="6"/>
        <v>43899384</v>
      </c>
      <c r="Z36" s="221">
        <f>+IF(X36&lt;&gt;0,+(Y36/X36)*100,0)</f>
        <v>0</v>
      </c>
      <c r="AA36" s="239">
        <f>SUM(AA32:AA35)</f>
        <v>73633146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198651</v>
      </c>
      <c r="D6" s="155"/>
      <c r="E6" s="59">
        <v>5000000</v>
      </c>
      <c r="F6" s="60">
        <v>5000000</v>
      </c>
      <c r="G6" s="60">
        <v>38318606</v>
      </c>
      <c r="H6" s="60">
        <v>5551115</v>
      </c>
      <c r="I6" s="60">
        <v>5245693</v>
      </c>
      <c r="J6" s="60">
        <v>5245693</v>
      </c>
      <c r="K6" s="60">
        <v>296154</v>
      </c>
      <c r="L6" s="60">
        <v>17261331</v>
      </c>
      <c r="M6" s="60">
        <v>4845000</v>
      </c>
      <c r="N6" s="60">
        <v>4845000</v>
      </c>
      <c r="O6" s="60">
        <v>3235206</v>
      </c>
      <c r="P6" s="60">
        <v>198738</v>
      </c>
      <c r="Q6" s="60">
        <v>10846960</v>
      </c>
      <c r="R6" s="60">
        <v>10846960</v>
      </c>
      <c r="S6" s="60">
        <v>186068</v>
      </c>
      <c r="T6" s="60">
        <v>66252</v>
      </c>
      <c r="U6" s="60">
        <v>6212</v>
      </c>
      <c r="V6" s="60">
        <v>6212</v>
      </c>
      <c r="W6" s="60">
        <v>6212</v>
      </c>
      <c r="X6" s="60">
        <v>5000000</v>
      </c>
      <c r="Y6" s="60">
        <v>-4993788</v>
      </c>
      <c r="Z6" s="140">
        <v>-99.88</v>
      </c>
      <c r="AA6" s="62">
        <v>5000000</v>
      </c>
    </row>
    <row r="7" spans="1:27" ht="13.5">
      <c r="A7" s="249" t="s">
        <v>144</v>
      </c>
      <c r="B7" s="182"/>
      <c r="C7" s="155">
        <v>131597</v>
      </c>
      <c r="D7" s="155"/>
      <c r="E7" s="59">
        <v>5000000</v>
      </c>
      <c r="F7" s="60">
        <v>5000000</v>
      </c>
      <c r="G7" s="60">
        <v>132168</v>
      </c>
      <c r="H7" s="60">
        <v>23994852</v>
      </c>
      <c r="I7" s="60">
        <v>16088689</v>
      </c>
      <c r="J7" s="60">
        <v>16088689</v>
      </c>
      <c r="K7" s="60">
        <v>6053187</v>
      </c>
      <c r="L7" s="60">
        <v>17317023</v>
      </c>
      <c r="M7" s="60">
        <v>14414000</v>
      </c>
      <c r="N7" s="60">
        <v>14414000</v>
      </c>
      <c r="O7" s="60">
        <v>8800788</v>
      </c>
      <c r="P7" s="60">
        <v>4434867</v>
      </c>
      <c r="Q7" s="60">
        <v>24072372</v>
      </c>
      <c r="R7" s="60">
        <v>24072372</v>
      </c>
      <c r="S7" s="60">
        <v>15105653</v>
      </c>
      <c r="T7" s="60">
        <v>5272793</v>
      </c>
      <c r="U7" s="60">
        <v>138658</v>
      </c>
      <c r="V7" s="60">
        <v>138658</v>
      </c>
      <c r="W7" s="60">
        <v>138658</v>
      </c>
      <c r="X7" s="60">
        <v>5000000</v>
      </c>
      <c r="Y7" s="60">
        <v>-4861342</v>
      </c>
      <c r="Z7" s="140">
        <v>-97.23</v>
      </c>
      <c r="AA7" s="62">
        <v>5000000</v>
      </c>
    </row>
    <row r="8" spans="1:27" ht="13.5">
      <c r="A8" s="249" t="s">
        <v>145</v>
      </c>
      <c r="B8" s="182"/>
      <c r="C8" s="155">
        <v>6227728</v>
      </c>
      <c r="D8" s="155"/>
      <c r="E8" s="59">
        <v>18316145</v>
      </c>
      <c r="F8" s="60">
        <v>18616145</v>
      </c>
      <c r="G8" s="60">
        <v>13610648</v>
      </c>
      <c r="H8" s="60">
        <v>13610648</v>
      </c>
      <c r="I8" s="60">
        <v>13341459</v>
      </c>
      <c r="J8" s="60">
        <v>13341459</v>
      </c>
      <c r="K8" s="60">
        <v>13341459</v>
      </c>
      <c r="L8" s="60">
        <v>13341459</v>
      </c>
      <c r="M8" s="60">
        <v>14767904</v>
      </c>
      <c r="N8" s="60">
        <v>14767904</v>
      </c>
      <c r="O8" s="60">
        <v>14767904</v>
      </c>
      <c r="P8" s="60">
        <v>16634062</v>
      </c>
      <c r="Q8" s="60">
        <v>14767904</v>
      </c>
      <c r="R8" s="60">
        <v>14767904</v>
      </c>
      <c r="S8" s="60">
        <v>14768000</v>
      </c>
      <c r="T8" s="60">
        <v>18090459</v>
      </c>
      <c r="U8" s="60">
        <v>17604068</v>
      </c>
      <c r="V8" s="60">
        <v>17604068</v>
      </c>
      <c r="W8" s="60">
        <v>17604068</v>
      </c>
      <c r="X8" s="60">
        <v>18616145</v>
      </c>
      <c r="Y8" s="60">
        <v>-1012077</v>
      </c>
      <c r="Z8" s="140">
        <v>-5.44</v>
      </c>
      <c r="AA8" s="62">
        <v>18616145</v>
      </c>
    </row>
    <row r="9" spans="1:27" ht="13.5">
      <c r="A9" s="249" t="s">
        <v>146</v>
      </c>
      <c r="B9" s="182"/>
      <c r="C9" s="155">
        <v>5597839</v>
      </c>
      <c r="D9" s="155"/>
      <c r="E9" s="59">
        <v>4000000</v>
      </c>
      <c r="F9" s="60">
        <v>4000000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4000000</v>
      </c>
      <c r="Y9" s="60">
        <v>-4000000</v>
      </c>
      <c r="Z9" s="140">
        <v>-100</v>
      </c>
      <c r="AA9" s="62">
        <v>4000000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12155815</v>
      </c>
      <c r="D12" s="168">
        <f>SUM(D6:D11)</f>
        <v>0</v>
      </c>
      <c r="E12" s="72">
        <f t="shared" si="0"/>
        <v>32316145</v>
      </c>
      <c r="F12" s="73">
        <f t="shared" si="0"/>
        <v>32616145</v>
      </c>
      <c r="G12" s="73">
        <f t="shared" si="0"/>
        <v>52061422</v>
      </c>
      <c r="H12" s="73">
        <f t="shared" si="0"/>
        <v>43156615</v>
      </c>
      <c r="I12" s="73">
        <f t="shared" si="0"/>
        <v>34675841</v>
      </c>
      <c r="J12" s="73">
        <f t="shared" si="0"/>
        <v>34675841</v>
      </c>
      <c r="K12" s="73">
        <f t="shared" si="0"/>
        <v>19690800</v>
      </c>
      <c r="L12" s="73">
        <f t="shared" si="0"/>
        <v>47919813</v>
      </c>
      <c r="M12" s="73">
        <f t="shared" si="0"/>
        <v>34026904</v>
      </c>
      <c r="N12" s="73">
        <f t="shared" si="0"/>
        <v>34026904</v>
      </c>
      <c r="O12" s="73">
        <f t="shared" si="0"/>
        <v>26803898</v>
      </c>
      <c r="P12" s="73">
        <f t="shared" si="0"/>
        <v>21267667</v>
      </c>
      <c r="Q12" s="73">
        <f t="shared" si="0"/>
        <v>49687236</v>
      </c>
      <c r="R12" s="73">
        <f t="shared" si="0"/>
        <v>49687236</v>
      </c>
      <c r="S12" s="73">
        <f t="shared" si="0"/>
        <v>30059721</v>
      </c>
      <c r="T12" s="73">
        <f t="shared" si="0"/>
        <v>23429504</v>
      </c>
      <c r="U12" s="73">
        <f t="shared" si="0"/>
        <v>17748938</v>
      </c>
      <c r="V12" s="73">
        <f t="shared" si="0"/>
        <v>17748938</v>
      </c>
      <c r="W12" s="73">
        <f t="shared" si="0"/>
        <v>17748938</v>
      </c>
      <c r="X12" s="73">
        <f t="shared" si="0"/>
        <v>32616145</v>
      </c>
      <c r="Y12" s="73">
        <f t="shared" si="0"/>
        <v>-14867207</v>
      </c>
      <c r="Z12" s="170">
        <f>+IF(X12&lt;&gt;0,+(Y12/X12)*100,0)</f>
        <v>-45.58235499627562</v>
      </c>
      <c r="AA12" s="74">
        <f>SUM(AA6:AA11)</f>
        <v>32616145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569052</v>
      </c>
      <c r="D17" s="155"/>
      <c r="E17" s="59"/>
      <c r="F17" s="60"/>
      <c r="G17" s="60">
        <v>569052</v>
      </c>
      <c r="H17" s="60">
        <v>569052</v>
      </c>
      <c r="I17" s="60">
        <v>569052</v>
      </c>
      <c r="J17" s="60">
        <v>569052</v>
      </c>
      <c r="K17" s="60">
        <v>569052</v>
      </c>
      <c r="L17" s="60">
        <v>569052</v>
      </c>
      <c r="M17" s="60">
        <v>569052</v>
      </c>
      <c r="N17" s="60">
        <v>569052</v>
      </c>
      <c r="O17" s="60">
        <v>569052</v>
      </c>
      <c r="P17" s="60">
        <v>569052</v>
      </c>
      <c r="Q17" s="60">
        <v>569052</v>
      </c>
      <c r="R17" s="60">
        <v>569052</v>
      </c>
      <c r="S17" s="60">
        <v>569052</v>
      </c>
      <c r="T17" s="60">
        <v>569052</v>
      </c>
      <c r="U17" s="60">
        <v>507955</v>
      </c>
      <c r="V17" s="60">
        <v>507955</v>
      </c>
      <c r="W17" s="60">
        <v>507955</v>
      </c>
      <c r="X17" s="60"/>
      <c r="Y17" s="60">
        <v>507955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315993823</v>
      </c>
      <c r="D19" s="155"/>
      <c r="E19" s="59">
        <v>149860091</v>
      </c>
      <c r="F19" s="60">
        <v>319134000</v>
      </c>
      <c r="G19" s="60">
        <v>366162682</v>
      </c>
      <c r="H19" s="60">
        <v>366162682</v>
      </c>
      <c r="I19" s="60">
        <v>366162682</v>
      </c>
      <c r="J19" s="60">
        <v>366162682</v>
      </c>
      <c r="K19" s="60">
        <v>366162682</v>
      </c>
      <c r="L19" s="60">
        <v>366162682</v>
      </c>
      <c r="M19" s="60">
        <v>366162682</v>
      </c>
      <c r="N19" s="60">
        <v>366162682</v>
      </c>
      <c r="O19" s="60">
        <v>366162682</v>
      </c>
      <c r="P19" s="60">
        <v>366162682</v>
      </c>
      <c r="Q19" s="60">
        <v>366162682</v>
      </c>
      <c r="R19" s="60">
        <v>366162682</v>
      </c>
      <c r="S19" s="60">
        <v>366162682</v>
      </c>
      <c r="T19" s="60">
        <v>366162682</v>
      </c>
      <c r="U19" s="60">
        <v>303974516</v>
      </c>
      <c r="V19" s="60">
        <v>303974516</v>
      </c>
      <c r="W19" s="60">
        <v>303974516</v>
      </c>
      <c r="X19" s="60">
        <v>319134000</v>
      </c>
      <c r="Y19" s="60">
        <v>-15159484</v>
      </c>
      <c r="Z19" s="140">
        <v>-4.75</v>
      </c>
      <c r="AA19" s="62">
        <v>319134000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3140376</v>
      </c>
      <c r="D22" s="155"/>
      <c r="E22" s="59"/>
      <c r="F22" s="60"/>
      <c r="G22" s="60">
        <v>3140376</v>
      </c>
      <c r="H22" s="60">
        <v>3140376</v>
      </c>
      <c r="I22" s="60">
        <v>3140376</v>
      </c>
      <c r="J22" s="60">
        <v>3140376</v>
      </c>
      <c r="K22" s="60">
        <v>3140376</v>
      </c>
      <c r="L22" s="60">
        <v>3140376</v>
      </c>
      <c r="M22" s="60">
        <v>3140376</v>
      </c>
      <c r="N22" s="60">
        <v>3140376</v>
      </c>
      <c r="O22" s="60">
        <v>3140376</v>
      </c>
      <c r="P22" s="60">
        <v>3140376</v>
      </c>
      <c r="Q22" s="60">
        <v>3140376</v>
      </c>
      <c r="R22" s="60">
        <v>3140376</v>
      </c>
      <c r="S22" s="60">
        <v>3140376</v>
      </c>
      <c r="T22" s="60">
        <v>3140376</v>
      </c>
      <c r="U22" s="60">
        <v>4783484</v>
      </c>
      <c r="V22" s="60">
        <v>4783484</v>
      </c>
      <c r="W22" s="60">
        <v>4783484</v>
      </c>
      <c r="X22" s="60"/>
      <c r="Y22" s="60">
        <v>4783484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319703251</v>
      </c>
      <c r="D24" s="168">
        <f>SUM(D15:D23)</f>
        <v>0</v>
      </c>
      <c r="E24" s="76">
        <f t="shared" si="1"/>
        <v>149860091</v>
      </c>
      <c r="F24" s="77">
        <f t="shared" si="1"/>
        <v>319134000</v>
      </c>
      <c r="G24" s="77">
        <f t="shared" si="1"/>
        <v>369872110</v>
      </c>
      <c r="H24" s="77">
        <f t="shared" si="1"/>
        <v>369872110</v>
      </c>
      <c r="I24" s="77">
        <f t="shared" si="1"/>
        <v>369872110</v>
      </c>
      <c r="J24" s="77">
        <f t="shared" si="1"/>
        <v>369872110</v>
      </c>
      <c r="K24" s="77">
        <f t="shared" si="1"/>
        <v>369872110</v>
      </c>
      <c r="L24" s="77">
        <f t="shared" si="1"/>
        <v>369872110</v>
      </c>
      <c r="M24" s="77">
        <f t="shared" si="1"/>
        <v>369872110</v>
      </c>
      <c r="N24" s="77">
        <f t="shared" si="1"/>
        <v>369872110</v>
      </c>
      <c r="O24" s="77">
        <f t="shared" si="1"/>
        <v>369872110</v>
      </c>
      <c r="P24" s="77">
        <f t="shared" si="1"/>
        <v>369872110</v>
      </c>
      <c r="Q24" s="77">
        <f t="shared" si="1"/>
        <v>369872110</v>
      </c>
      <c r="R24" s="77">
        <f t="shared" si="1"/>
        <v>369872110</v>
      </c>
      <c r="S24" s="77">
        <f t="shared" si="1"/>
        <v>369872110</v>
      </c>
      <c r="T24" s="77">
        <f t="shared" si="1"/>
        <v>369872110</v>
      </c>
      <c r="U24" s="77">
        <f t="shared" si="1"/>
        <v>309265955</v>
      </c>
      <c r="V24" s="77">
        <f t="shared" si="1"/>
        <v>309265955</v>
      </c>
      <c r="W24" s="77">
        <f t="shared" si="1"/>
        <v>309265955</v>
      </c>
      <c r="X24" s="77">
        <f t="shared" si="1"/>
        <v>319134000</v>
      </c>
      <c r="Y24" s="77">
        <f t="shared" si="1"/>
        <v>-9868045</v>
      </c>
      <c r="Z24" s="212">
        <f>+IF(X24&lt;&gt;0,+(Y24/X24)*100,0)</f>
        <v>-3.092132145117725</v>
      </c>
      <c r="AA24" s="79">
        <f>SUM(AA15:AA23)</f>
        <v>319134000</v>
      </c>
    </row>
    <row r="25" spans="1:27" ht="13.5">
      <c r="A25" s="250" t="s">
        <v>159</v>
      </c>
      <c r="B25" s="251"/>
      <c r="C25" s="168">
        <f aca="true" t="shared" si="2" ref="C25:Y25">+C12+C24</f>
        <v>331859066</v>
      </c>
      <c r="D25" s="168">
        <f>+D12+D24</f>
        <v>0</v>
      </c>
      <c r="E25" s="72">
        <f t="shared" si="2"/>
        <v>182176236</v>
      </c>
      <c r="F25" s="73">
        <f t="shared" si="2"/>
        <v>351750145</v>
      </c>
      <c r="G25" s="73">
        <f t="shared" si="2"/>
        <v>421933532</v>
      </c>
      <c r="H25" s="73">
        <f t="shared" si="2"/>
        <v>413028725</v>
      </c>
      <c r="I25" s="73">
        <f t="shared" si="2"/>
        <v>404547951</v>
      </c>
      <c r="J25" s="73">
        <f t="shared" si="2"/>
        <v>404547951</v>
      </c>
      <c r="K25" s="73">
        <f t="shared" si="2"/>
        <v>389562910</v>
      </c>
      <c r="L25" s="73">
        <f t="shared" si="2"/>
        <v>417791923</v>
      </c>
      <c r="M25" s="73">
        <f t="shared" si="2"/>
        <v>403899014</v>
      </c>
      <c r="N25" s="73">
        <f t="shared" si="2"/>
        <v>403899014</v>
      </c>
      <c r="O25" s="73">
        <f t="shared" si="2"/>
        <v>396676008</v>
      </c>
      <c r="P25" s="73">
        <f t="shared" si="2"/>
        <v>391139777</v>
      </c>
      <c r="Q25" s="73">
        <f t="shared" si="2"/>
        <v>419559346</v>
      </c>
      <c r="R25" s="73">
        <f t="shared" si="2"/>
        <v>419559346</v>
      </c>
      <c r="S25" s="73">
        <f t="shared" si="2"/>
        <v>399931831</v>
      </c>
      <c r="T25" s="73">
        <f t="shared" si="2"/>
        <v>393301614</v>
      </c>
      <c r="U25" s="73">
        <f t="shared" si="2"/>
        <v>327014893</v>
      </c>
      <c r="V25" s="73">
        <f t="shared" si="2"/>
        <v>327014893</v>
      </c>
      <c r="W25" s="73">
        <f t="shared" si="2"/>
        <v>327014893</v>
      </c>
      <c r="X25" s="73">
        <f t="shared" si="2"/>
        <v>351750145</v>
      </c>
      <c r="Y25" s="73">
        <f t="shared" si="2"/>
        <v>-24735252</v>
      </c>
      <c r="Z25" s="170">
        <f>+IF(X25&lt;&gt;0,+(Y25/X25)*100,0)</f>
        <v>-7.032051685437116</v>
      </c>
      <c r="AA25" s="74">
        <f>+AA12+AA24</f>
        <v>351750145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20000000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16986</v>
      </c>
      <c r="F31" s="60">
        <v>16986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16986</v>
      </c>
      <c r="Y31" s="60">
        <v>-16986</v>
      </c>
      <c r="Z31" s="140">
        <v>-100</v>
      </c>
      <c r="AA31" s="62">
        <v>16986</v>
      </c>
    </row>
    <row r="32" spans="1:27" ht="13.5">
      <c r="A32" s="249" t="s">
        <v>164</v>
      </c>
      <c r="B32" s="182"/>
      <c r="C32" s="155">
        <v>49012725</v>
      </c>
      <c r="D32" s="155"/>
      <c r="E32" s="59">
        <v>18000000</v>
      </c>
      <c r="F32" s="60">
        <v>18000000</v>
      </c>
      <c r="G32" s="60">
        <v>22529879</v>
      </c>
      <c r="H32" s="60">
        <v>22539826</v>
      </c>
      <c r="I32" s="60">
        <v>22535000</v>
      </c>
      <c r="J32" s="60">
        <v>22535000</v>
      </c>
      <c r="K32" s="60">
        <v>3486847</v>
      </c>
      <c r="L32" s="60">
        <v>10497604</v>
      </c>
      <c r="M32" s="60">
        <v>5294137</v>
      </c>
      <c r="N32" s="60">
        <v>5294137</v>
      </c>
      <c r="O32" s="60">
        <v>8147734</v>
      </c>
      <c r="P32" s="60">
        <v>12080245</v>
      </c>
      <c r="Q32" s="60">
        <v>8147734</v>
      </c>
      <c r="R32" s="60">
        <v>8147734</v>
      </c>
      <c r="S32" s="60">
        <v>5267000</v>
      </c>
      <c r="T32" s="60">
        <v>5279112</v>
      </c>
      <c r="U32" s="60">
        <v>21018248</v>
      </c>
      <c r="V32" s="60">
        <v>21018248</v>
      </c>
      <c r="W32" s="60">
        <v>21018248</v>
      </c>
      <c r="X32" s="60">
        <v>18000000</v>
      </c>
      <c r="Y32" s="60">
        <v>3018248</v>
      </c>
      <c r="Z32" s="140">
        <v>16.77</v>
      </c>
      <c r="AA32" s="62">
        <v>18000000</v>
      </c>
    </row>
    <row r="33" spans="1:27" ht="13.5">
      <c r="A33" s="249" t="s">
        <v>165</v>
      </c>
      <c r="B33" s="182"/>
      <c r="C33" s="155">
        <v>6880361</v>
      </c>
      <c r="D33" s="155"/>
      <c r="E33" s="59"/>
      <c r="F33" s="60"/>
      <c r="G33" s="60">
        <v>6880361</v>
      </c>
      <c r="H33" s="60">
        <v>6880361</v>
      </c>
      <c r="I33" s="60">
        <v>6880361</v>
      </c>
      <c r="J33" s="60">
        <v>6880361</v>
      </c>
      <c r="K33" s="60">
        <v>6880361</v>
      </c>
      <c r="L33" s="60">
        <v>6880361</v>
      </c>
      <c r="M33" s="60">
        <v>6880361</v>
      </c>
      <c r="N33" s="60">
        <v>6880361</v>
      </c>
      <c r="O33" s="60">
        <v>6880361</v>
      </c>
      <c r="P33" s="60">
        <v>6880361</v>
      </c>
      <c r="Q33" s="60">
        <v>6880361</v>
      </c>
      <c r="R33" s="60">
        <v>6880361</v>
      </c>
      <c r="S33" s="60">
        <v>6880361</v>
      </c>
      <c r="T33" s="60">
        <v>6880361</v>
      </c>
      <c r="U33" s="60">
        <v>6880361</v>
      </c>
      <c r="V33" s="60">
        <v>6880361</v>
      </c>
      <c r="W33" s="60">
        <v>6880361</v>
      </c>
      <c r="X33" s="60"/>
      <c r="Y33" s="60">
        <v>6880361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55893086</v>
      </c>
      <c r="D34" s="168">
        <f>SUM(D29:D33)</f>
        <v>0</v>
      </c>
      <c r="E34" s="72">
        <f t="shared" si="3"/>
        <v>38016986</v>
      </c>
      <c r="F34" s="73">
        <f t="shared" si="3"/>
        <v>18016986</v>
      </c>
      <c r="G34" s="73">
        <f t="shared" si="3"/>
        <v>29410240</v>
      </c>
      <c r="H34" s="73">
        <f t="shared" si="3"/>
        <v>29420187</v>
      </c>
      <c r="I34" s="73">
        <f t="shared" si="3"/>
        <v>29415361</v>
      </c>
      <c r="J34" s="73">
        <f t="shared" si="3"/>
        <v>29415361</v>
      </c>
      <c r="K34" s="73">
        <f t="shared" si="3"/>
        <v>10367208</v>
      </c>
      <c r="L34" s="73">
        <f t="shared" si="3"/>
        <v>17377965</v>
      </c>
      <c r="M34" s="73">
        <f t="shared" si="3"/>
        <v>12174498</v>
      </c>
      <c r="N34" s="73">
        <f t="shared" si="3"/>
        <v>12174498</v>
      </c>
      <c r="O34" s="73">
        <f t="shared" si="3"/>
        <v>15028095</v>
      </c>
      <c r="P34" s="73">
        <f t="shared" si="3"/>
        <v>18960606</v>
      </c>
      <c r="Q34" s="73">
        <f t="shared" si="3"/>
        <v>15028095</v>
      </c>
      <c r="R34" s="73">
        <f t="shared" si="3"/>
        <v>15028095</v>
      </c>
      <c r="S34" s="73">
        <f t="shared" si="3"/>
        <v>12147361</v>
      </c>
      <c r="T34" s="73">
        <f t="shared" si="3"/>
        <v>12159473</v>
      </c>
      <c r="U34" s="73">
        <f t="shared" si="3"/>
        <v>27898609</v>
      </c>
      <c r="V34" s="73">
        <f t="shared" si="3"/>
        <v>27898609</v>
      </c>
      <c r="W34" s="73">
        <f t="shared" si="3"/>
        <v>27898609</v>
      </c>
      <c r="X34" s="73">
        <f t="shared" si="3"/>
        <v>18016986</v>
      </c>
      <c r="Y34" s="73">
        <f t="shared" si="3"/>
        <v>9881623</v>
      </c>
      <c r="Z34" s="170">
        <f>+IF(X34&lt;&gt;0,+(Y34/X34)*100,0)</f>
        <v>54.84614907288044</v>
      </c>
      <c r="AA34" s="74">
        <f>SUM(AA29:AA33)</f>
        <v>18016986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9687160</v>
      </c>
      <c r="D37" s="155"/>
      <c r="E37" s="59"/>
      <c r="F37" s="60"/>
      <c r="G37" s="60">
        <v>9687160</v>
      </c>
      <c r="H37" s="60">
        <v>9687160</v>
      </c>
      <c r="I37" s="60">
        <v>9687160</v>
      </c>
      <c r="J37" s="60">
        <v>9687160</v>
      </c>
      <c r="K37" s="60">
        <v>9687160</v>
      </c>
      <c r="L37" s="60">
        <v>9687160</v>
      </c>
      <c r="M37" s="60">
        <v>9687160</v>
      </c>
      <c r="N37" s="60">
        <v>9687160</v>
      </c>
      <c r="O37" s="60">
        <v>9687160</v>
      </c>
      <c r="P37" s="60">
        <v>9687160</v>
      </c>
      <c r="Q37" s="60">
        <v>9687160</v>
      </c>
      <c r="R37" s="60">
        <v>9687160</v>
      </c>
      <c r="S37" s="60">
        <v>9975315</v>
      </c>
      <c r="T37" s="60">
        <v>9975315</v>
      </c>
      <c r="U37" s="60">
        <v>9975315</v>
      </c>
      <c r="V37" s="60">
        <v>9975315</v>
      </c>
      <c r="W37" s="60">
        <v>9975315</v>
      </c>
      <c r="X37" s="60"/>
      <c r="Y37" s="60">
        <v>9975315</v>
      </c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20376</v>
      </c>
      <c r="F38" s="60">
        <v>20376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20376</v>
      </c>
      <c r="Y38" s="60">
        <v>-20376</v>
      </c>
      <c r="Z38" s="140">
        <v>-100</v>
      </c>
      <c r="AA38" s="62">
        <v>20376</v>
      </c>
    </row>
    <row r="39" spans="1:27" ht="13.5">
      <c r="A39" s="250" t="s">
        <v>59</v>
      </c>
      <c r="B39" s="253"/>
      <c r="C39" s="168">
        <f aca="true" t="shared" si="4" ref="C39:Y39">SUM(C37:C38)</f>
        <v>9687160</v>
      </c>
      <c r="D39" s="168">
        <f>SUM(D37:D38)</f>
        <v>0</v>
      </c>
      <c r="E39" s="76">
        <f t="shared" si="4"/>
        <v>20376</v>
      </c>
      <c r="F39" s="77">
        <f t="shared" si="4"/>
        <v>20376</v>
      </c>
      <c r="G39" s="77">
        <f t="shared" si="4"/>
        <v>9687160</v>
      </c>
      <c r="H39" s="77">
        <f t="shared" si="4"/>
        <v>9687160</v>
      </c>
      <c r="I39" s="77">
        <f t="shared" si="4"/>
        <v>9687160</v>
      </c>
      <c r="J39" s="77">
        <f t="shared" si="4"/>
        <v>9687160</v>
      </c>
      <c r="K39" s="77">
        <f t="shared" si="4"/>
        <v>9687160</v>
      </c>
      <c r="L39" s="77">
        <f t="shared" si="4"/>
        <v>9687160</v>
      </c>
      <c r="M39" s="77">
        <f t="shared" si="4"/>
        <v>9687160</v>
      </c>
      <c r="N39" s="77">
        <f t="shared" si="4"/>
        <v>9687160</v>
      </c>
      <c r="O39" s="77">
        <f t="shared" si="4"/>
        <v>9687160</v>
      </c>
      <c r="P39" s="77">
        <f t="shared" si="4"/>
        <v>9687160</v>
      </c>
      <c r="Q39" s="77">
        <f t="shared" si="4"/>
        <v>9687160</v>
      </c>
      <c r="R39" s="77">
        <f t="shared" si="4"/>
        <v>9687160</v>
      </c>
      <c r="S39" s="77">
        <f t="shared" si="4"/>
        <v>9975315</v>
      </c>
      <c r="T39" s="77">
        <f t="shared" si="4"/>
        <v>9975315</v>
      </c>
      <c r="U39" s="77">
        <f t="shared" si="4"/>
        <v>9975315</v>
      </c>
      <c r="V39" s="77">
        <f t="shared" si="4"/>
        <v>9975315</v>
      </c>
      <c r="W39" s="77">
        <f t="shared" si="4"/>
        <v>9975315</v>
      </c>
      <c r="X39" s="77">
        <f t="shared" si="4"/>
        <v>20376</v>
      </c>
      <c r="Y39" s="77">
        <f t="shared" si="4"/>
        <v>9954939</v>
      </c>
      <c r="Z39" s="212">
        <f>+IF(X39&lt;&gt;0,+(Y39/X39)*100,0)</f>
        <v>48856.19846878681</v>
      </c>
      <c r="AA39" s="79">
        <f>SUM(AA37:AA38)</f>
        <v>20376</v>
      </c>
    </row>
    <row r="40" spans="1:27" ht="13.5">
      <c r="A40" s="250" t="s">
        <v>167</v>
      </c>
      <c r="B40" s="251"/>
      <c r="C40" s="168">
        <f aca="true" t="shared" si="5" ref="C40:Y40">+C34+C39</f>
        <v>65580246</v>
      </c>
      <c r="D40" s="168">
        <f>+D34+D39</f>
        <v>0</v>
      </c>
      <c r="E40" s="72">
        <f t="shared" si="5"/>
        <v>38037362</v>
      </c>
      <c r="F40" s="73">
        <f t="shared" si="5"/>
        <v>18037362</v>
      </c>
      <c r="G40" s="73">
        <f t="shared" si="5"/>
        <v>39097400</v>
      </c>
      <c r="H40" s="73">
        <f t="shared" si="5"/>
        <v>39107347</v>
      </c>
      <c r="I40" s="73">
        <f t="shared" si="5"/>
        <v>39102521</v>
      </c>
      <c r="J40" s="73">
        <f t="shared" si="5"/>
        <v>39102521</v>
      </c>
      <c r="K40" s="73">
        <f t="shared" si="5"/>
        <v>20054368</v>
      </c>
      <c r="L40" s="73">
        <f t="shared" si="5"/>
        <v>27065125</v>
      </c>
      <c r="M40" s="73">
        <f t="shared" si="5"/>
        <v>21861658</v>
      </c>
      <c r="N40" s="73">
        <f t="shared" si="5"/>
        <v>21861658</v>
      </c>
      <c r="O40" s="73">
        <f t="shared" si="5"/>
        <v>24715255</v>
      </c>
      <c r="P40" s="73">
        <f t="shared" si="5"/>
        <v>28647766</v>
      </c>
      <c r="Q40" s="73">
        <f t="shared" si="5"/>
        <v>24715255</v>
      </c>
      <c r="R40" s="73">
        <f t="shared" si="5"/>
        <v>24715255</v>
      </c>
      <c r="S40" s="73">
        <f t="shared" si="5"/>
        <v>22122676</v>
      </c>
      <c r="T40" s="73">
        <f t="shared" si="5"/>
        <v>22134788</v>
      </c>
      <c r="U40" s="73">
        <f t="shared" si="5"/>
        <v>37873924</v>
      </c>
      <c r="V40" s="73">
        <f t="shared" si="5"/>
        <v>37873924</v>
      </c>
      <c r="W40" s="73">
        <f t="shared" si="5"/>
        <v>37873924</v>
      </c>
      <c r="X40" s="73">
        <f t="shared" si="5"/>
        <v>18037362</v>
      </c>
      <c r="Y40" s="73">
        <f t="shared" si="5"/>
        <v>19836562</v>
      </c>
      <c r="Z40" s="170">
        <f>+IF(X40&lt;&gt;0,+(Y40/X40)*100,0)</f>
        <v>109.97485108964382</v>
      </c>
      <c r="AA40" s="74">
        <f>+AA34+AA39</f>
        <v>18037362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266278820</v>
      </c>
      <c r="D42" s="257">
        <f>+D25-D40</f>
        <v>0</v>
      </c>
      <c r="E42" s="258">
        <f t="shared" si="6"/>
        <v>144138874</v>
      </c>
      <c r="F42" s="259">
        <f t="shared" si="6"/>
        <v>333712783</v>
      </c>
      <c r="G42" s="259">
        <f t="shared" si="6"/>
        <v>382836132</v>
      </c>
      <c r="H42" s="259">
        <f t="shared" si="6"/>
        <v>373921378</v>
      </c>
      <c r="I42" s="259">
        <f t="shared" si="6"/>
        <v>365445430</v>
      </c>
      <c r="J42" s="259">
        <f t="shared" si="6"/>
        <v>365445430</v>
      </c>
      <c r="K42" s="259">
        <f t="shared" si="6"/>
        <v>369508542</v>
      </c>
      <c r="L42" s="259">
        <f t="shared" si="6"/>
        <v>390726798</v>
      </c>
      <c r="M42" s="259">
        <f t="shared" si="6"/>
        <v>382037356</v>
      </c>
      <c r="N42" s="259">
        <f t="shared" si="6"/>
        <v>382037356</v>
      </c>
      <c r="O42" s="259">
        <f t="shared" si="6"/>
        <v>371960753</v>
      </c>
      <c r="P42" s="259">
        <f t="shared" si="6"/>
        <v>362492011</v>
      </c>
      <c r="Q42" s="259">
        <f t="shared" si="6"/>
        <v>394844091</v>
      </c>
      <c r="R42" s="259">
        <f t="shared" si="6"/>
        <v>394844091</v>
      </c>
      <c r="S42" s="259">
        <f t="shared" si="6"/>
        <v>377809155</v>
      </c>
      <c r="T42" s="259">
        <f t="shared" si="6"/>
        <v>371166826</v>
      </c>
      <c r="U42" s="259">
        <f t="shared" si="6"/>
        <v>289140969</v>
      </c>
      <c r="V42" s="259">
        <f t="shared" si="6"/>
        <v>289140969</v>
      </c>
      <c r="W42" s="259">
        <f t="shared" si="6"/>
        <v>289140969</v>
      </c>
      <c r="X42" s="259">
        <f t="shared" si="6"/>
        <v>333712783</v>
      </c>
      <c r="Y42" s="259">
        <f t="shared" si="6"/>
        <v>-44571814</v>
      </c>
      <c r="Z42" s="260">
        <f>+IF(X42&lt;&gt;0,+(Y42/X42)*100,0)</f>
        <v>-13.356340023690372</v>
      </c>
      <c r="AA42" s="261">
        <f>+AA25-AA40</f>
        <v>333712783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266278820</v>
      </c>
      <c r="D45" s="155"/>
      <c r="E45" s="59">
        <v>144138874</v>
      </c>
      <c r="F45" s="60">
        <v>333712783</v>
      </c>
      <c r="G45" s="60">
        <v>382836132</v>
      </c>
      <c r="H45" s="60">
        <v>373921378</v>
      </c>
      <c r="I45" s="60">
        <v>365445430</v>
      </c>
      <c r="J45" s="60">
        <v>365445430</v>
      </c>
      <c r="K45" s="60">
        <v>369508542</v>
      </c>
      <c r="L45" s="60">
        <v>390726798</v>
      </c>
      <c r="M45" s="60">
        <v>382037356</v>
      </c>
      <c r="N45" s="60">
        <v>382037356</v>
      </c>
      <c r="O45" s="60">
        <v>371960753</v>
      </c>
      <c r="P45" s="60">
        <v>362492011</v>
      </c>
      <c r="Q45" s="60">
        <v>394844091</v>
      </c>
      <c r="R45" s="60">
        <v>394844091</v>
      </c>
      <c r="S45" s="60">
        <v>377809155</v>
      </c>
      <c r="T45" s="60">
        <v>371166826</v>
      </c>
      <c r="U45" s="60">
        <v>289140969</v>
      </c>
      <c r="V45" s="60">
        <v>289140969</v>
      </c>
      <c r="W45" s="60">
        <v>289140969</v>
      </c>
      <c r="X45" s="60">
        <v>333712783</v>
      </c>
      <c r="Y45" s="60">
        <v>-44571814</v>
      </c>
      <c r="Z45" s="139">
        <v>-13.36</v>
      </c>
      <c r="AA45" s="62">
        <v>333712783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266278820</v>
      </c>
      <c r="D48" s="217">
        <f>SUM(D45:D47)</f>
        <v>0</v>
      </c>
      <c r="E48" s="264">
        <f t="shared" si="7"/>
        <v>144138874</v>
      </c>
      <c r="F48" s="219">
        <f t="shared" si="7"/>
        <v>333712783</v>
      </c>
      <c r="G48" s="219">
        <f t="shared" si="7"/>
        <v>382836132</v>
      </c>
      <c r="H48" s="219">
        <f t="shared" si="7"/>
        <v>373921378</v>
      </c>
      <c r="I48" s="219">
        <f t="shared" si="7"/>
        <v>365445430</v>
      </c>
      <c r="J48" s="219">
        <f t="shared" si="7"/>
        <v>365445430</v>
      </c>
      <c r="K48" s="219">
        <f t="shared" si="7"/>
        <v>369508542</v>
      </c>
      <c r="L48" s="219">
        <f t="shared" si="7"/>
        <v>390726798</v>
      </c>
      <c r="M48" s="219">
        <f t="shared" si="7"/>
        <v>382037356</v>
      </c>
      <c r="N48" s="219">
        <f t="shared" si="7"/>
        <v>382037356</v>
      </c>
      <c r="O48" s="219">
        <f t="shared" si="7"/>
        <v>371960753</v>
      </c>
      <c r="P48" s="219">
        <f t="shared" si="7"/>
        <v>362492011</v>
      </c>
      <c r="Q48" s="219">
        <f t="shared" si="7"/>
        <v>394844091</v>
      </c>
      <c r="R48" s="219">
        <f t="shared" si="7"/>
        <v>394844091</v>
      </c>
      <c r="S48" s="219">
        <f t="shared" si="7"/>
        <v>377809155</v>
      </c>
      <c r="T48" s="219">
        <f t="shared" si="7"/>
        <v>371166826</v>
      </c>
      <c r="U48" s="219">
        <f t="shared" si="7"/>
        <v>289140969</v>
      </c>
      <c r="V48" s="219">
        <f t="shared" si="7"/>
        <v>289140969</v>
      </c>
      <c r="W48" s="219">
        <f t="shared" si="7"/>
        <v>289140969</v>
      </c>
      <c r="X48" s="219">
        <f t="shared" si="7"/>
        <v>333712783</v>
      </c>
      <c r="Y48" s="219">
        <f t="shared" si="7"/>
        <v>-44571814</v>
      </c>
      <c r="Z48" s="265">
        <f>+IF(X48&lt;&gt;0,+(Y48/X48)*100,0)</f>
        <v>-13.356340023690372</v>
      </c>
      <c r="AA48" s="232">
        <f>SUM(AA45:AA47)</f>
        <v>333712783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17424490</v>
      </c>
      <c r="D7" s="155"/>
      <c r="E7" s="59">
        <v>14892156</v>
      </c>
      <c r="F7" s="60">
        <v>20020360</v>
      </c>
      <c r="G7" s="60">
        <v>2062317</v>
      </c>
      <c r="H7" s="60">
        <v>308848</v>
      </c>
      <c r="I7" s="60">
        <v>1017142</v>
      </c>
      <c r="J7" s="60">
        <v>3388307</v>
      </c>
      <c r="K7" s="60">
        <v>1132787</v>
      </c>
      <c r="L7" s="60">
        <v>1236763</v>
      </c>
      <c r="M7" s="60">
        <v>937244</v>
      </c>
      <c r="N7" s="60">
        <v>3306794</v>
      </c>
      <c r="O7" s="60">
        <v>1972389</v>
      </c>
      <c r="P7" s="60">
        <v>266290</v>
      </c>
      <c r="Q7" s="60">
        <v>1991041</v>
      </c>
      <c r="R7" s="60">
        <v>4229720</v>
      </c>
      <c r="S7" s="60">
        <v>280076</v>
      </c>
      <c r="T7" s="60">
        <v>1048280</v>
      </c>
      <c r="U7" s="60">
        <v>1197501</v>
      </c>
      <c r="V7" s="60">
        <v>2525857</v>
      </c>
      <c r="W7" s="60">
        <v>13450678</v>
      </c>
      <c r="X7" s="60">
        <v>20020360</v>
      </c>
      <c r="Y7" s="60">
        <v>-6569682</v>
      </c>
      <c r="Z7" s="140">
        <v>-32.82</v>
      </c>
      <c r="AA7" s="62">
        <v>20020360</v>
      </c>
    </row>
    <row r="8" spans="1:27" ht="13.5">
      <c r="A8" s="249" t="s">
        <v>178</v>
      </c>
      <c r="B8" s="182"/>
      <c r="C8" s="155">
        <v>7470093</v>
      </c>
      <c r="D8" s="155"/>
      <c r="E8" s="59">
        <v>859116</v>
      </c>
      <c r="F8" s="60">
        <v>9619368</v>
      </c>
      <c r="G8" s="60">
        <v>37467</v>
      </c>
      <c r="H8" s="60">
        <v>42753</v>
      </c>
      <c r="I8" s="60">
        <v>106109</v>
      </c>
      <c r="J8" s="60">
        <v>186329</v>
      </c>
      <c r="K8" s="60">
        <v>29018</v>
      </c>
      <c r="L8" s="60">
        <v>51146</v>
      </c>
      <c r="M8" s="60">
        <v>49142</v>
      </c>
      <c r="N8" s="60">
        <v>129306</v>
      </c>
      <c r="O8" s="60">
        <v>38370</v>
      </c>
      <c r="P8" s="60">
        <v>79409</v>
      </c>
      <c r="Q8" s="60">
        <v>55442</v>
      </c>
      <c r="R8" s="60">
        <v>173221</v>
      </c>
      <c r="S8" s="60">
        <v>74592</v>
      </c>
      <c r="T8" s="60">
        <v>62465</v>
      </c>
      <c r="U8" s="60">
        <v>43233</v>
      </c>
      <c r="V8" s="60">
        <v>180290</v>
      </c>
      <c r="W8" s="60">
        <v>669146</v>
      </c>
      <c r="X8" s="60">
        <v>9619368</v>
      </c>
      <c r="Y8" s="60">
        <v>-8950222</v>
      </c>
      <c r="Z8" s="140">
        <v>-93.04</v>
      </c>
      <c r="AA8" s="62">
        <v>9619368</v>
      </c>
    </row>
    <row r="9" spans="1:27" ht="13.5">
      <c r="A9" s="249" t="s">
        <v>179</v>
      </c>
      <c r="B9" s="182"/>
      <c r="C9" s="155">
        <v>172422491</v>
      </c>
      <c r="D9" s="155"/>
      <c r="E9" s="59">
        <v>127901500</v>
      </c>
      <c r="F9" s="60">
        <v>115818996</v>
      </c>
      <c r="G9" s="60">
        <v>45985000</v>
      </c>
      <c r="H9" s="60"/>
      <c r="I9" s="60"/>
      <c r="J9" s="60">
        <v>45985000</v>
      </c>
      <c r="K9" s="60"/>
      <c r="L9" s="60">
        <v>14676118</v>
      </c>
      <c r="M9" s="60">
        <v>11100000</v>
      </c>
      <c r="N9" s="60">
        <v>25776118</v>
      </c>
      <c r="O9" s="60"/>
      <c r="P9" s="60"/>
      <c r="Q9" s="60">
        <v>30438000</v>
      </c>
      <c r="R9" s="60">
        <v>30438000</v>
      </c>
      <c r="S9" s="60"/>
      <c r="T9" s="60"/>
      <c r="U9" s="60"/>
      <c r="V9" s="60"/>
      <c r="W9" s="60">
        <v>102199118</v>
      </c>
      <c r="X9" s="60">
        <v>115818996</v>
      </c>
      <c r="Y9" s="60">
        <v>-13619878</v>
      </c>
      <c r="Z9" s="140">
        <v>-11.76</v>
      </c>
      <c r="AA9" s="62">
        <v>115818996</v>
      </c>
    </row>
    <row r="10" spans="1:27" ht="13.5">
      <c r="A10" s="249" t="s">
        <v>180</v>
      </c>
      <c r="B10" s="182"/>
      <c r="C10" s="155"/>
      <c r="D10" s="155"/>
      <c r="E10" s="59">
        <v>54903500</v>
      </c>
      <c r="F10" s="60">
        <v>73633146</v>
      </c>
      <c r="G10" s="60">
        <v>14500000</v>
      </c>
      <c r="H10" s="60">
        <v>7474000</v>
      </c>
      <c r="I10" s="60"/>
      <c r="J10" s="60">
        <v>21974000</v>
      </c>
      <c r="K10" s="60"/>
      <c r="L10" s="60">
        <v>19903000</v>
      </c>
      <c r="M10" s="60">
        <v>298044</v>
      </c>
      <c r="N10" s="60">
        <v>20201044</v>
      </c>
      <c r="O10" s="60"/>
      <c r="P10" s="60">
        <v>383000</v>
      </c>
      <c r="Q10" s="60">
        <v>26326246</v>
      </c>
      <c r="R10" s="60">
        <v>26709246</v>
      </c>
      <c r="S10" s="60"/>
      <c r="T10" s="60"/>
      <c r="U10" s="60"/>
      <c r="V10" s="60"/>
      <c r="W10" s="60">
        <v>68884290</v>
      </c>
      <c r="X10" s="60">
        <v>73633146</v>
      </c>
      <c r="Y10" s="60">
        <v>-4748856</v>
      </c>
      <c r="Z10" s="140">
        <v>-6.45</v>
      </c>
      <c r="AA10" s="62">
        <v>73633146</v>
      </c>
    </row>
    <row r="11" spans="1:27" ht="13.5">
      <c r="A11" s="249" t="s">
        <v>181</v>
      </c>
      <c r="B11" s="182"/>
      <c r="C11" s="155">
        <v>3339091</v>
      </c>
      <c r="D11" s="155"/>
      <c r="E11" s="59"/>
      <c r="F11" s="60"/>
      <c r="G11" s="60">
        <v>9988</v>
      </c>
      <c r="H11" s="60">
        <v>104563</v>
      </c>
      <c r="I11" s="60">
        <v>81170</v>
      </c>
      <c r="J11" s="60">
        <v>195721</v>
      </c>
      <c r="K11" s="60">
        <v>82556</v>
      </c>
      <c r="L11" s="60">
        <v>86601</v>
      </c>
      <c r="M11" s="60">
        <v>77217</v>
      </c>
      <c r="N11" s="60">
        <v>246374</v>
      </c>
      <c r="O11" s="60">
        <v>196374</v>
      </c>
      <c r="P11" s="60">
        <v>26782</v>
      </c>
      <c r="Q11" s="60">
        <v>130619</v>
      </c>
      <c r="R11" s="60">
        <v>353775</v>
      </c>
      <c r="S11" s="60">
        <v>64551</v>
      </c>
      <c r="T11" s="60">
        <v>91155</v>
      </c>
      <c r="U11" s="60">
        <v>79795</v>
      </c>
      <c r="V11" s="60">
        <v>235501</v>
      </c>
      <c r="W11" s="60">
        <v>1031371</v>
      </c>
      <c r="X11" s="60"/>
      <c r="Y11" s="60">
        <v>1031371</v>
      </c>
      <c r="Z11" s="140"/>
      <c r="AA11" s="62"/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-169687532</v>
      </c>
      <c r="D14" s="155"/>
      <c r="E14" s="59">
        <v>-136659108</v>
      </c>
      <c r="F14" s="60">
        <v>-142056460</v>
      </c>
      <c r="G14" s="60">
        <v>-21866071</v>
      </c>
      <c r="H14" s="60">
        <v>-13659460</v>
      </c>
      <c r="I14" s="60">
        <v>-9058498</v>
      </c>
      <c r="J14" s="60">
        <v>-44584029</v>
      </c>
      <c r="K14" s="60">
        <v>-10449465</v>
      </c>
      <c r="L14" s="60">
        <v>-2208699</v>
      </c>
      <c r="M14" s="60">
        <v>-24195812</v>
      </c>
      <c r="N14" s="60">
        <v>-36853976</v>
      </c>
      <c r="O14" s="60">
        <v>-6883890</v>
      </c>
      <c r="P14" s="60">
        <v>-4576868</v>
      </c>
      <c r="Q14" s="60">
        <v>-18601705</v>
      </c>
      <c r="R14" s="60">
        <v>-30062463</v>
      </c>
      <c r="S14" s="60">
        <v>-19801718</v>
      </c>
      <c r="T14" s="60">
        <v>-6489528</v>
      </c>
      <c r="U14" s="60">
        <v>-4867249</v>
      </c>
      <c r="V14" s="60">
        <v>-31158495</v>
      </c>
      <c r="W14" s="60">
        <v>-142658963</v>
      </c>
      <c r="X14" s="60">
        <v>-142056460</v>
      </c>
      <c r="Y14" s="60">
        <v>-602503</v>
      </c>
      <c r="Z14" s="140">
        <v>0.42</v>
      </c>
      <c r="AA14" s="62">
        <v>-142056460</v>
      </c>
    </row>
    <row r="15" spans="1:27" ht="13.5">
      <c r="A15" s="249" t="s">
        <v>40</v>
      </c>
      <c r="B15" s="182"/>
      <c r="C15" s="155">
        <v>-966483</v>
      </c>
      <c r="D15" s="155"/>
      <c r="E15" s="59">
        <v>-1800000</v>
      </c>
      <c r="F15" s="60">
        <v>-500000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-500000</v>
      </c>
      <c r="Y15" s="60">
        <v>500000</v>
      </c>
      <c r="Z15" s="140">
        <v>-100</v>
      </c>
      <c r="AA15" s="62">
        <v>-500000</v>
      </c>
    </row>
    <row r="16" spans="1:27" ht="13.5">
      <c r="A16" s="249" t="s">
        <v>42</v>
      </c>
      <c r="B16" s="182"/>
      <c r="C16" s="155">
        <v>-64903749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-34901599</v>
      </c>
      <c r="D17" s="168">
        <f t="shared" si="0"/>
        <v>0</v>
      </c>
      <c r="E17" s="72">
        <f t="shared" si="0"/>
        <v>60097164</v>
      </c>
      <c r="F17" s="73">
        <f t="shared" si="0"/>
        <v>76535410</v>
      </c>
      <c r="G17" s="73">
        <f t="shared" si="0"/>
        <v>40728701</v>
      </c>
      <c r="H17" s="73">
        <f t="shared" si="0"/>
        <v>-5729296</v>
      </c>
      <c r="I17" s="73">
        <f t="shared" si="0"/>
        <v>-7854077</v>
      </c>
      <c r="J17" s="73">
        <f t="shared" si="0"/>
        <v>27145328</v>
      </c>
      <c r="K17" s="73">
        <f t="shared" si="0"/>
        <v>-9205104</v>
      </c>
      <c r="L17" s="73">
        <f t="shared" si="0"/>
        <v>33744929</v>
      </c>
      <c r="M17" s="73">
        <f t="shared" si="0"/>
        <v>-11734165</v>
      </c>
      <c r="N17" s="73">
        <f t="shared" si="0"/>
        <v>12805660</v>
      </c>
      <c r="O17" s="73">
        <f t="shared" si="0"/>
        <v>-4676757</v>
      </c>
      <c r="P17" s="73">
        <f t="shared" si="0"/>
        <v>-3821387</v>
      </c>
      <c r="Q17" s="73">
        <f t="shared" si="0"/>
        <v>40339643</v>
      </c>
      <c r="R17" s="73">
        <f t="shared" si="0"/>
        <v>31841499</v>
      </c>
      <c r="S17" s="73">
        <f t="shared" si="0"/>
        <v>-19382499</v>
      </c>
      <c r="T17" s="73">
        <f t="shared" si="0"/>
        <v>-5287628</v>
      </c>
      <c r="U17" s="73">
        <f t="shared" si="0"/>
        <v>-3546720</v>
      </c>
      <c r="V17" s="73">
        <f t="shared" si="0"/>
        <v>-28216847</v>
      </c>
      <c r="W17" s="73">
        <f t="shared" si="0"/>
        <v>43575640</v>
      </c>
      <c r="X17" s="73">
        <f t="shared" si="0"/>
        <v>76535410</v>
      </c>
      <c r="Y17" s="73">
        <f t="shared" si="0"/>
        <v>-32959770</v>
      </c>
      <c r="Z17" s="170">
        <f>+IF(X17&lt;&gt;0,+(Y17/X17)*100,0)</f>
        <v>-43.0647330431757</v>
      </c>
      <c r="AA17" s="74">
        <f>SUM(AA6:AA16)</f>
        <v>76535410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313226330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-289976110</v>
      </c>
      <c r="D26" s="155"/>
      <c r="E26" s="59">
        <v>-56404004</v>
      </c>
      <c r="F26" s="60">
        <v>-73633152</v>
      </c>
      <c r="G26" s="60">
        <v>-2606865</v>
      </c>
      <c r="H26" s="60">
        <v>-1304288</v>
      </c>
      <c r="I26" s="60">
        <v>-2233029</v>
      </c>
      <c r="J26" s="60">
        <v>-6144182</v>
      </c>
      <c r="K26" s="60">
        <v>-5775638</v>
      </c>
      <c r="L26" s="60">
        <v>-5515919</v>
      </c>
      <c r="M26" s="60">
        <v>-3584525</v>
      </c>
      <c r="N26" s="60">
        <v>-14876082</v>
      </c>
      <c r="O26" s="60">
        <v>-2545727</v>
      </c>
      <c r="P26" s="60">
        <v>-2020861</v>
      </c>
      <c r="Q26" s="60">
        <v>-11615234</v>
      </c>
      <c r="R26" s="60">
        <v>-16181822</v>
      </c>
      <c r="S26" s="60">
        <v>-245119</v>
      </c>
      <c r="T26" s="60">
        <v>-4640037</v>
      </c>
      <c r="U26" s="60">
        <v>-1812142</v>
      </c>
      <c r="V26" s="60">
        <v>-6697298</v>
      </c>
      <c r="W26" s="60">
        <v>-43899384</v>
      </c>
      <c r="X26" s="60">
        <v>-73633152</v>
      </c>
      <c r="Y26" s="60">
        <v>29733768</v>
      </c>
      <c r="Z26" s="140">
        <v>-40.38</v>
      </c>
      <c r="AA26" s="62">
        <v>-73633152</v>
      </c>
    </row>
    <row r="27" spans="1:27" ht="13.5">
      <c r="A27" s="250" t="s">
        <v>192</v>
      </c>
      <c r="B27" s="251"/>
      <c r="C27" s="168">
        <f aca="true" t="shared" si="1" ref="C27:Y27">SUM(C21:C26)</f>
        <v>23250220</v>
      </c>
      <c r="D27" s="168">
        <f>SUM(D21:D26)</f>
        <v>0</v>
      </c>
      <c r="E27" s="72">
        <f t="shared" si="1"/>
        <v>-56404004</v>
      </c>
      <c r="F27" s="73">
        <f t="shared" si="1"/>
        <v>-73633152</v>
      </c>
      <c r="G27" s="73">
        <f t="shared" si="1"/>
        <v>-2606865</v>
      </c>
      <c r="H27" s="73">
        <f t="shared" si="1"/>
        <v>-1304288</v>
      </c>
      <c r="I27" s="73">
        <f t="shared" si="1"/>
        <v>-2233029</v>
      </c>
      <c r="J27" s="73">
        <f t="shared" si="1"/>
        <v>-6144182</v>
      </c>
      <c r="K27" s="73">
        <f t="shared" si="1"/>
        <v>-5775638</v>
      </c>
      <c r="L27" s="73">
        <f t="shared" si="1"/>
        <v>-5515919</v>
      </c>
      <c r="M27" s="73">
        <f t="shared" si="1"/>
        <v>-3584525</v>
      </c>
      <c r="N27" s="73">
        <f t="shared" si="1"/>
        <v>-14876082</v>
      </c>
      <c r="O27" s="73">
        <f t="shared" si="1"/>
        <v>-2545727</v>
      </c>
      <c r="P27" s="73">
        <f t="shared" si="1"/>
        <v>-2020861</v>
      </c>
      <c r="Q27" s="73">
        <f t="shared" si="1"/>
        <v>-11615234</v>
      </c>
      <c r="R27" s="73">
        <f t="shared" si="1"/>
        <v>-16181822</v>
      </c>
      <c r="S27" s="73">
        <f t="shared" si="1"/>
        <v>-245119</v>
      </c>
      <c r="T27" s="73">
        <f t="shared" si="1"/>
        <v>-4640037</v>
      </c>
      <c r="U27" s="73">
        <f t="shared" si="1"/>
        <v>-1812142</v>
      </c>
      <c r="V27" s="73">
        <f t="shared" si="1"/>
        <v>-6697298</v>
      </c>
      <c r="W27" s="73">
        <f t="shared" si="1"/>
        <v>-43899384</v>
      </c>
      <c r="X27" s="73">
        <f t="shared" si="1"/>
        <v>-73633152</v>
      </c>
      <c r="Y27" s="73">
        <f t="shared" si="1"/>
        <v>29733768</v>
      </c>
      <c r="Z27" s="170">
        <f>+IF(X27&lt;&gt;0,+(Y27/X27)*100,0)</f>
        <v>-40.380952318868545</v>
      </c>
      <c r="AA27" s="74">
        <f>SUM(AA21:AA26)</f>
        <v>-73633152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>
        <v>20000000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9687160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-16175656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9687160</v>
      </c>
      <c r="D36" s="168">
        <f>SUM(D31:D35)</f>
        <v>0</v>
      </c>
      <c r="E36" s="72">
        <f t="shared" si="2"/>
        <v>3824344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-1964219</v>
      </c>
      <c r="D38" s="153">
        <f>+D17+D27+D36</f>
        <v>0</v>
      </c>
      <c r="E38" s="99">
        <f t="shared" si="3"/>
        <v>7517504</v>
      </c>
      <c r="F38" s="100">
        <f t="shared" si="3"/>
        <v>2902258</v>
      </c>
      <c r="G38" s="100">
        <f t="shared" si="3"/>
        <v>38121836</v>
      </c>
      <c r="H38" s="100">
        <f t="shared" si="3"/>
        <v>-7033584</v>
      </c>
      <c r="I38" s="100">
        <f t="shared" si="3"/>
        <v>-10087106</v>
      </c>
      <c r="J38" s="100">
        <f t="shared" si="3"/>
        <v>21001146</v>
      </c>
      <c r="K38" s="100">
        <f t="shared" si="3"/>
        <v>-14980742</v>
      </c>
      <c r="L38" s="100">
        <f t="shared" si="3"/>
        <v>28229010</v>
      </c>
      <c r="M38" s="100">
        <f t="shared" si="3"/>
        <v>-15318690</v>
      </c>
      <c r="N38" s="100">
        <f t="shared" si="3"/>
        <v>-2070422</v>
      </c>
      <c r="O38" s="100">
        <f t="shared" si="3"/>
        <v>-7222484</v>
      </c>
      <c r="P38" s="100">
        <f t="shared" si="3"/>
        <v>-5842248</v>
      </c>
      <c r="Q38" s="100">
        <f t="shared" si="3"/>
        <v>28724409</v>
      </c>
      <c r="R38" s="100">
        <f t="shared" si="3"/>
        <v>15659677</v>
      </c>
      <c r="S38" s="100">
        <f t="shared" si="3"/>
        <v>-19627618</v>
      </c>
      <c r="T38" s="100">
        <f t="shared" si="3"/>
        <v>-9927665</v>
      </c>
      <c r="U38" s="100">
        <f t="shared" si="3"/>
        <v>-5358862</v>
      </c>
      <c r="V38" s="100">
        <f t="shared" si="3"/>
        <v>-34914145</v>
      </c>
      <c r="W38" s="100">
        <f t="shared" si="3"/>
        <v>-323744</v>
      </c>
      <c r="X38" s="100">
        <f t="shared" si="3"/>
        <v>2902258</v>
      </c>
      <c r="Y38" s="100">
        <f t="shared" si="3"/>
        <v>-3226002</v>
      </c>
      <c r="Z38" s="137">
        <f>+IF(X38&lt;&gt;0,+(Y38/X38)*100,0)</f>
        <v>-111.1549007703657</v>
      </c>
      <c r="AA38" s="102">
        <f>+AA17+AA27+AA36</f>
        <v>2902258</v>
      </c>
    </row>
    <row r="39" spans="1:27" ht="13.5">
      <c r="A39" s="249" t="s">
        <v>200</v>
      </c>
      <c r="B39" s="182"/>
      <c r="C39" s="153">
        <v>2294465</v>
      </c>
      <c r="D39" s="153"/>
      <c r="E39" s="99">
        <v>2482489</v>
      </c>
      <c r="F39" s="100">
        <v>4963974</v>
      </c>
      <c r="G39" s="100">
        <v>328937</v>
      </c>
      <c r="H39" s="100">
        <v>38450773</v>
      </c>
      <c r="I39" s="100">
        <v>31417189</v>
      </c>
      <c r="J39" s="100">
        <v>328937</v>
      </c>
      <c r="K39" s="100">
        <v>21330083</v>
      </c>
      <c r="L39" s="100">
        <v>6349341</v>
      </c>
      <c r="M39" s="100">
        <v>34578351</v>
      </c>
      <c r="N39" s="100">
        <v>21330083</v>
      </c>
      <c r="O39" s="100">
        <v>19259661</v>
      </c>
      <c r="P39" s="100">
        <v>12037177</v>
      </c>
      <c r="Q39" s="100">
        <v>6194929</v>
      </c>
      <c r="R39" s="100">
        <v>19259661</v>
      </c>
      <c r="S39" s="100">
        <v>34919338</v>
      </c>
      <c r="T39" s="100">
        <v>15291720</v>
      </c>
      <c r="U39" s="100">
        <v>5364055</v>
      </c>
      <c r="V39" s="100">
        <v>34919338</v>
      </c>
      <c r="W39" s="100">
        <v>328937</v>
      </c>
      <c r="X39" s="100">
        <v>4963974</v>
      </c>
      <c r="Y39" s="100">
        <v>-4635037</v>
      </c>
      <c r="Z39" s="137">
        <v>-93.37</v>
      </c>
      <c r="AA39" s="102">
        <v>4963974</v>
      </c>
    </row>
    <row r="40" spans="1:27" ht="13.5">
      <c r="A40" s="269" t="s">
        <v>201</v>
      </c>
      <c r="B40" s="256"/>
      <c r="C40" s="257">
        <v>330246</v>
      </c>
      <c r="D40" s="257"/>
      <c r="E40" s="258">
        <v>9999994</v>
      </c>
      <c r="F40" s="259">
        <v>7866232</v>
      </c>
      <c r="G40" s="259">
        <v>38450773</v>
      </c>
      <c r="H40" s="259">
        <v>31417189</v>
      </c>
      <c r="I40" s="259">
        <v>21330083</v>
      </c>
      <c r="J40" s="259">
        <v>21330083</v>
      </c>
      <c r="K40" s="259">
        <v>6349341</v>
      </c>
      <c r="L40" s="259">
        <v>34578351</v>
      </c>
      <c r="M40" s="259">
        <v>19259661</v>
      </c>
      <c r="N40" s="259">
        <v>19259661</v>
      </c>
      <c r="O40" s="259">
        <v>12037177</v>
      </c>
      <c r="P40" s="259">
        <v>6194929</v>
      </c>
      <c r="Q40" s="259">
        <v>34919338</v>
      </c>
      <c r="R40" s="259">
        <v>12037177</v>
      </c>
      <c r="S40" s="259">
        <v>15291720</v>
      </c>
      <c r="T40" s="259">
        <v>5364055</v>
      </c>
      <c r="U40" s="259">
        <v>5193</v>
      </c>
      <c r="V40" s="259">
        <v>5193</v>
      </c>
      <c r="W40" s="259">
        <v>5193</v>
      </c>
      <c r="X40" s="259">
        <v>7866232</v>
      </c>
      <c r="Y40" s="259">
        <v>-7861039</v>
      </c>
      <c r="Z40" s="260">
        <v>-99.93</v>
      </c>
      <c r="AA40" s="261">
        <v>7866232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328815247</v>
      </c>
      <c r="D5" s="200">
        <f t="shared" si="0"/>
        <v>0</v>
      </c>
      <c r="E5" s="106">
        <f t="shared" si="0"/>
        <v>56403500</v>
      </c>
      <c r="F5" s="106">
        <f t="shared" si="0"/>
        <v>73633146</v>
      </c>
      <c r="G5" s="106">
        <f t="shared" si="0"/>
        <v>2606865</v>
      </c>
      <c r="H5" s="106">
        <f t="shared" si="0"/>
        <v>1304288</v>
      </c>
      <c r="I5" s="106">
        <f t="shared" si="0"/>
        <v>2233029</v>
      </c>
      <c r="J5" s="106">
        <f t="shared" si="0"/>
        <v>6144182</v>
      </c>
      <c r="K5" s="106">
        <f t="shared" si="0"/>
        <v>5775637</v>
      </c>
      <c r="L5" s="106">
        <f t="shared" si="0"/>
        <v>5515919</v>
      </c>
      <c r="M5" s="106">
        <f t="shared" si="0"/>
        <v>3584525</v>
      </c>
      <c r="N5" s="106">
        <f t="shared" si="0"/>
        <v>14876081</v>
      </c>
      <c r="O5" s="106">
        <f t="shared" si="0"/>
        <v>2545727</v>
      </c>
      <c r="P5" s="106">
        <f t="shared" si="0"/>
        <v>2020861</v>
      </c>
      <c r="Q5" s="106">
        <f t="shared" si="0"/>
        <v>11615234</v>
      </c>
      <c r="R5" s="106">
        <f t="shared" si="0"/>
        <v>16181822</v>
      </c>
      <c r="S5" s="106">
        <f t="shared" si="0"/>
        <v>245119</v>
      </c>
      <c r="T5" s="106">
        <f t="shared" si="0"/>
        <v>4640038</v>
      </c>
      <c r="U5" s="106">
        <f t="shared" si="0"/>
        <v>1812142</v>
      </c>
      <c r="V5" s="106">
        <f t="shared" si="0"/>
        <v>6697299</v>
      </c>
      <c r="W5" s="106">
        <f t="shared" si="0"/>
        <v>43899384</v>
      </c>
      <c r="X5" s="106">
        <f t="shared" si="0"/>
        <v>73633146</v>
      </c>
      <c r="Y5" s="106">
        <f t="shared" si="0"/>
        <v>-29733762</v>
      </c>
      <c r="Z5" s="201">
        <f>+IF(X5&lt;&gt;0,+(Y5/X5)*100,0)</f>
        <v>-40.38094746080794</v>
      </c>
      <c r="AA5" s="199">
        <f>SUM(AA11:AA18)</f>
        <v>73633146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>
        <v>239571</v>
      </c>
      <c r="M6" s="60">
        <v>250754</v>
      </c>
      <c r="N6" s="60">
        <v>490325</v>
      </c>
      <c r="O6" s="60">
        <v>245119</v>
      </c>
      <c r="P6" s="60">
        <v>1237727</v>
      </c>
      <c r="Q6" s="60">
        <v>6065186</v>
      </c>
      <c r="R6" s="60">
        <v>7548032</v>
      </c>
      <c r="S6" s="60"/>
      <c r="T6" s="60"/>
      <c r="U6" s="60">
        <v>69888</v>
      </c>
      <c r="V6" s="60">
        <v>69888</v>
      </c>
      <c r="W6" s="60">
        <v>8108245</v>
      </c>
      <c r="X6" s="60"/>
      <c r="Y6" s="60">
        <v>8108245</v>
      </c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327277270</v>
      </c>
      <c r="D8" s="156"/>
      <c r="E8" s="60">
        <v>20179054</v>
      </c>
      <c r="F8" s="60">
        <v>35653339</v>
      </c>
      <c r="G8" s="60">
        <v>173060</v>
      </c>
      <c r="H8" s="60">
        <v>172512</v>
      </c>
      <c r="I8" s="60">
        <v>663223</v>
      </c>
      <c r="J8" s="60">
        <v>1008795</v>
      </c>
      <c r="K8" s="60">
        <v>1469303</v>
      </c>
      <c r="L8" s="60">
        <v>2448742</v>
      </c>
      <c r="M8" s="60">
        <v>1011495</v>
      </c>
      <c r="N8" s="60">
        <v>4929540</v>
      </c>
      <c r="O8" s="60">
        <v>1165582</v>
      </c>
      <c r="P8" s="60"/>
      <c r="Q8" s="60"/>
      <c r="R8" s="60">
        <v>1165582</v>
      </c>
      <c r="S8" s="60"/>
      <c r="T8" s="60">
        <v>1963293</v>
      </c>
      <c r="U8" s="60">
        <v>1742254</v>
      </c>
      <c r="V8" s="60">
        <v>3705547</v>
      </c>
      <c r="W8" s="60">
        <v>10809464</v>
      </c>
      <c r="X8" s="60">
        <v>35653339</v>
      </c>
      <c r="Y8" s="60">
        <v>-24843875</v>
      </c>
      <c r="Z8" s="140">
        <v>-69.68</v>
      </c>
      <c r="AA8" s="155">
        <v>35653339</v>
      </c>
    </row>
    <row r="9" spans="1:27" ht="13.5">
      <c r="A9" s="291" t="s">
        <v>208</v>
      </c>
      <c r="B9" s="142"/>
      <c r="C9" s="62"/>
      <c r="D9" s="156"/>
      <c r="E9" s="60">
        <v>32704446</v>
      </c>
      <c r="F9" s="60">
        <v>19419570</v>
      </c>
      <c r="G9" s="60">
        <v>2433805</v>
      </c>
      <c r="H9" s="60">
        <v>1120841</v>
      </c>
      <c r="I9" s="60">
        <v>1494454</v>
      </c>
      <c r="J9" s="60">
        <v>5049100</v>
      </c>
      <c r="K9" s="60">
        <v>3700158</v>
      </c>
      <c r="L9" s="60">
        <v>2308932</v>
      </c>
      <c r="M9" s="60">
        <v>2241681</v>
      </c>
      <c r="N9" s="60">
        <v>8250771</v>
      </c>
      <c r="O9" s="60"/>
      <c r="P9" s="60"/>
      <c r="Q9" s="60"/>
      <c r="R9" s="60"/>
      <c r="S9" s="60"/>
      <c r="T9" s="60">
        <v>1038646</v>
      </c>
      <c r="U9" s="60"/>
      <c r="V9" s="60">
        <v>1038646</v>
      </c>
      <c r="W9" s="60">
        <v>14338517</v>
      </c>
      <c r="X9" s="60">
        <v>19419570</v>
      </c>
      <c r="Y9" s="60">
        <v>-5081053</v>
      </c>
      <c r="Z9" s="140">
        <v>-26.16</v>
      </c>
      <c r="AA9" s="155">
        <v>19419570</v>
      </c>
    </row>
    <row r="10" spans="1:27" ht="13.5">
      <c r="A10" s="291" t="s">
        <v>209</v>
      </c>
      <c r="B10" s="142"/>
      <c r="C10" s="62"/>
      <c r="D10" s="156"/>
      <c r="E10" s="60">
        <v>2020000</v>
      </c>
      <c r="F10" s="60">
        <v>16960237</v>
      </c>
      <c r="G10" s="60"/>
      <c r="H10" s="60"/>
      <c r="I10" s="60"/>
      <c r="J10" s="60"/>
      <c r="K10" s="60"/>
      <c r="L10" s="60">
        <v>518674</v>
      </c>
      <c r="M10" s="60">
        <v>80595</v>
      </c>
      <c r="N10" s="60">
        <v>599269</v>
      </c>
      <c r="O10" s="60">
        <v>39000</v>
      </c>
      <c r="P10" s="60">
        <v>37500</v>
      </c>
      <c r="Q10" s="60">
        <v>4640649</v>
      </c>
      <c r="R10" s="60">
        <v>4717149</v>
      </c>
      <c r="S10" s="60"/>
      <c r="T10" s="60"/>
      <c r="U10" s="60"/>
      <c r="V10" s="60"/>
      <c r="W10" s="60">
        <v>5316418</v>
      </c>
      <c r="X10" s="60">
        <v>16960237</v>
      </c>
      <c r="Y10" s="60">
        <v>-11643819</v>
      </c>
      <c r="Z10" s="140">
        <v>-68.65</v>
      </c>
      <c r="AA10" s="155">
        <v>16960237</v>
      </c>
    </row>
    <row r="11" spans="1:27" ht="13.5">
      <c r="A11" s="292" t="s">
        <v>210</v>
      </c>
      <c r="B11" s="142"/>
      <c r="C11" s="293">
        <f aca="true" t="shared" si="1" ref="C11:Y11">SUM(C6:C10)</f>
        <v>327277270</v>
      </c>
      <c r="D11" s="294">
        <f t="shared" si="1"/>
        <v>0</v>
      </c>
      <c r="E11" s="295">
        <f t="shared" si="1"/>
        <v>54903500</v>
      </c>
      <c r="F11" s="295">
        <f t="shared" si="1"/>
        <v>72033146</v>
      </c>
      <c r="G11" s="295">
        <f t="shared" si="1"/>
        <v>2606865</v>
      </c>
      <c r="H11" s="295">
        <f t="shared" si="1"/>
        <v>1293353</v>
      </c>
      <c r="I11" s="295">
        <f t="shared" si="1"/>
        <v>2157677</v>
      </c>
      <c r="J11" s="295">
        <f t="shared" si="1"/>
        <v>6057895</v>
      </c>
      <c r="K11" s="295">
        <f t="shared" si="1"/>
        <v>5169461</v>
      </c>
      <c r="L11" s="295">
        <f t="shared" si="1"/>
        <v>5515919</v>
      </c>
      <c r="M11" s="295">
        <f t="shared" si="1"/>
        <v>3584525</v>
      </c>
      <c r="N11" s="295">
        <f t="shared" si="1"/>
        <v>14269905</v>
      </c>
      <c r="O11" s="295">
        <f t="shared" si="1"/>
        <v>1449701</v>
      </c>
      <c r="P11" s="295">
        <f t="shared" si="1"/>
        <v>1275227</v>
      </c>
      <c r="Q11" s="295">
        <f t="shared" si="1"/>
        <v>10705835</v>
      </c>
      <c r="R11" s="295">
        <f t="shared" si="1"/>
        <v>13430763</v>
      </c>
      <c r="S11" s="295">
        <f t="shared" si="1"/>
        <v>0</v>
      </c>
      <c r="T11" s="295">
        <f t="shared" si="1"/>
        <v>3001939</v>
      </c>
      <c r="U11" s="295">
        <f t="shared" si="1"/>
        <v>1812142</v>
      </c>
      <c r="V11" s="295">
        <f t="shared" si="1"/>
        <v>4814081</v>
      </c>
      <c r="W11" s="295">
        <f t="shared" si="1"/>
        <v>38572644</v>
      </c>
      <c r="X11" s="295">
        <f t="shared" si="1"/>
        <v>72033146</v>
      </c>
      <c r="Y11" s="295">
        <f t="shared" si="1"/>
        <v>-33460502</v>
      </c>
      <c r="Z11" s="296">
        <f>+IF(X11&lt;&gt;0,+(Y11/X11)*100,0)</f>
        <v>-46.45153496419551</v>
      </c>
      <c r="AA11" s="297">
        <f>SUM(AA6:AA10)</f>
        <v>72033146</v>
      </c>
    </row>
    <row r="12" spans="1:27" ht="13.5">
      <c r="A12" s="298" t="s">
        <v>211</v>
      </c>
      <c r="B12" s="136"/>
      <c r="C12" s="62">
        <v>48069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1449484</v>
      </c>
      <c r="D15" s="156"/>
      <c r="E15" s="60">
        <v>1500000</v>
      </c>
      <c r="F15" s="60">
        <v>1600000</v>
      </c>
      <c r="G15" s="60"/>
      <c r="H15" s="60">
        <v>10935</v>
      </c>
      <c r="I15" s="60">
        <v>75352</v>
      </c>
      <c r="J15" s="60">
        <v>86287</v>
      </c>
      <c r="K15" s="60">
        <v>606176</v>
      </c>
      <c r="L15" s="60"/>
      <c r="M15" s="60"/>
      <c r="N15" s="60">
        <v>606176</v>
      </c>
      <c r="O15" s="60">
        <v>1096026</v>
      </c>
      <c r="P15" s="60">
        <v>745634</v>
      </c>
      <c r="Q15" s="60">
        <v>909399</v>
      </c>
      <c r="R15" s="60">
        <v>2751059</v>
      </c>
      <c r="S15" s="60">
        <v>245119</v>
      </c>
      <c r="T15" s="60">
        <v>1638099</v>
      </c>
      <c r="U15" s="60"/>
      <c r="V15" s="60">
        <v>1883218</v>
      </c>
      <c r="W15" s="60">
        <v>5326740</v>
      </c>
      <c r="X15" s="60">
        <v>1600000</v>
      </c>
      <c r="Y15" s="60">
        <v>3726740</v>
      </c>
      <c r="Z15" s="140">
        <v>232.92</v>
      </c>
      <c r="AA15" s="155">
        <v>1600000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40424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239571</v>
      </c>
      <c r="M36" s="60">
        <f t="shared" si="4"/>
        <v>250754</v>
      </c>
      <c r="N36" s="60">
        <f t="shared" si="4"/>
        <v>490325</v>
      </c>
      <c r="O36" s="60">
        <f t="shared" si="4"/>
        <v>245119</v>
      </c>
      <c r="P36" s="60">
        <f t="shared" si="4"/>
        <v>1237727</v>
      </c>
      <c r="Q36" s="60">
        <f t="shared" si="4"/>
        <v>6065186</v>
      </c>
      <c r="R36" s="60">
        <f t="shared" si="4"/>
        <v>7548032</v>
      </c>
      <c r="S36" s="60">
        <f t="shared" si="4"/>
        <v>0</v>
      </c>
      <c r="T36" s="60">
        <f t="shared" si="4"/>
        <v>0</v>
      </c>
      <c r="U36" s="60">
        <f t="shared" si="4"/>
        <v>69888</v>
      </c>
      <c r="V36" s="60">
        <f t="shared" si="4"/>
        <v>69888</v>
      </c>
      <c r="W36" s="60">
        <f t="shared" si="4"/>
        <v>8108245</v>
      </c>
      <c r="X36" s="60">
        <f t="shared" si="4"/>
        <v>0</v>
      </c>
      <c r="Y36" s="60">
        <f t="shared" si="4"/>
        <v>8108245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327277270</v>
      </c>
      <c r="D38" s="156">
        <f t="shared" si="4"/>
        <v>0</v>
      </c>
      <c r="E38" s="60">
        <f t="shared" si="4"/>
        <v>20179054</v>
      </c>
      <c r="F38" s="60">
        <f t="shared" si="4"/>
        <v>35653339</v>
      </c>
      <c r="G38" s="60">
        <f t="shared" si="4"/>
        <v>173060</v>
      </c>
      <c r="H38" s="60">
        <f t="shared" si="4"/>
        <v>172512</v>
      </c>
      <c r="I38" s="60">
        <f t="shared" si="4"/>
        <v>663223</v>
      </c>
      <c r="J38" s="60">
        <f t="shared" si="4"/>
        <v>1008795</v>
      </c>
      <c r="K38" s="60">
        <f t="shared" si="4"/>
        <v>1469303</v>
      </c>
      <c r="L38" s="60">
        <f t="shared" si="4"/>
        <v>2448742</v>
      </c>
      <c r="M38" s="60">
        <f t="shared" si="4"/>
        <v>1011495</v>
      </c>
      <c r="N38" s="60">
        <f t="shared" si="4"/>
        <v>4929540</v>
      </c>
      <c r="O38" s="60">
        <f t="shared" si="4"/>
        <v>1165582</v>
      </c>
      <c r="P38" s="60">
        <f t="shared" si="4"/>
        <v>0</v>
      </c>
      <c r="Q38" s="60">
        <f t="shared" si="4"/>
        <v>0</v>
      </c>
      <c r="R38" s="60">
        <f t="shared" si="4"/>
        <v>1165582</v>
      </c>
      <c r="S38" s="60">
        <f t="shared" si="4"/>
        <v>0</v>
      </c>
      <c r="T38" s="60">
        <f t="shared" si="4"/>
        <v>1963293</v>
      </c>
      <c r="U38" s="60">
        <f t="shared" si="4"/>
        <v>1742254</v>
      </c>
      <c r="V38" s="60">
        <f t="shared" si="4"/>
        <v>3705547</v>
      </c>
      <c r="W38" s="60">
        <f t="shared" si="4"/>
        <v>10809464</v>
      </c>
      <c r="X38" s="60">
        <f t="shared" si="4"/>
        <v>35653339</v>
      </c>
      <c r="Y38" s="60">
        <f t="shared" si="4"/>
        <v>-24843875</v>
      </c>
      <c r="Z38" s="140">
        <f t="shared" si="5"/>
        <v>-69.68176248513498</v>
      </c>
      <c r="AA38" s="155">
        <f>AA8+AA23</f>
        <v>35653339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32704446</v>
      </c>
      <c r="F39" s="60">
        <f t="shared" si="4"/>
        <v>19419570</v>
      </c>
      <c r="G39" s="60">
        <f t="shared" si="4"/>
        <v>2433805</v>
      </c>
      <c r="H39" s="60">
        <f t="shared" si="4"/>
        <v>1120841</v>
      </c>
      <c r="I39" s="60">
        <f t="shared" si="4"/>
        <v>1494454</v>
      </c>
      <c r="J39" s="60">
        <f t="shared" si="4"/>
        <v>5049100</v>
      </c>
      <c r="K39" s="60">
        <f t="shared" si="4"/>
        <v>3700158</v>
      </c>
      <c r="L39" s="60">
        <f t="shared" si="4"/>
        <v>2308932</v>
      </c>
      <c r="M39" s="60">
        <f t="shared" si="4"/>
        <v>2241681</v>
      </c>
      <c r="N39" s="60">
        <f t="shared" si="4"/>
        <v>8250771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1038646</v>
      </c>
      <c r="U39" s="60">
        <f t="shared" si="4"/>
        <v>0</v>
      </c>
      <c r="V39" s="60">
        <f t="shared" si="4"/>
        <v>1038646</v>
      </c>
      <c r="W39" s="60">
        <f t="shared" si="4"/>
        <v>14338517</v>
      </c>
      <c r="X39" s="60">
        <f t="shared" si="4"/>
        <v>19419570</v>
      </c>
      <c r="Y39" s="60">
        <f t="shared" si="4"/>
        <v>-5081053</v>
      </c>
      <c r="Z39" s="140">
        <f t="shared" si="5"/>
        <v>-26.16460096696271</v>
      </c>
      <c r="AA39" s="155">
        <f>AA9+AA24</f>
        <v>19419570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2020000</v>
      </c>
      <c r="F40" s="60">
        <f t="shared" si="4"/>
        <v>16960237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518674</v>
      </c>
      <c r="M40" s="60">
        <f t="shared" si="4"/>
        <v>80595</v>
      </c>
      <c r="N40" s="60">
        <f t="shared" si="4"/>
        <v>599269</v>
      </c>
      <c r="O40" s="60">
        <f t="shared" si="4"/>
        <v>39000</v>
      </c>
      <c r="P40" s="60">
        <f t="shared" si="4"/>
        <v>37500</v>
      </c>
      <c r="Q40" s="60">
        <f t="shared" si="4"/>
        <v>4640649</v>
      </c>
      <c r="R40" s="60">
        <f t="shared" si="4"/>
        <v>4717149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5316418</v>
      </c>
      <c r="X40" s="60">
        <f t="shared" si="4"/>
        <v>16960237</v>
      </c>
      <c r="Y40" s="60">
        <f t="shared" si="4"/>
        <v>-11643819</v>
      </c>
      <c r="Z40" s="140">
        <f t="shared" si="5"/>
        <v>-68.65363379061272</v>
      </c>
      <c r="AA40" s="155">
        <f>AA10+AA25</f>
        <v>16960237</v>
      </c>
    </row>
    <row r="41" spans="1:27" ht="13.5">
      <c r="A41" s="292" t="s">
        <v>210</v>
      </c>
      <c r="B41" s="142"/>
      <c r="C41" s="293">
        <f aca="true" t="shared" si="6" ref="C41:Y41">SUM(C36:C40)</f>
        <v>327277270</v>
      </c>
      <c r="D41" s="294">
        <f t="shared" si="6"/>
        <v>0</v>
      </c>
      <c r="E41" s="295">
        <f t="shared" si="6"/>
        <v>54903500</v>
      </c>
      <c r="F41" s="295">
        <f t="shared" si="6"/>
        <v>72033146</v>
      </c>
      <c r="G41" s="295">
        <f t="shared" si="6"/>
        <v>2606865</v>
      </c>
      <c r="H41" s="295">
        <f t="shared" si="6"/>
        <v>1293353</v>
      </c>
      <c r="I41" s="295">
        <f t="shared" si="6"/>
        <v>2157677</v>
      </c>
      <c r="J41" s="295">
        <f t="shared" si="6"/>
        <v>6057895</v>
      </c>
      <c r="K41" s="295">
        <f t="shared" si="6"/>
        <v>5169461</v>
      </c>
      <c r="L41" s="295">
        <f t="shared" si="6"/>
        <v>5515919</v>
      </c>
      <c r="M41" s="295">
        <f t="shared" si="6"/>
        <v>3584525</v>
      </c>
      <c r="N41" s="295">
        <f t="shared" si="6"/>
        <v>14269905</v>
      </c>
      <c r="O41" s="295">
        <f t="shared" si="6"/>
        <v>1449701</v>
      </c>
      <c r="P41" s="295">
        <f t="shared" si="6"/>
        <v>1275227</v>
      </c>
      <c r="Q41" s="295">
        <f t="shared" si="6"/>
        <v>10705835</v>
      </c>
      <c r="R41" s="295">
        <f t="shared" si="6"/>
        <v>13430763</v>
      </c>
      <c r="S41" s="295">
        <f t="shared" si="6"/>
        <v>0</v>
      </c>
      <c r="T41" s="295">
        <f t="shared" si="6"/>
        <v>3001939</v>
      </c>
      <c r="U41" s="295">
        <f t="shared" si="6"/>
        <v>1812142</v>
      </c>
      <c r="V41" s="295">
        <f t="shared" si="6"/>
        <v>4814081</v>
      </c>
      <c r="W41" s="295">
        <f t="shared" si="6"/>
        <v>38572644</v>
      </c>
      <c r="X41" s="295">
        <f t="shared" si="6"/>
        <v>72033146</v>
      </c>
      <c r="Y41" s="295">
        <f t="shared" si="6"/>
        <v>-33460502</v>
      </c>
      <c r="Z41" s="296">
        <f t="shared" si="5"/>
        <v>-46.45153496419551</v>
      </c>
      <c r="AA41" s="297">
        <f>SUM(AA36:AA40)</f>
        <v>72033146</v>
      </c>
    </row>
    <row r="42" spans="1:27" ht="13.5">
      <c r="A42" s="298" t="s">
        <v>211</v>
      </c>
      <c r="B42" s="136"/>
      <c r="C42" s="95">
        <f aca="true" t="shared" si="7" ref="C42:Y48">C12+C27</f>
        <v>48069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1449484</v>
      </c>
      <c r="D45" s="129">
        <f t="shared" si="7"/>
        <v>0</v>
      </c>
      <c r="E45" s="54">
        <f t="shared" si="7"/>
        <v>1500000</v>
      </c>
      <c r="F45" s="54">
        <f t="shared" si="7"/>
        <v>1600000</v>
      </c>
      <c r="G45" s="54">
        <f t="shared" si="7"/>
        <v>0</v>
      </c>
      <c r="H45" s="54">
        <f t="shared" si="7"/>
        <v>10935</v>
      </c>
      <c r="I45" s="54">
        <f t="shared" si="7"/>
        <v>75352</v>
      </c>
      <c r="J45" s="54">
        <f t="shared" si="7"/>
        <v>86287</v>
      </c>
      <c r="K45" s="54">
        <f t="shared" si="7"/>
        <v>606176</v>
      </c>
      <c r="L45" s="54">
        <f t="shared" si="7"/>
        <v>0</v>
      </c>
      <c r="M45" s="54">
        <f t="shared" si="7"/>
        <v>0</v>
      </c>
      <c r="N45" s="54">
        <f t="shared" si="7"/>
        <v>606176</v>
      </c>
      <c r="O45" s="54">
        <f t="shared" si="7"/>
        <v>1096026</v>
      </c>
      <c r="P45" s="54">
        <f t="shared" si="7"/>
        <v>745634</v>
      </c>
      <c r="Q45" s="54">
        <f t="shared" si="7"/>
        <v>909399</v>
      </c>
      <c r="R45" s="54">
        <f t="shared" si="7"/>
        <v>2751059</v>
      </c>
      <c r="S45" s="54">
        <f t="shared" si="7"/>
        <v>245119</v>
      </c>
      <c r="T45" s="54">
        <f t="shared" si="7"/>
        <v>1638099</v>
      </c>
      <c r="U45" s="54">
        <f t="shared" si="7"/>
        <v>0</v>
      </c>
      <c r="V45" s="54">
        <f t="shared" si="7"/>
        <v>1883218</v>
      </c>
      <c r="W45" s="54">
        <f t="shared" si="7"/>
        <v>5326740</v>
      </c>
      <c r="X45" s="54">
        <f t="shared" si="7"/>
        <v>1600000</v>
      </c>
      <c r="Y45" s="54">
        <f t="shared" si="7"/>
        <v>3726740</v>
      </c>
      <c r="Z45" s="184">
        <f t="shared" si="5"/>
        <v>232.92125000000001</v>
      </c>
      <c r="AA45" s="130">
        <f t="shared" si="8"/>
        <v>1600000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40424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328815247</v>
      </c>
      <c r="D49" s="218">
        <f t="shared" si="9"/>
        <v>0</v>
      </c>
      <c r="E49" s="220">
        <f t="shared" si="9"/>
        <v>56403500</v>
      </c>
      <c r="F49" s="220">
        <f t="shared" si="9"/>
        <v>73633146</v>
      </c>
      <c r="G49" s="220">
        <f t="shared" si="9"/>
        <v>2606865</v>
      </c>
      <c r="H49" s="220">
        <f t="shared" si="9"/>
        <v>1304288</v>
      </c>
      <c r="I49" s="220">
        <f t="shared" si="9"/>
        <v>2233029</v>
      </c>
      <c r="J49" s="220">
        <f t="shared" si="9"/>
        <v>6144182</v>
      </c>
      <c r="K49" s="220">
        <f t="shared" si="9"/>
        <v>5775637</v>
      </c>
      <c r="L49" s="220">
        <f t="shared" si="9"/>
        <v>5515919</v>
      </c>
      <c r="M49" s="220">
        <f t="shared" si="9"/>
        <v>3584525</v>
      </c>
      <c r="N49" s="220">
        <f t="shared" si="9"/>
        <v>14876081</v>
      </c>
      <c r="O49" s="220">
        <f t="shared" si="9"/>
        <v>2545727</v>
      </c>
      <c r="P49" s="220">
        <f t="shared" si="9"/>
        <v>2020861</v>
      </c>
      <c r="Q49" s="220">
        <f t="shared" si="9"/>
        <v>11615234</v>
      </c>
      <c r="R49" s="220">
        <f t="shared" si="9"/>
        <v>16181822</v>
      </c>
      <c r="S49" s="220">
        <f t="shared" si="9"/>
        <v>245119</v>
      </c>
      <c r="T49" s="220">
        <f t="shared" si="9"/>
        <v>4640038</v>
      </c>
      <c r="U49" s="220">
        <f t="shared" si="9"/>
        <v>1812142</v>
      </c>
      <c r="V49" s="220">
        <f t="shared" si="9"/>
        <v>6697299</v>
      </c>
      <c r="W49" s="220">
        <f t="shared" si="9"/>
        <v>43899384</v>
      </c>
      <c r="X49" s="220">
        <f t="shared" si="9"/>
        <v>73633146</v>
      </c>
      <c r="Y49" s="220">
        <f t="shared" si="9"/>
        <v>-29733762</v>
      </c>
      <c r="Z49" s="221">
        <f t="shared" si="5"/>
        <v>-40.38094746080794</v>
      </c>
      <c r="AA49" s="222">
        <f>SUM(AA41:AA48)</f>
        <v>73633146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3770000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3770000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27136</v>
      </c>
      <c r="H66" s="275">
        <v>941650</v>
      </c>
      <c r="I66" s="275">
        <v>41219</v>
      </c>
      <c r="J66" s="275">
        <v>1010005</v>
      </c>
      <c r="K66" s="275">
        <v>359668</v>
      </c>
      <c r="L66" s="275">
        <v>153694</v>
      </c>
      <c r="M66" s="275">
        <v>924413</v>
      </c>
      <c r="N66" s="275">
        <v>1437775</v>
      </c>
      <c r="O66" s="275">
        <v>1063950</v>
      </c>
      <c r="P66" s="275">
        <v>83551</v>
      </c>
      <c r="Q66" s="275">
        <v>168421</v>
      </c>
      <c r="R66" s="275">
        <v>1315922</v>
      </c>
      <c r="S66" s="275">
        <v>424400</v>
      </c>
      <c r="T66" s="275">
        <v>336893</v>
      </c>
      <c r="U66" s="275">
        <v>70239</v>
      </c>
      <c r="V66" s="275">
        <v>831532</v>
      </c>
      <c r="W66" s="275">
        <v>4595234</v>
      </c>
      <c r="X66" s="275"/>
      <c r="Y66" s="275">
        <v>4595234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4229755</v>
      </c>
      <c r="D68" s="156">
        <v>6252500</v>
      </c>
      <c r="E68" s="60">
        <v>3770000</v>
      </c>
      <c r="F68" s="60">
        <v>6252500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6252500</v>
      </c>
      <c r="Y68" s="60">
        <v>-6252500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4229755</v>
      </c>
      <c r="D69" s="218">
        <f t="shared" si="12"/>
        <v>6252500</v>
      </c>
      <c r="E69" s="220">
        <f t="shared" si="12"/>
        <v>3770000</v>
      </c>
      <c r="F69" s="220">
        <f t="shared" si="12"/>
        <v>6252500</v>
      </c>
      <c r="G69" s="220">
        <f t="shared" si="12"/>
        <v>27136</v>
      </c>
      <c r="H69" s="220">
        <f t="shared" si="12"/>
        <v>941650</v>
      </c>
      <c r="I69" s="220">
        <f t="shared" si="12"/>
        <v>41219</v>
      </c>
      <c r="J69" s="220">
        <f t="shared" si="12"/>
        <v>1010005</v>
      </c>
      <c r="K69" s="220">
        <f t="shared" si="12"/>
        <v>359668</v>
      </c>
      <c r="L69" s="220">
        <f t="shared" si="12"/>
        <v>153694</v>
      </c>
      <c r="M69" s="220">
        <f t="shared" si="12"/>
        <v>924413</v>
      </c>
      <c r="N69" s="220">
        <f t="shared" si="12"/>
        <v>1437775</v>
      </c>
      <c r="O69" s="220">
        <f t="shared" si="12"/>
        <v>1063950</v>
      </c>
      <c r="P69" s="220">
        <f t="shared" si="12"/>
        <v>83551</v>
      </c>
      <c r="Q69" s="220">
        <f t="shared" si="12"/>
        <v>168421</v>
      </c>
      <c r="R69" s="220">
        <f t="shared" si="12"/>
        <v>1315922</v>
      </c>
      <c r="S69" s="220">
        <f t="shared" si="12"/>
        <v>424400</v>
      </c>
      <c r="T69" s="220">
        <f t="shared" si="12"/>
        <v>336893</v>
      </c>
      <c r="U69" s="220">
        <f t="shared" si="12"/>
        <v>70239</v>
      </c>
      <c r="V69" s="220">
        <f t="shared" si="12"/>
        <v>831532</v>
      </c>
      <c r="W69" s="220">
        <f t="shared" si="12"/>
        <v>4595234</v>
      </c>
      <c r="X69" s="220">
        <f t="shared" si="12"/>
        <v>6252500</v>
      </c>
      <c r="Y69" s="220">
        <f t="shared" si="12"/>
        <v>-1657266</v>
      </c>
      <c r="Z69" s="221">
        <f>+IF(X69&lt;&gt;0,+(Y69/X69)*100,0)</f>
        <v>-26.5056537385046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327277270</v>
      </c>
      <c r="D5" s="344">
        <f t="shared" si="0"/>
        <v>0</v>
      </c>
      <c r="E5" s="343">
        <f t="shared" si="0"/>
        <v>54903500</v>
      </c>
      <c r="F5" s="345">
        <f t="shared" si="0"/>
        <v>72033146</v>
      </c>
      <c r="G5" s="345">
        <f t="shared" si="0"/>
        <v>2606865</v>
      </c>
      <c r="H5" s="343">
        <f t="shared" si="0"/>
        <v>1293353</v>
      </c>
      <c r="I5" s="343">
        <f t="shared" si="0"/>
        <v>2157677</v>
      </c>
      <c r="J5" s="345">
        <f t="shared" si="0"/>
        <v>6057895</v>
      </c>
      <c r="K5" s="345">
        <f t="shared" si="0"/>
        <v>5169461</v>
      </c>
      <c r="L5" s="343">
        <f t="shared" si="0"/>
        <v>5515919</v>
      </c>
      <c r="M5" s="343">
        <f t="shared" si="0"/>
        <v>3584525</v>
      </c>
      <c r="N5" s="345">
        <f t="shared" si="0"/>
        <v>14269905</v>
      </c>
      <c r="O5" s="345">
        <f t="shared" si="0"/>
        <v>1449701</v>
      </c>
      <c r="P5" s="343">
        <f t="shared" si="0"/>
        <v>1275227</v>
      </c>
      <c r="Q5" s="343">
        <f t="shared" si="0"/>
        <v>10705835</v>
      </c>
      <c r="R5" s="345">
        <f t="shared" si="0"/>
        <v>13430763</v>
      </c>
      <c r="S5" s="345">
        <f t="shared" si="0"/>
        <v>0</v>
      </c>
      <c r="T5" s="343">
        <f t="shared" si="0"/>
        <v>3001939</v>
      </c>
      <c r="U5" s="343">
        <f t="shared" si="0"/>
        <v>1812142</v>
      </c>
      <c r="V5" s="345">
        <f t="shared" si="0"/>
        <v>4814081</v>
      </c>
      <c r="W5" s="345">
        <f t="shared" si="0"/>
        <v>38572644</v>
      </c>
      <c r="X5" s="343">
        <f t="shared" si="0"/>
        <v>72033146</v>
      </c>
      <c r="Y5" s="345">
        <f t="shared" si="0"/>
        <v>-33460502</v>
      </c>
      <c r="Z5" s="346">
        <f>+IF(X5&lt;&gt;0,+(Y5/X5)*100,0)</f>
        <v>-46.45153496419551</v>
      </c>
      <c r="AA5" s="347">
        <f>+AA6+AA8+AA11+AA13+AA15</f>
        <v>72033146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239571</v>
      </c>
      <c r="M6" s="60">
        <f t="shared" si="1"/>
        <v>250754</v>
      </c>
      <c r="N6" s="59">
        <f t="shared" si="1"/>
        <v>490325</v>
      </c>
      <c r="O6" s="59">
        <f t="shared" si="1"/>
        <v>245119</v>
      </c>
      <c r="P6" s="60">
        <f t="shared" si="1"/>
        <v>1237727</v>
      </c>
      <c r="Q6" s="60">
        <f t="shared" si="1"/>
        <v>6065186</v>
      </c>
      <c r="R6" s="59">
        <f t="shared" si="1"/>
        <v>7548032</v>
      </c>
      <c r="S6" s="59">
        <f t="shared" si="1"/>
        <v>0</v>
      </c>
      <c r="T6" s="60">
        <f t="shared" si="1"/>
        <v>0</v>
      </c>
      <c r="U6" s="60">
        <f t="shared" si="1"/>
        <v>69888</v>
      </c>
      <c r="V6" s="59">
        <f t="shared" si="1"/>
        <v>69888</v>
      </c>
      <c r="W6" s="59">
        <f t="shared" si="1"/>
        <v>8108245</v>
      </c>
      <c r="X6" s="60">
        <f t="shared" si="1"/>
        <v>0</v>
      </c>
      <c r="Y6" s="59">
        <f t="shared" si="1"/>
        <v>8108245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>
        <v>239571</v>
      </c>
      <c r="M7" s="60">
        <v>250754</v>
      </c>
      <c r="N7" s="59">
        <v>490325</v>
      </c>
      <c r="O7" s="59">
        <v>245119</v>
      </c>
      <c r="P7" s="60">
        <v>1237727</v>
      </c>
      <c r="Q7" s="60">
        <v>6065186</v>
      </c>
      <c r="R7" s="59">
        <v>7548032</v>
      </c>
      <c r="S7" s="59"/>
      <c r="T7" s="60"/>
      <c r="U7" s="60">
        <v>69888</v>
      </c>
      <c r="V7" s="59">
        <v>69888</v>
      </c>
      <c r="W7" s="59">
        <v>8108245</v>
      </c>
      <c r="X7" s="60"/>
      <c r="Y7" s="59">
        <v>8108245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327277270</v>
      </c>
      <c r="D11" s="350">
        <f aca="true" t="shared" si="3" ref="D11:AA11">+D12</f>
        <v>0</v>
      </c>
      <c r="E11" s="349">
        <f t="shared" si="3"/>
        <v>20179054</v>
      </c>
      <c r="F11" s="351">
        <f t="shared" si="3"/>
        <v>35653339</v>
      </c>
      <c r="G11" s="351">
        <f t="shared" si="3"/>
        <v>173060</v>
      </c>
      <c r="H11" s="349">
        <f t="shared" si="3"/>
        <v>172512</v>
      </c>
      <c r="I11" s="349">
        <f t="shared" si="3"/>
        <v>663223</v>
      </c>
      <c r="J11" s="351">
        <f t="shared" si="3"/>
        <v>1008795</v>
      </c>
      <c r="K11" s="351">
        <f t="shared" si="3"/>
        <v>1469303</v>
      </c>
      <c r="L11" s="349">
        <f t="shared" si="3"/>
        <v>2448742</v>
      </c>
      <c r="M11" s="349">
        <f t="shared" si="3"/>
        <v>1011495</v>
      </c>
      <c r="N11" s="351">
        <f t="shared" si="3"/>
        <v>4929540</v>
      </c>
      <c r="O11" s="351">
        <f t="shared" si="3"/>
        <v>1165582</v>
      </c>
      <c r="P11" s="349">
        <f t="shared" si="3"/>
        <v>0</v>
      </c>
      <c r="Q11" s="349">
        <f t="shared" si="3"/>
        <v>0</v>
      </c>
      <c r="R11" s="351">
        <f t="shared" si="3"/>
        <v>1165582</v>
      </c>
      <c r="S11" s="351">
        <f t="shared" si="3"/>
        <v>0</v>
      </c>
      <c r="T11" s="349">
        <f t="shared" si="3"/>
        <v>1963293</v>
      </c>
      <c r="U11" s="349">
        <f t="shared" si="3"/>
        <v>1742254</v>
      </c>
      <c r="V11" s="351">
        <f t="shared" si="3"/>
        <v>3705547</v>
      </c>
      <c r="W11" s="351">
        <f t="shared" si="3"/>
        <v>10809464</v>
      </c>
      <c r="X11" s="349">
        <f t="shared" si="3"/>
        <v>35653339</v>
      </c>
      <c r="Y11" s="351">
        <f t="shared" si="3"/>
        <v>-24843875</v>
      </c>
      <c r="Z11" s="352">
        <f>+IF(X11&lt;&gt;0,+(Y11/X11)*100,0)</f>
        <v>-69.68176248513498</v>
      </c>
      <c r="AA11" s="353">
        <f t="shared" si="3"/>
        <v>35653339</v>
      </c>
    </row>
    <row r="12" spans="1:27" ht="13.5">
      <c r="A12" s="291" t="s">
        <v>232</v>
      </c>
      <c r="B12" s="136"/>
      <c r="C12" s="60">
        <v>327277270</v>
      </c>
      <c r="D12" s="327"/>
      <c r="E12" s="60">
        <v>20179054</v>
      </c>
      <c r="F12" s="59">
        <v>35653339</v>
      </c>
      <c r="G12" s="59">
        <v>173060</v>
      </c>
      <c r="H12" s="60">
        <v>172512</v>
      </c>
      <c r="I12" s="60">
        <v>663223</v>
      </c>
      <c r="J12" s="59">
        <v>1008795</v>
      </c>
      <c r="K12" s="59">
        <v>1469303</v>
      </c>
      <c r="L12" s="60">
        <v>2448742</v>
      </c>
      <c r="M12" s="60">
        <v>1011495</v>
      </c>
      <c r="N12" s="59">
        <v>4929540</v>
      </c>
      <c r="O12" s="59">
        <v>1165582</v>
      </c>
      <c r="P12" s="60"/>
      <c r="Q12" s="60"/>
      <c r="R12" s="59">
        <v>1165582</v>
      </c>
      <c r="S12" s="59"/>
      <c r="T12" s="60">
        <v>1963293</v>
      </c>
      <c r="U12" s="60">
        <v>1742254</v>
      </c>
      <c r="V12" s="59">
        <v>3705547</v>
      </c>
      <c r="W12" s="59">
        <v>10809464</v>
      </c>
      <c r="X12" s="60">
        <v>35653339</v>
      </c>
      <c r="Y12" s="59">
        <v>-24843875</v>
      </c>
      <c r="Z12" s="61">
        <v>-69.68</v>
      </c>
      <c r="AA12" s="62">
        <v>35653339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32704446</v>
      </c>
      <c r="F13" s="329">
        <f t="shared" si="4"/>
        <v>19419570</v>
      </c>
      <c r="G13" s="329">
        <f t="shared" si="4"/>
        <v>2433805</v>
      </c>
      <c r="H13" s="275">
        <f t="shared" si="4"/>
        <v>1120841</v>
      </c>
      <c r="I13" s="275">
        <f t="shared" si="4"/>
        <v>1494454</v>
      </c>
      <c r="J13" s="329">
        <f t="shared" si="4"/>
        <v>5049100</v>
      </c>
      <c r="K13" s="329">
        <f t="shared" si="4"/>
        <v>3700158</v>
      </c>
      <c r="L13" s="275">
        <f t="shared" si="4"/>
        <v>2308932</v>
      </c>
      <c r="M13" s="275">
        <f t="shared" si="4"/>
        <v>2241681</v>
      </c>
      <c r="N13" s="329">
        <f t="shared" si="4"/>
        <v>8250771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1038646</v>
      </c>
      <c r="U13" s="275">
        <f t="shared" si="4"/>
        <v>0</v>
      </c>
      <c r="V13" s="329">
        <f t="shared" si="4"/>
        <v>1038646</v>
      </c>
      <c r="W13" s="329">
        <f t="shared" si="4"/>
        <v>14338517</v>
      </c>
      <c r="X13" s="275">
        <f t="shared" si="4"/>
        <v>19419570</v>
      </c>
      <c r="Y13" s="329">
        <f t="shared" si="4"/>
        <v>-5081053</v>
      </c>
      <c r="Z13" s="322">
        <f>+IF(X13&lt;&gt;0,+(Y13/X13)*100,0)</f>
        <v>-26.16460096696271</v>
      </c>
      <c r="AA13" s="273">
        <f t="shared" si="4"/>
        <v>19419570</v>
      </c>
    </row>
    <row r="14" spans="1:27" ht="13.5">
      <c r="A14" s="291" t="s">
        <v>233</v>
      </c>
      <c r="B14" s="136"/>
      <c r="C14" s="60"/>
      <c r="D14" s="327"/>
      <c r="E14" s="60">
        <v>32704446</v>
      </c>
      <c r="F14" s="59">
        <v>19419570</v>
      </c>
      <c r="G14" s="59">
        <v>2433805</v>
      </c>
      <c r="H14" s="60">
        <v>1120841</v>
      </c>
      <c r="I14" s="60">
        <v>1494454</v>
      </c>
      <c r="J14" s="59">
        <v>5049100</v>
      </c>
      <c r="K14" s="59">
        <v>3700158</v>
      </c>
      <c r="L14" s="60">
        <v>2308932</v>
      </c>
      <c r="M14" s="60">
        <v>2241681</v>
      </c>
      <c r="N14" s="59">
        <v>8250771</v>
      </c>
      <c r="O14" s="59"/>
      <c r="P14" s="60"/>
      <c r="Q14" s="60"/>
      <c r="R14" s="59"/>
      <c r="S14" s="59"/>
      <c r="T14" s="60">
        <v>1038646</v>
      </c>
      <c r="U14" s="60"/>
      <c r="V14" s="59">
        <v>1038646</v>
      </c>
      <c r="W14" s="59">
        <v>14338517</v>
      </c>
      <c r="X14" s="60">
        <v>19419570</v>
      </c>
      <c r="Y14" s="59">
        <v>-5081053</v>
      </c>
      <c r="Z14" s="61">
        <v>-26.16</v>
      </c>
      <c r="AA14" s="62">
        <v>19419570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2020000</v>
      </c>
      <c r="F15" s="59">
        <f t="shared" si="5"/>
        <v>16960237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518674</v>
      </c>
      <c r="M15" s="60">
        <f t="shared" si="5"/>
        <v>80595</v>
      </c>
      <c r="N15" s="59">
        <f t="shared" si="5"/>
        <v>599269</v>
      </c>
      <c r="O15" s="59">
        <f t="shared" si="5"/>
        <v>39000</v>
      </c>
      <c r="P15" s="60">
        <f t="shared" si="5"/>
        <v>37500</v>
      </c>
      <c r="Q15" s="60">
        <f t="shared" si="5"/>
        <v>4640649</v>
      </c>
      <c r="R15" s="59">
        <f t="shared" si="5"/>
        <v>4717149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5316418</v>
      </c>
      <c r="X15" s="60">
        <f t="shared" si="5"/>
        <v>16960237</v>
      </c>
      <c r="Y15" s="59">
        <f t="shared" si="5"/>
        <v>-11643819</v>
      </c>
      <c r="Z15" s="61">
        <f>+IF(X15&lt;&gt;0,+(Y15/X15)*100,0)</f>
        <v>-68.65363379061272</v>
      </c>
      <c r="AA15" s="62">
        <f>SUM(AA16:AA20)</f>
        <v>16960237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2020000</v>
      </c>
      <c r="F20" s="59">
        <v>16960237</v>
      </c>
      <c r="G20" s="59"/>
      <c r="H20" s="60"/>
      <c r="I20" s="60"/>
      <c r="J20" s="59"/>
      <c r="K20" s="59"/>
      <c r="L20" s="60">
        <v>518674</v>
      </c>
      <c r="M20" s="60">
        <v>80595</v>
      </c>
      <c r="N20" s="59">
        <v>599269</v>
      </c>
      <c r="O20" s="59">
        <v>39000</v>
      </c>
      <c r="P20" s="60">
        <v>37500</v>
      </c>
      <c r="Q20" s="60">
        <v>4640649</v>
      </c>
      <c r="R20" s="59">
        <v>4717149</v>
      </c>
      <c r="S20" s="59"/>
      <c r="T20" s="60"/>
      <c r="U20" s="60"/>
      <c r="V20" s="59"/>
      <c r="W20" s="59">
        <v>5316418</v>
      </c>
      <c r="X20" s="60">
        <v>16960237</v>
      </c>
      <c r="Y20" s="59">
        <v>-11643819</v>
      </c>
      <c r="Z20" s="61">
        <v>-68.65</v>
      </c>
      <c r="AA20" s="62">
        <v>16960237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48069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48069</v>
      </c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1449484</v>
      </c>
      <c r="D40" s="331">
        <f t="shared" si="9"/>
        <v>0</v>
      </c>
      <c r="E40" s="330">
        <f t="shared" si="9"/>
        <v>1500000</v>
      </c>
      <c r="F40" s="332">
        <f t="shared" si="9"/>
        <v>1600000</v>
      </c>
      <c r="G40" s="332">
        <f t="shared" si="9"/>
        <v>0</v>
      </c>
      <c r="H40" s="330">
        <f t="shared" si="9"/>
        <v>10935</v>
      </c>
      <c r="I40" s="330">
        <f t="shared" si="9"/>
        <v>75352</v>
      </c>
      <c r="J40" s="332">
        <f t="shared" si="9"/>
        <v>86287</v>
      </c>
      <c r="K40" s="332">
        <f t="shared" si="9"/>
        <v>606176</v>
      </c>
      <c r="L40" s="330">
        <f t="shared" si="9"/>
        <v>0</v>
      </c>
      <c r="M40" s="330">
        <f t="shared" si="9"/>
        <v>0</v>
      </c>
      <c r="N40" s="332">
        <f t="shared" si="9"/>
        <v>606176</v>
      </c>
      <c r="O40" s="332">
        <f t="shared" si="9"/>
        <v>1096026</v>
      </c>
      <c r="P40" s="330">
        <f t="shared" si="9"/>
        <v>745634</v>
      </c>
      <c r="Q40" s="330">
        <f t="shared" si="9"/>
        <v>909399</v>
      </c>
      <c r="R40" s="332">
        <f t="shared" si="9"/>
        <v>2751059</v>
      </c>
      <c r="S40" s="332">
        <f t="shared" si="9"/>
        <v>245119</v>
      </c>
      <c r="T40" s="330">
        <f t="shared" si="9"/>
        <v>1638099</v>
      </c>
      <c r="U40" s="330">
        <f t="shared" si="9"/>
        <v>0</v>
      </c>
      <c r="V40" s="332">
        <f t="shared" si="9"/>
        <v>1883218</v>
      </c>
      <c r="W40" s="332">
        <f t="shared" si="9"/>
        <v>5326740</v>
      </c>
      <c r="X40" s="330">
        <f t="shared" si="9"/>
        <v>1600000</v>
      </c>
      <c r="Y40" s="332">
        <f t="shared" si="9"/>
        <v>3726740</v>
      </c>
      <c r="Z40" s="323">
        <f>+IF(X40&lt;&gt;0,+(Y40/X40)*100,0)</f>
        <v>232.92125000000001</v>
      </c>
      <c r="AA40" s="337">
        <f>SUM(AA41:AA49)</f>
        <v>1600000</v>
      </c>
    </row>
    <row r="41" spans="1:27" ht="13.5">
      <c r="A41" s="348" t="s">
        <v>248</v>
      </c>
      <c r="B41" s="142"/>
      <c r="C41" s="349"/>
      <c r="D41" s="350"/>
      <c r="E41" s="349">
        <v>1500000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753999</v>
      </c>
      <c r="D44" s="355"/>
      <c r="E44" s="54"/>
      <c r="F44" s="53">
        <v>100000</v>
      </c>
      <c r="G44" s="53"/>
      <c r="H44" s="54">
        <v>10935</v>
      </c>
      <c r="I44" s="54">
        <v>75352</v>
      </c>
      <c r="J44" s="53">
        <v>86287</v>
      </c>
      <c r="K44" s="53">
        <v>4262</v>
      </c>
      <c r="L44" s="54"/>
      <c r="M44" s="54"/>
      <c r="N44" s="53">
        <v>4262</v>
      </c>
      <c r="O44" s="53"/>
      <c r="P44" s="54">
        <v>15548</v>
      </c>
      <c r="Q44" s="54">
        <v>4630</v>
      </c>
      <c r="R44" s="53">
        <v>20178</v>
      </c>
      <c r="S44" s="53"/>
      <c r="T44" s="54"/>
      <c r="U44" s="54"/>
      <c r="V44" s="53"/>
      <c r="W44" s="53">
        <v>110727</v>
      </c>
      <c r="X44" s="54">
        <v>100000</v>
      </c>
      <c r="Y44" s="53">
        <v>10727</v>
      </c>
      <c r="Z44" s="94">
        <v>10.73</v>
      </c>
      <c r="AA44" s="95">
        <v>100000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695485</v>
      </c>
      <c r="D48" s="355"/>
      <c r="E48" s="54"/>
      <c r="F48" s="53">
        <v>1500000</v>
      </c>
      <c r="G48" s="53"/>
      <c r="H48" s="54"/>
      <c r="I48" s="54"/>
      <c r="J48" s="53"/>
      <c r="K48" s="53">
        <v>472383</v>
      </c>
      <c r="L48" s="54"/>
      <c r="M48" s="54"/>
      <c r="N48" s="53">
        <v>472383</v>
      </c>
      <c r="O48" s="53">
        <v>1096026</v>
      </c>
      <c r="P48" s="54">
        <v>730086</v>
      </c>
      <c r="Q48" s="54">
        <v>870269</v>
      </c>
      <c r="R48" s="53">
        <v>2696381</v>
      </c>
      <c r="S48" s="53"/>
      <c r="T48" s="54">
        <v>1274158</v>
      </c>
      <c r="U48" s="54"/>
      <c r="V48" s="53">
        <v>1274158</v>
      </c>
      <c r="W48" s="53">
        <v>4442922</v>
      </c>
      <c r="X48" s="54">
        <v>1500000</v>
      </c>
      <c r="Y48" s="53">
        <v>2942922</v>
      </c>
      <c r="Z48" s="94">
        <v>196.19</v>
      </c>
      <c r="AA48" s="95">
        <v>1500000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>
        <v>129531</v>
      </c>
      <c r="L49" s="54"/>
      <c r="M49" s="54"/>
      <c r="N49" s="53">
        <v>129531</v>
      </c>
      <c r="O49" s="53"/>
      <c r="P49" s="54"/>
      <c r="Q49" s="54">
        <v>34500</v>
      </c>
      <c r="R49" s="53">
        <v>34500</v>
      </c>
      <c r="S49" s="53">
        <v>245119</v>
      </c>
      <c r="T49" s="54">
        <v>363941</v>
      </c>
      <c r="U49" s="54"/>
      <c r="V49" s="53">
        <v>609060</v>
      </c>
      <c r="W49" s="53">
        <v>773091</v>
      </c>
      <c r="X49" s="54"/>
      <c r="Y49" s="53">
        <v>773091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40424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40424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328815247</v>
      </c>
      <c r="D60" s="333">
        <f t="shared" si="14"/>
        <v>0</v>
      </c>
      <c r="E60" s="219">
        <f t="shared" si="14"/>
        <v>56403500</v>
      </c>
      <c r="F60" s="264">
        <f t="shared" si="14"/>
        <v>73633146</v>
      </c>
      <c r="G60" s="264">
        <f t="shared" si="14"/>
        <v>2606865</v>
      </c>
      <c r="H60" s="219">
        <f t="shared" si="14"/>
        <v>1304288</v>
      </c>
      <c r="I60" s="219">
        <f t="shared" si="14"/>
        <v>2233029</v>
      </c>
      <c r="J60" s="264">
        <f t="shared" si="14"/>
        <v>6144182</v>
      </c>
      <c r="K60" s="264">
        <f t="shared" si="14"/>
        <v>5775637</v>
      </c>
      <c r="L60" s="219">
        <f t="shared" si="14"/>
        <v>5515919</v>
      </c>
      <c r="M60" s="219">
        <f t="shared" si="14"/>
        <v>3584525</v>
      </c>
      <c r="N60" s="264">
        <f t="shared" si="14"/>
        <v>14876081</v>
      </c>
      <c r="O60" s="264">
        <f t="shared" si="14"/>
        <v>2545727</v>
      </c>
      <c r="P60" s="219">
        <f t="shared" si="14"/>
        <v>2020861</v>
      </c>
      <c r="Q60" s="219">
        <f t="shared" si="14"/>
        <v>11615234</v>
      </c>
      <c r="R60" s="264">
        <f t="shared" si="14"/>
        <v>16181822</v>
      </c>
      <c r="S60" s="264">
        <f t="shared" si="14"/>
        <v>245119</v>
      </c>
      <c r="T60" s="219">
        <f t="shared" si="14"/>
        <v>4640038</v>
      </c>
      <c r="U60" s="219">
        <f t="shared" si="14"/>
        <v>1812142</v>
      </c>
      <c r="V60" s="264">
        <f t="shared" si="14"/>
        <v>6697299</v>
      </c>
      <c r="W60" s="264">
        <f t="shared" si="14"/>
        <v>43899384</v>
      </c>
      <c r="X60" s="219">
        <f t="shared" si="14"/>
        <v>73633146</v>
      </c>
      <c r="Y60" s="264">
        <f t="shared" si="14"/>
        <v>-29733762</v>
      </c>
      <c r="Z60" s="324">
        <f>+IF(X60&lt;&gt;0,+(Y60/X60)*100,0)</f>
        <v>-40.38094746080794</v>
      </c>
      <c r="AA60" s="232">
        <f>+AA57+AA54+AA51+AA40+AA37+AA34+AA22+AA5</f>
        <v>73633146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2015-08-05T09:45:17Z</dcterms:created>
  <dcterms:modified xsi:type="dcterms:W3CDTF">2015-08-05T09:47:28Z</dcterms:modified>
  <cp:category/>
  <cp:version/>
  <cp:contentType/>
  <cp:contentStatus/>
</cp:coreProperties>
</file>