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<sst xmlns="http://schemas.openxmlformats.org/spreadsheetml/2006/main" count="857" uniqueCount="303">
  <si>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Gert Sibande(DC30)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</si>
  <si>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</si>
  <si>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</si>
  <si>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</si>
  <si>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</si>
  <si>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</si>
  <si>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</si>
  <si>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</si>
  <si>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</si>
  <si>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</si>
  <si>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</si>
  <si>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</si>
  <si>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</si>
  <si>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</si>
  <si>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</si>
  <si>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</si>
  <si>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</si>
  <si>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</si>
  <si>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</si>
  <si>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</si>
  <si>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</si>
  <si>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</si>
  <si>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</si>
  <si>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</si>
  <si>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</si>
  <si>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</si>
  <si>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</si>
  <si>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</si>
  <si>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</si>
  <si>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</si>
  <si>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</si>
  <si>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</si>
  <si>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</si>
  <si>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</si>
  <si>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</si>
  <si>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</si>
  <si>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</si>
  <si>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</si>
  <si>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</si>
  <si>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</si>
  <si>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</si>
  <si>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</si>
  <si>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</si>
  <si>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</si>
  <si>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</si>
  <si>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</si>
  <si>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</si>
  <si>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</si>
  <si>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</si>
  <si>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</si>
  <si>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</si>
  <si>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</si>
  <si>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</si>
  <si>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</si>
  <si>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</si>
  <si>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</si>
  <si>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</si>
  <si>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</si>
  <si>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</si>
  <si>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</si>
  <si>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</si>
  <si>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</si>
  <si>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</si>
  <si>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</si>
  <si>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</si>
  <si>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</si>
  <si>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</si>
  <si>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</si>
  <si>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</si>
  <si>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</si>
  <si>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</si>
  <si>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</si>
  <si>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</si>
  <si>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</si>
  <si>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</si>
  <si>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</si>
  <si>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</si>
  <si>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</si>
  <si>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</si>
  <si>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</si>
  <si>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</si>
  <si>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</si>
  <si>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</si>
  <si>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</si>
  <si>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</si>
  <si>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</si>
  <si>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</si>
  <si>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</si>
  <si>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</si>
  <si>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</si>
  <si>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</si>
  <si>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</si>
  <si>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</si>
  <si>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</si>
  <si>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</si>
  <si>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</si>
  <si>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</si>
  <si>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</si>
  <si>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</si>
  <si>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</si>
  <si>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</si>
  <si>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</si>
  <si>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</si>
  <si>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</si>
  <si>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</si>
  <si>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</si>
  <si>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</si>
  <si>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</si>
  <si>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</si>
  <si>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</si>
  <si>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</si>
  <si>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</si>
  <si>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</si>
  <si>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</si>
  <si>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</si>
  <si>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</si>
  <si>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</si>
  <si>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</si>
  <si>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</si>
  <si>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</si>
  <si>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</si>
  <si>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</si>
  <si>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</si>
  <si>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</si>
  <si>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</si>
  <si>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</si>
  <si>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</si>
  <si>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</si>
  <si>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</si>
  <si>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Gert Sibande(DC30)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</si>
  <si>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</si>
  <si>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</si>
  <si>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</si>
  <si>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</si>
  <si>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</si>
  <si>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</si>
  <si>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</si>
  <si>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</si>
  <si>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</si>
  <si>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</si>
  <si>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Gert Sibande(DC30)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</si>
  <si>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</si>
  <si>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</si>
  <si>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</si>
  <si>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</si>
  <si>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</si>
  <si>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</si>
  <si>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</si>
  <si>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</si>
  <si>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</si>
  <si>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</si>
  <si>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</si>
  <si>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</si>
  <si>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</si>
  <si>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</si>
  <si>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</si>
  <si>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</si>
  <si>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</si>
  <si>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</si>
  <si>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</si>
  <si>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</si>
  <si>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</si>
  <si>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</si>
  <si>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</si>
  <si>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</si>
  <si>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</si>
  <si>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</si>
  <si>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</si>
  <si>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</si>
  <si>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</si>
  <si>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</si>
  <si>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</si>
  <si>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</si>
  <si>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</si>
  <si>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</si>
  <si>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</si>
  <si>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</si>
  <si>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</si>
  <si>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</si>
  <si>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</si>
  <si>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</si>
  <si>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</si>
  <si>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</si>
  <si>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</si>
  <si>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</si>
  <si>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</si>
  <si>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</si>
  <si>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</si>
  <si>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</si>
  <si>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</si>
  <si>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</si>
  <si>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</si>
  <si>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</si>
  <si>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</si>
  <si>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</si>
  <si>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</si>
  <si>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</si>
  <si>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</si>
  <si>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</si>
  <si>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</si>
  <si>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</si>
  <si>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</si>
  <si>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Gert Sibande(DC30)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</si>
  <si>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</si>
  <si>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</si>
  <si>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</si>
  <si>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</si>
  <si>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</si>
  <si>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</si>
  <si>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</si>
  <si>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</si>
  <si>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</si>
  <si>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</si>
  <si>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</si>
  <si>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</si>
  <si>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</si>
  <si>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</si>
  <si>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</si>
  <si>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</si>
  <si>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</si>
  <si>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</si>
  <si>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</si>
  <si>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</si>
  <si>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</si>
  <si>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</si>
  <si>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</si>
  <si>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</si>
  <si>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Gert Sibande(DC30)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</si>
  <si>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</si>
  <si>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</si>
  <si>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</si>
  <si>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</si>
  <si>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</si>
  <si>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</si>
  <si>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</si>
  <si>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</si>
  <si>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</si>
  <si>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</si>
  <si>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</si>
  <si>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</si>
  <si>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</si>
  <si>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</si>
  <si>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</si>
  <si>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</si>
  <si>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</si>
  <si>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</si>
  <si>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</si>
  <si>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</si>
  <si>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</si>
  <si>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</si>
  <si>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</si>
  <si>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</si>
  <si>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</si>
  <si>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</si>
  <si>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</si>
  <si>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</si>
  <si>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</si>
  <si>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</si>
  <si>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</si>
  <si>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</si>
  <si>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</si>
  <si>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</si>
  <si>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</si>
  <si>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Gert Sibande(DC30)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</si>
  <si>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</si>
  <si>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</si>
  <si>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Mpumalanga: Gert Sibande(DC30)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</si>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</sst>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1500000</v>
      </c>
      <c r="E6" s="60">
        <v>2152200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78535</v>
      </c>
      <c r="O6" s="60">
        <v>121630</v>
      </c>
      <c r="P6" s="60">
        <v>133220</v>
      </c>
      <c r="Q6" s="60">
        <v>333385</v>
      </c>
      <c r="R6" s="60">
        <v>34825</v>
      </c>
      <c r="S6" s="60">
        <v>12648</v>
      </c>
      <c r="T6" s="60">
        <v>5439</v>
      </c>
      <c r="U6" s="60">
        <v>52912</v>
      </c>
      <c r="V6" s="60">
        <v>386297</v>
      </c>
      <c r="W6" s="60">
        <v>1500000</v>
      </c>
      <c r="X6" s="60">
        <v>-1113703</v>
      </c>
      <c r="Y6" s="61">
        <v>-74.25</v>
      </c>
      <c r="Z6" s="62">
        <v>2152200</v>
      </c>
    </row>
    <row r="7" spans="1:26" ht="13.5">
      <c r="A7" s="58" t="s">
        <v>33</v>
      </c>
      <c r="B7" s="19">
        <v>3357126</v>
      </c>
      <c r="C7" s="19">
        <v>0</v>
      </c>
      <c r="D7" s="59">
        <v>3420000</v>
      </c>
      <c r="E7" s="60">
        <v>2653000</v>
      </c>
      <c r="F7" s="60">
        <v>68785</v>
      </c>
      <c r="G7" s="60">
        <v>176297</v>
      </c>
      <c r="H7" s="60">
        <v>277010</v>
      </c>
      <c r="I7" s="60">
        <v>522092</v>
      </c>
      <c r="J7" s="60">
        <v>-365667</v>
      </c>
      <c r="K7" s="60">
        <v>93521</v>
      </c>
      <c r="L7" s="60">
        <v>69756</v>
      </c>
      <c r="M7" s="60">
        <v>-202390</v>
      </c>
      <c r="N7" s="60">
        <v>212846</v>
      </c>
      <c r="O7" s="60">
        <v>326018</v>
      </c>
      <c r="P7" s="60">
        <v>356738</v>
      </c>
      <c r="Q7" s="60">
        <v>895602</v>
      </c>
      <c r="R7" s="60">
        <v>206307</v>
      </c>
      <c r="S7" s="60">
        <v>275872</v>
      </c>
      <c r="T7" s="60">
        <v>588804</v>
      </c>
      <c r="U7" s="60">
        <v>1070983</v>
      </c>
      <c r="V7" s="60">
        <v>2286287</v>
      </c>
      <c r="W7" s="60">
        <v>3420000</v>
      </c>
      <c r="X7" s="60">
        <v>-1133713</v>
      </c>
      <c r="Y7" s="61">
        <v>-33.15</v>
      </c>
      <c r="Z7" s="62">
        <v>2653000</v>
      </c>
    </row>
    <row r="8" spans="1:26" ht="13.5">
      <c r="A8" s="58" t="s">
        <v>34</v>
      </c>
      <c r="B8" s="19">
        <v>292700637</v>
      </c>
      <c r="C8" s="19">
        <v>0</v>
      </c>
      <c r="D8" s="59">
        <v>381781000</v>
      </c>
      <c r="E8" s="60">
        <v>309079650</v>
      </c>
      <c r="F8" s="60">
        <v>107520000</v>
      </c>
      <c r="G8" s="60">
        <v>2767650</v>
      </c>
      <c r="H8" s="60">
        <v>2063000</v>
      </c>
      <c r="I8" s="60">
        <v>112350650</v>
      </c>
      <c r="J8" s="60">
        <v>4794028</v>
      </c>
      <c r="K8" s="60">
        <v>89450483</v>
      </c>
      <c r="L8" s="60">
        <v>985049</v>
      </c>
      <c r="M8" s="60">
        <v>95229560</v>
      </c>
      <c r="N8" s="60">
        <v>2674139</v>
      </c>
      <c r="O8" s="60">
        <v>9591811</v>
      </c>
      <c r="P8" s="60">
        <v>76278847</v>
      </c>
      <c r="Q8" s="60">
        <v>88544797</v>
      </c>
      <c r="R8" s="60">
        <v>2846617</v>
      </c>
      <c r="S8" s="60">
        <v>585921</v>
      </c>
      <c r="T8" s="60">
        <v>1341951</v>
      </c>
      <c r="U8" s="60">
        <v>4774489</v>
      </c>
      <c r="V8" s="60">
        <v>300899496</v>
      </c>
      <c r="W8" s="60">
        <v>381781000</v>
      </c>
      <c r="X8" s="60">
        <v>-80881504</v>
      </c>
      <c r="Y8" s="61">
        <v>-21.19</v>
      </c>
      <c r="Z8" s="62">
        <v>309079650</v>
      </c>
    </row>
    <row r="9" spans="1:26" ht="13.5">
      <c r="A9" s="58" t="s">
        <v>35</v>
      </c>
      <c r="B9" s="19">
        <v>10561673</v>
      </c>
      <c r="C9" s="19">
        <v>0</v>
      </c>
      <c r="D9" s="59">
        <v>538160</v>
      </c>
      <c r="E9" s="60">
        <v>2286150</v>
      </c>
      <c r="F9" s="60">
        <v>189560</v>
      </c>
      <c r="G9" s="60">
        <v>394064</v>
      </c>
      <c r="H9" s="60">
        <v>524094</v>
      </c>
      <c r="I9" s="60">
        <v>1107718</v>
      </c>
      <c r="J9" s="60">
        <v>-84807</v>
      </c>
      <c r="K9" s="60">
        <v>433903</v>
      </c>
      <c r="L9" s="60">
        <v>195350</v>
      </c>
      <c r="M9" s="60">
        <v>544446</v>
      </c>
      <c r="N9" s="60">
        <v>231872</v>
      </c>
      <c r="O9" s="60">
        <v>318142</v>
      </c>
      <c r="P9" s="60">
        <v>250501</v>
      </c>
      <c r="Q9" s="60">
        <v>800515</v>
      </c>
      <c r="R9" s="60">
        <v>203236</v>
      </c>
      <c r="S9" s="60">
        <v>215509</v>
      </c>
      <c r="T9" s="60">
        <v>1990939</v>
      </c>
      <c r="U9" s="60">
        <v>2409684</v>
      </c>
      <c r="V9" s="60">
        <v>4862363</v>
      </c>
      <c r="W9" s="60">
        <v>538160</v>
      </c>
      <c r="X9" s="60">
        <v>4324203</v>
      </c>
      <c r="Y9" s="61">
        <v>803.52</v>
      </c>
      <c r="Z9" s="62">
        <v>2286150</v>
      </c>
    </row>
    <row r="10" spans="1:26" ht="25.5">
      <c r="A10" s="63" t="s">
        <v>278</v>
      </c>
      <c r="B10" s="64">
        <f>SUM(B5:B9)</f>
        <v>306619436</v>
      </c>
      <c r="C10" s="64">
        <f>SUM(C5:C9)</f>
        <v>0</v>
      </c>
      <c r="D10" s="65">
        <f aca="true" t="shared" si="0" ref="D10:Z10">SUM(D5:D9)</f>
        <v>387239160</v>
      </c>
      <c r="E10" s="66">
        <f t="shared" si="0"/>
        <v>316171000</v>
      </c>
      <c r="F10" s="66">
        <f t="shared" si="0"/>
        <v>107778345</v>
      </c>
      <c r="G10" s="66">
        <f t="shared" si="0"/>
        <v>3338011</v>
      </c>
      <c r="H10" s="66">
        <f t="shared" si="0"/>
        <v>2864104</v>
      </c>
      <c r="I10" s="66">
        <f t="shared" si="0"/>
        <v>113980460</v>
      </c>
      <c r="J10" s="66">
        <f t="shared" si="0"/>
        <v>4343554</v>
      </c>
      <c r="K10" s="66">
        <f t="shared" si="0"/>
        <v>89977907</v>
      </c>
      <c r="L10" s="66">
        <f t="shared" si="0"/>
        <v>1250155</v>
      </c>
      <c r="M10" s="66">
        <f t="shared" si="0"/>
        <v>95571616</v>
      </c>
      <c r="N10" s="66">
        <f t="shared" si="0"/>
        <v>3197392</v>
      </c>
      <c r="O10" s="66">
        <f t="shared" si="0"/>
        <v>10357601</v>
      </c>
      <c r="P10" s="66">
        <f t="shared" si="0"/>
        <v>77019306</v>
      </c>
      <c r="Q10" s="66">
        <f t="shared" si="0"/>
        <v>90574299</v>
      </c>
      <c r="R10" s="66">
        <f t="shared" si="0"/>
        <v>3290985</v>
      </c>
      <c r="S10" s="66">
        <f t="shared" si="0"/>
        <v>1089950</v>
      </c>
      <c r="T10" s="66">
        <f t="shared" si="0"/>
        <v>3927133</v>
      </c>
      <c r="U10" s="66">
        <f t="shared" si="0"/>
        <v>8308068</v>
      </c>
      <c r="V10" s="66">
        <f t="shared" si="0"/>
        <v>308434443</v>
      </c>
      <c r="W10" s="66">
        <f t="shared" si="0"/>
        <v>387239160</v>
      </c>
      <c r="X10" s="66">
        <f t="shared" si="0"/>
        <v>-78804717</v>
      </c>
      <c r="Y10" s="67">
        <f>+IF(W10&lt;&gt;0,(X10/W10)*100,0)</f>
        <v>-20.35039973746457</v>
      </c>
      <c r="Z10" s="68">
        <f t="shared" si="0"/>
        <v>316171000</v>
      </c>
    </row>
    <row r="11" spans="1:26" ht="13.5">
      <c r="A11" s="58" t="s">
        <v>37</v>
      </c>
      <c r="B11" s="19">
        <v>83434993</v>
      </c>
      <c r="C11" s="19">
        <v>0</v>
      </c>
      <c r="D11" s="59">
        <v>107136870</v>
      </c>
      <c r="E11" s="60">
        <v>101633360</v>
      </c>
      <c r="F11" s="60">
        <v>7270956</v>
      </c>
      <c r="G11" s="60">
        <v>8050184</v>
      </c>
      <c r="H11" s="60">
        <v>8331811</v>
      </c>
      <c r="I11" s="60">
        <v>23652951</v>
      </c>
      <c r="J11" s="60">
        <v>7369059</v>
      </c>
      <c r="K11" s="60">
        <v>8724487</v>
      </c>
      <c r="L11" s="60">
        <v>8033208</v>
      </c>
      <c r="M11" s="60">
        <v>24126754</v>
      </c>
      <c r="N11" s="60">
        <v>7782683</v>
      </c>
      <c r="O11" s="60">
        <v>9183260</v>
      </c>
      <c r="P11" s="60">
        <v>7754043</v>
      </c>
      <c r="Q11" s="60">
        <v>24719986</v>
      </c>
      <c r="R11" s="60">
        <v>7664521</v>
      </c>
      <c r="S11" s="60">
        <v>7496776</v>
      </c>
      <c r="T11" s="60">
        <v>8134679</v>
      </c>
      <c r="U11" s="60">
        <v>23295976</v>
      </c>
      <c r="V11" s="60">
        <v>95795667</v>
      </c>
      <c r="W11" s="60">
        <v>107136870</v>
      </c>
      <c r="X11" s="60">
        <v>-11341203</v>
      </c>
      <c r="Y11" s="61">
        <v>-10.59</v>
      </c>
      <c r="Z11" s="62">
        <v>101633360</v>
      </c>
    </row>
    <row r="12" spans="1:26" ht="13.5">
      <c r="A12" s="58" t="s">
        <v>38</v>
      </c>
      <c r="B12" s="19">
        <v>9974336</v>
      </c>
      <c r="C12" s="19">
        <v>0</v>
      </c>
      <c r="D12" s="59">
        <v>12412850</v>
      </c>
      <c r="E12" s="60">
        <v>12840250</v>
      </c>
      <c r="F12" s="60">
        <v>775601</v>
      </c>
      <c r="G12" s="60">
        <v>826502</v>
      </c>
      <c r="H12" s="60">
        <v>843881</v>
      </c>
      <c r="I12" s="60">
        <v>2445984</v>
      </c>
      <c r="J12" s="60">
        <v>785760</v>
      </c>
      <c r="K12" s="60">
        <v>876742</v>
      </c>
      <c r="L12" s="60">
        <v>865789</v>
      </c>
      <c r="M12" s="60">
        <v>2528291</v>
      </c>
      <c r="N12" s="60">
        <v>751821</v>
      </c>
      <c r="O12" s="60">
        <v>835367</v>
      </c>
      <c r="P12" s="60">
        <v>810345</v>
      </c>
      <c r="Q12" s="60">
        <v>2397533</v>
      </c>
      <c r="R12" s="60">
        <v>1296685</v>
      </c>
      <c r="S12" s="60">
        <v>875026</v>
      </c>
      <c r="T12" s="60">
        <v>880280</v>
      </c>
      <c r="U12" s="60">
        <v>3051991</v>
      </c>
      <c r="V12" s="60">
        <v>10423799</v>
      </c>
      <c r="W12" s="60">
        <v>12412850</v>
      </c>
      <c r="X12" s="60">
        <v>-1989051</v>
      </c>
      <c r="Y12" s="61">
        <v>-16.02</v>
      </c>
      <c r="Z12" s="62">
        <v>12840250</v>
      </c>
    </row>
    <row r="13" spans="1:26" ht="13.5">
      <c r="A13" s="58" t="s">
        <v>279</v>
      </c>
      <c r="B13" s="19">
        <v>17790219</v>
      </c>
      <c r="C13" s="19">
        <v>0</v>
      </c>
      <c r="D13" s="59">
        <v>18745970</v>
      </c>
      <c r="E13" s="60">
        <v>17932520</v>
      </c>
      <c r="F13" s="60">
        <v>1482518</v>
      </c>
      <c r="G13" s="60">
        <v>1482517</v>
      </c>
      <c r="H13" s="60">
        <v>1482518</v>
      </c>
      <c r="I13" s="60">
        <v>4447553</v>
      </c>
      <c r="J13" s="60">
        <v>1482518</v>
      </c>
      <c r="K13" s="60">
        <v>1482518</v>
      </c>
      <c r="L13" s="60">
        <v>1482518</v>
      </c>
      <c r="M13" s="60">
        <v>4447554</v>
      </c>
      <c r="N13" s="60">
        <v>1482518</v>
      </c>
      <c r="O13" s="60">
        <v>1482519</v>
      </c>
      <c r="P13" s="60">
        <v>1482519</v>
      </c>
      <c r="Q13" s="60">
        <v>4447556</v>
      </c>
      <c r="R13" s="60">
        <v>1482519</v>
      </c>
      <c r="S13" s="60">
        <v>1482519</v>
      </c>
      <c r="T13" s="60">
        <v>1482519</v>
      </c>
      <c r="U13" s="60">
        <v>4447557</v>
      </c>
      <c r="V13" s="60">
        <v>17790220</v>
      </c>
      <c r="W13" s="60">
        <v>18745970</v>
      </c>
      <c r="X13" s="60">
        <v>-955750</v>
      </c>
      <c r="Y13" s="61">
        <v>-5.1</v>
      </c>
      <c r="Z13" s="62">
        <v>17932520</v>
      </c>
    </row>
    <row r="14" spans="1:26" ht="13.5">
      <c r="A14" s="58" t="s">
        <v>40</v>
      </c>
      <c r="B14" s="19">
        <v>6748420</v>
      </c>
      <c r="C14" s="19">
        <v>0</v>
      </c>
      <c r="D14" s="59">
        <v>3550800</v>
      </c>
      <c r="E14" s="60">
        <v>830200</v>
      </c>
      <c r="F14" s="60">
        <v>0</v>
      </c>
      <c r="G14" s="60">
        <v>-150694</v>
      </c>
      <c r="H14" s="60">
        <v>0</v>
      </c>
      <c r="I14" s="60">
        <v>-150694</v>
      </c>
      <c r="J14" s="60">
        <v>0</v>
      </c>
      <c r="K14" s="60">
        <v>495136</v>
      </c>
      <c r="L14" s="60">
        <v>0</v>
      </c>
      <c r="M14" s="60">
        <v>495136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330538</v>
      </c>
      <c r="T14" s="60">
        <v>35502</v>
      </c>
      <c r="U14" s="60">
        <v>366040</v>
      </c>
      <c r="V14" s="60">
        <v>710482</v>
      </c>
      <c r="W14" s="60">
        <v>3550800</v>
      </c>
      <c r="X14" s="60">
        <v>-2840318</v>
      </c>
      <c r="Y14" s="61">
        <v>-79.99</v>
      </c>
      <c r="Z14" s="62">
        <v>830200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185094608</v>
      </c>
      <c r="C16" s="19">
        <v>0</v>
      </c>
      <c r="D16" s="59">
        <v>220576730</v>
      </c>
      <c r="E16" s="60">
        <v>148713999</v>
      </c>
      <c r="F16" s="60">
        <v>2238787</v>
      </c>
      <c r="G16" s="60">
        <v>5948784</v>
      </c>
      <c r="H16" s="60">
        <v>7482157</v>
      </c>
      <c r="I16" s="60">
        <v>15669728</v>
      </c>
      <c r="J16" s="60">
        <v>5089349</v>
      </c>
      <c r="K16" s="60">
        <v>4078913</v>
      </c>
      <c r="L16" s="60">
        <v>12684202</v>
      </c>
      <c r="M16" s="60">
        <v>21852464</v>
      </c>
      <c r="N16" s="60">
        <v>6349315</v>
      </c>
      <c r="O16" s="60">
        <v>7868461</v>
      </c>
      <c r="P16" s="60">
        <v>5239713</v>
      </c>
      <c r="Q16" s="60">
        <v>19457489</v>
      </c>
      <c r="R16" s="60">
        <v>9264099</v>
      </c>
      <c r="S16" s="60">
        <v>11393139</v>
      </c>
      <c r="T16" s="60">
        <v>14962072</v>
      </c>
      <c r="U16" s="60">
        <v>35619310</v>
      </c>
      <c r="V16" s="60">
        <v>92598991</v>
      </c>
      <c r="W16" s="60">
        <v>220576730</v>
      </c>
      <c r="X16" s="60">
        <v>-127977739</v>
      </c>
      <c r="Y16" s="61">
        <v>-58.02</v>
      </c>
      <c r="Z16" s="62">
        <v>148713999</v>
      </c>
    </row>
    <row r="17" spans="1:26" ht="13.5">
      <c r="A17" s="58" t="s">
        <v>43</v>
      </c>
      <c r="B17" s="19">
        <v>38580747</v>
      </c>
      <c r="C17" s="19">
        <v>0</v>
      </c>
      <c r="D17" s="59">
        <v>34682930</v>
      </c>
      <c r="E17" s="60">
        <v>42175770</v>
      </c>
      <c r="F17" s="60">
        <v>536302</v>
      </c>
      <c r="G17" s="60">
        <v>4170645</v>
      </c>
      <c r="H17" s="60">
        <v>2328337</v>
      </c>
      <c r="I17" s="60">
        <v>7035284</v>
      </c>
      <c r="J17" s="60">
        <v>3499451</v>
      </c>
      <c r="K17" s="60">
        <v>3768050</v>
      </c>
      <c r="L17" s="60">
        <v>5264299</v>
      </c>
      <c r="M17" s="60">
        <v>12531800</v>
      </c>
      <c r="N17" s="60">
        <v>3328799</v>
      </c>
      <c r="O17" s="60">
        <v>2327400</v>
      </c>
      <c r="P17" s="60">
        <v>3985520</v>
      </c>
      <c r="Q17" s="60">
        <v>9641719</v>
      </c>
      <c r="R17" s="60">
        <v>2517546</v>
      </c>
      <c r="S17" s="60">
        <v>2899016</v>
      </c>
      <c r="T17" s="60">
        <v>5647586</v>
      </c>
      <c r="U17" s="60">
        <v>11064148</v>
      </c>
      <c r="V17" s="60">
        <v>40272951</v>
      </c>
      <c r="W17" s="60">
        <v>34682930</v>
      </c>
      <c r="X17" s="60">
        <v>5590021</v>
      </c>
      <c r="Y17" s="61">
        <v>16.12</v>
      </c>
      <c r="Z17" s="62">
        <v>42175770</v>
      </c>
    </row>
    <row r="18" spans="1:26" ht="13.5">
      <c r="A18" s="70" t="s">
        <v>44</v>
      </c>
      <c r="B18" s="71">
        <f>SUM(B11:B17)</f>
        <v>341623323</v>
      </c>
      <c r="C18" s="71">
        <f>SUM(C11:C17)</f>
        <v>0</v>
      </c>
      <c r="D18" s="72">
        <f aca="true" t="shared" si="1" ref="D18:Z18">SUM(D11:D17)</f>
        <v>397106150</v>
      </c>
      <c r="E18" s="73">
        <f t="shared" si="1"/>
        <v>324126099</v>
      </c>
      <c r="F18" s="73">
        <f t="shared" si="1"/>
        <v>12304164</v>
      </c>
      <c r="G18" s="73">
        <f t="shared" si="1"/>
        <v>20327938</v>
      </c>
      <c r="H18" s="73">
        <f t="shared" si="1"/>
        <v>20468704</v>
      </c>
      <c r="I18" s="73">
        <f t="shared" si="1"/>
        <v>53100806</v>
      </c>
      <c r="J18" s="73">
        <f t="shared" si="1"/>
        <v>18226137</v>
      </c>
      <c r="K18" s="73">
        <f t="shared" si="1"/>
        <v>19425846</v>
      </c>
      <c r="L18" s="73">
        <f t="shared" si="1"/>
        <v>28330016</v>
      </c>
      <c r="M18" s="73">
        <f t="shared" si="1"/>
        <v>65981999</v>
      </c>
      <c r="N18" s="73">
        <f t="shared" si="1"/>
        <v>19695136</v>
      </c>
      <c r="O18" s="73">
        <f t="shared" si="1"/>
        <v>21697007</v>
      </c>
      <c r="P18" s="73">
        <f t="shared" si="1"/>
        <v>19272140</v>
      </c>
      <c r="Q18" s="73">
        <f t="shared" si="1"/>
        <v>60664283</v>
      </c>
      <c r="R18" s="73">
        <f t="shared" si="1"/>
        <v>22225370</v>
      </c>
      <c r="S18" s="73">
        <f t="shared" si="1"/>
        <v>24477014</v>
      </c>
      <c r="T18" s="73">
        <f t="shared" si="1"/>
        <v>31142638</v>
      </c>
      <c r="U18" s="73">
        <f t="shared" si="1"/>
        <v>77845022</v>
      </c>
      <c r="V18" s="73">
        <f t="shared" si="1"/>
        <v>257592110</v>
      </c>
      <c r="W18" s="73">
        <f t="shared" si="1"/>
        <v>397106150</v>
      </c>
      <c r="X18" s="73">
        <f t="shared" si="1"/>
        <v>-139514040</v>
      </c>
      <c r="Y18" s="67">
        <f>+IF(W18&lt;&gt;0,(X18/W18)*100,0)</f>
        <v>-35.13268177790749</v>
      </c>
      <c r="Z18" s="74">
        <f t="shared" si="1"/>
        <v>324126099</v>
      </c>
    </row>
    <row r="19" spans="1:26" ht="13.5">
      <c r="A19" s="70" t="s">
        <v>45</v>
      </c>
      <c r="B19" s="75">
        <f>+B10-B18</f>
        <v>-35003887</v>
      </c>
      <c r="C19" s="75">
        <f>+C10-C18</f>
        <v>0</v>
      </c>
      <c r="D19" s="76">
        <f aca="true" t="shared" si="2" ref="D19:Z19">+D10-D18</f>
        <v>-9866990</v>
      </c>
      <c r="E19" s="77">
        <f t="shared" si="2"/>
        <v>-7955099</v>
      </c>
      <c r="F19" s="77">
        <f t="shared" si="2"/>
        <v>95474181</v>
      </c>
      <c r="G19" s="77">
        <f t="shared" si="2"/>
        <v>-16989927</v>
      </c>
      <c r="H19" s="77">
        <f t="shared" si="2"/>
        <v>-17604600</v>
      </c>
      <c r="I19" s="77">
        <f t="shared" si="2"/>
        <v>60879654</v>
      </c>
      <c r="J19" s="77">
        <f t="shared" si="2"/>
        <v>-13882583</v>
      </c>
      <c r="K19" s="77">
        <f t="shared" si="2"/>
        <v>70552061</v>
      </c>
      <c r="L19" s="77">
        <f t="shared" si="2"/>
        <v>-27079861</v>
      </c>
      <c r="M19" s="77">
        <f t="shared" si="2"/>
        <v>29589617</v>
      </c>
      <c r="N19" s="77">
        <f t="shared" si="2"/>
        <v>-16497744</v>
      </c>
      <c r="O19" s="77">
        <f t="shared" si="2"/>
        <v>-11339406</v>
      </c>
      <c r="P19" s="77">
        <f t="shared" si="2"/>
        <v>57747166</v>
      </c>
      <c r="Q19" s="77">
        <f t="shared" si="2"/>
        <v>29910016</v>
      </c>
      <c r="R19" s="77">
        <f t="shared" si="2"/>
        <v>-18934385</v>
      </c>
      <c r="S19" s="77">
        <f t="shared" si="2"/>
        <v>-23387064</v>
      </c>
      <c r="T19" s="77">
        <f t="shared" si="2"/>
        <v>-27215505</v>
      </c>
      <c r="U19" s="77">
        <f t="shared" si="2"/>
        <v>-69536954</v>
      </c>
      <c r="V19" s="77">
        <f t="shared" si="2"/>
        <v>50842333</v>
      </c>
      <c r="W19" s="77">
        <f>IF(E10=E18,0,W10-W18)</f>
        <v>-9866990</v>
      </c>
      <c r="X19" s="77">
        <f t="shared" si="2"/>
        <v>60709323</v>
      </c>
      <c r="Y19" s="78">
        <f>+IF(W19&lt;&gt;0,(X19/W19)*100,0)</f>
        <v>-615.2770297730109</v>
      </c>
      <c r="Z19" s="79">
        <f t="shared" si="2"/>
        <v>-7955099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-35003887</v>
      </c>
      <c r="C22" s="86">
        <f>SUM(C19:C21)</f>
        <v>0</v>
      </c>
      <c r="D22" s="87">
        <f aca="true" t="shared" si="3" ref="D22:Z22">SUM(D19:D21)</f>
        <v>-9866990</v>
      </c>
      <c r="E22" s="88">
        <f t="shared" si="3"/>
        <v>-7955099</v>
      </c>
      <c r="F22" s="88">
        <f t="shared" si="3"/>
        <v>95474181</v>
      </c>
      <c r="G22" s="88">
        <f t="shared" si="3"/>
        <v>-16989927</v>
      </c>
      <c r="H22" s="88">
        <f t="shared" si="3"/>
        <v>-17604600</v>
      </c>
      <c r="I22" s="88">
        <f t="shared" si="3"/>
        <v>60879654</v>
      </c>
      <c r="J22" s="88">
        <f t="shared" si="3"/>
        <v>-13882583</v>
      </c>
      <c r="K22" s="88">
        <f t="shared" si="3"/>
        <v>70552061</v>
      </c>
      <c r="L22" s="88">
        <f t="shared" si="3"/>
        <v>-27079861</v>
      </c>
      <c r="M22" s="88">
        <f t="shared" si="3"/>
        <v>29589617</v>
      </c>
      <c r="N22" s="88">
        <f t="shared" si="3"/>
        <v>-16497744</v>
      </c>
      <c r="O22" s="88">
        <f t="shared" si="3"/>
        <v>-11339406</v>
      </c>
      <c r="P22" s="88">
        <f t="shared" si="3"/>
        <v>57747166</v>
      </c>
      <c r="Q22" s="88">
        <f t="shared" si="3"/>
        <v>29910016</v>
      </c>
      <c r="R22" s="88">
        <f t="shared" si="3"/>
        <v>-18934385</v>
      </c>
      <c r="S22" s="88">
        <f t="shared" si="3"/>
        <v>-23387064</v>
      </c>
      <c r="T22" s="88">
        <f t="shared" si="3"/>
        <v>-27215505</v>
      </c>
      <c r="U22" s="88">
        <f t="shared" si="3"/>
        <v>-69536954</v>
      </c>
      <c r="V22" s="88">
        <f t="shared" si="3"/>
        <v>50842333</v>
      </c>
      <c r="W22" s="88">
        <f t="shared" si="3"/>
        <v>-9866990</v>
      </c>
      <c r="X22" s="88">
        <f t="shared" si="3"/>
        <v>60709323</v>
      </c>
      <c r="Y22" s="89">
        <f>+IF(W22&lt;&gt;0,(X22/W22)*100,0)</f>
        <v>-615.2770297730109</v>
      </c>
      <c r="Z22" s="90">
        <f t="shared" si="3"/>
        <v>-7955099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-35003887</v>
      </c>
      <c r="C24" s="75">
        <f>SUM(C22:C23)</f>
        <v>0</v>
      </c>
      <c r="D24" s="76">
        <f aca="true" t="shared" si="4" ref="D24:Z24">SUM(D22:D23)</f>
        <v>-9866990</v>
      </c>
      <c r="E24" s="77">
        <f t="shared" si="4"/>
        <v>-7955099</v>
      </c>
      <c r="F24" s="77">
        <f t="shared" si="4"/>
        <v>95474181</v>
      </c>
      <c r="G24" s="77">
        <f t="shared" si="4"/>
        <v>-16989927</v>
      </c>
      <c r="H24" s="77">
        <f t="shared" si="4"/>
        <v>-17604600</v>
      </c>
      <c r="I24" s="77">
        <f t="shared" si="4"/>
        <v>60879654</v>
      </c>
      <c r="J24" s="77">
        <f t="shared" si="4"/>
        <v>-13882583</v>
      </c>
      <c r="K24" s="77">
        <f t="shared" si="4"/>
        <v>70552061</v>
      </c>
      <c r="L24" s="77">
        <f t="shared" si="4"/>
        <v>-27079861</v>
      </c>
      <c r="M24" s="77">
        <f t="shared" si="4"/>
        <v>29589617</v>
      </c>
      <c r="N24" s="77">
        <f t="shared" si="4"/>
        <v>-16497744</v>
      </c>
      <c r="O24" s="77">
        <f t="shared" si="4"/>
        <v>-11339406</v>
      </c>
      <c r="P24" s="77">
        <f t="shared" si="4"/>
        <v>57747166</v>
      </c>
      <c r="Q24" s="77">
        <f t="shared" si="4"/>
        <v>29910016</v>
      </c>
      <c r="R24" s="77">
        <f t="shared" si="4"/>
        <v>-18934385</v>
      </c>
      <c r="S24" s="77">
        <f t="shared" si="4"/>
        <v>-23387064</v>
      </c>
      <c r="T24" s="77">
        <f t="shared" si="4"/>
        <v>-27215505</v>
      </c>
      <c r="U24" s="77">
        <f t="shared" si="4"/>
        <v>-69536954</v>
      </c>
      <c r="V24" s="77">
        <f t="shared" si="4"/>
        <v>50842333</v>
      </c>
      <c r="W24" s="77">
        <f t="shared" si="4"/>
        <v>-9866990</v>
      </c>
      <c r="X24" s="77">
        <f t="shared" si="4"/>
        <v>60709323</v>
      </c>
      <c r="Y24" s="78">
        <f>+IF(W24&lt;&gt;0,(X24/W24)*100,0)</f>
        <v>-615.2770297730109</v>
      </c>
      <c r="Z24" s="79">
        <f t="shared" si="4"/>
        <v>-7955099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18203887</v>
      </c>
      <c r="C27" s="22">
        <v>0</v>
      </c>
      <c r="D27" s="99">
        <v>12000000</v>
      </c>
      <c r="E27" s="100">
        <v>7350000</v>
      </c>
      <c r="F27" s="100">
        <v>0</v>
      </c>
      <c r="G27" s="100">
        <v>1062294</v>
      </c>
      <c r="H27" s="100">
        <v>3486</v>
      </c>
      <c r="I27" s="100">
        <v>1065780</v>
      </c>
      <c r="J27" s="100">
        <v>39134</v>
      </c>
      <c r="K27" s="100">
        <v>0</v>
      </c>
      <c r="L27" s="100">
        <v>331953</v>
      </c>
      <c r="M27" s="100">
        <v>371087</v>
      </c>
      <c r="N27" s="100">
        <v>659000</v>
      </c>
      <c r="O27" s="100">
        <v>115612</v>
      </c>
      <c r="P27" s="100">
        <v>228607</v>
      </c>
      <c r="Q27" s="100">
        <v>1003219</v>
      </c>
      <c r="R27" s="100">
        <v>1042892</v>
      </c>
      <c r="S27" s="100">
        <v>41874</v>
      </c>
      <c r="T27" s="100">
        <v>1542474</v>
      </c>
      <c r="U27" s="100">
        <v>2627240</v>
      </c>
      <c r="V27" s="100">
        <v>5067326</v>
      </c>
      <c r="W27" s="100">
        <v>7350000</v>
      </c>
      <c r="X27" s="100">
        <v>-2282674</v>
      </c>
      <c r="Y27" s="101">
        <v>-31.06</v>
      </c>
      <c r="Z27" s="102">
        <v>7350000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18203887</v>
      </c>
      <c r="C31" s="19">
        <v>0</v>
      </c>
      <c r="D31" s="59">
        <v>12000000</v>
      </c>
      <c r="E31" s="60">
        <v>7350000</v>
      </c>
      <c r="F31" s="60">
        <v>0</v>
      </c>
      <c r="G31" s="60">
        <v>1062294</v>
      </c>
      <c r="H31" s="60">
        <v>3486</v>
      </c>
      <c r="I31" s="60">
        <v>1065780</v>
      </c>
      <c r="J31" s="60">
        <v>39134</v>
      </c>
      <c r="K31" s="60">
        <v>0</v>
      </c>
      <c r="L31" s="60">
        <v>331953</v>
      </c>
      <c r="M31" s="60">
        <v>371087</v>
      </c>
      <c r="N31" s="60">
        <v>659000</v>
      </c>
      <c r="O31" s="60">
        <v>115612</v>
      </c>
      <c r="P31" s="60">
        <v>228607</v>
      </c>
      <c r="Q31" s="60">
        <v>1003219</v>
      </c>
      <c r="R31" s="60">
        <v>1042892</v>
      </c>
      <c r="S31" s="60">
        <v>41874</v>
      </c>
      <c r="T31" s="60">
        <v>1542474</v>
      </c>
      <c r="U31" s="60">
        <v>2627240</v>
      </c>
      <c r="V31" s="60">
        <v>5067326</v>
      </c>
      <c r="W31" s="60">
        <v>7350000</v>
      </c>
      <c r="X31" s="60">
        <v>-2282674</v>
      </c>
      <c r="Y31" s="61">
        <v>-31.06</v>
      </c>
      <c r="Z31" s="62">
        <v>7350000</v>
      </c>
    </row>
    <row r="32" spans="1:26" ht="13.5">
      <c r="A32" s="70" t="s">
        <v>54</v>
      </c>
      <c r="B32" s="22">
        <f>SUM(B28:B31)</f>
        <v>18203887</v>
      </c>
      <c r="C32" s="22">
        <f>SUM(C28:C31)</f>
        <v>0</v>
      </c>
      <c r="D32" s="99">
        <f aca="true" t="shared" si="5" ref="D32:Z32">SUM(D28:D31)</f>
        <v>12000000</v>
      </c>
      <c r="E32" s="100">
        <f t="shared" si="5"/>
        <v>7350000</v>
      </c>
      <c r="F32" s="100">
        <f t="shared" si="5"/>
        <v>0</v>
      </c>
      <c r="G32" s="100">
        <f t="shared" si="5"/>
        <v>1062294</v>
      </c>
      <c r="H32" s="100">
        <f t="shared" si="5"/>
        <v>3486</v>
      </c>
      <c r="I32" s="100">
        <f t="shared" si="5"/>
        <v>1065780</v>
      </c>
      <c r="J32" s="100">
        <f t="shared" si="5"/>
        <v>39134</v>
      </c>
      <c r="K32" s="100">
        <f t="shared" si="5"/>
        <v>0</v>
      </c>
      <c r="L32" s="100">
        <f t="shared" si="5"/>
        <v>331953</v>
      </c>
      <c r="M32" s="100">
        <f t="shared" si="5"/>
        <v>371087</v>
      </c>
      <c r="N32" s="100">
        <f t="shared" si="5"/>
        <v>659000</v>
      </c>
      <c r="O32" s="100">
        <f t="shared" si="5"/>
        <v>115612</v>
      </c>
      <c r="P32" s="100">
        <f t="shared" si="5"/>
        <v>228607</v>
      </c>
      <c r="Q32" s="100">
        <f t="shared" si="5"/>
        <v>1003219</v>
      </c>
      <c r="R32" s="100">
        <f t="shared" si="5"/>
        <v>1042892</v>
      </c>
      <c r="S32" s="100">
        <f t="shared" si="5"/>
        <v>41874</v>
      </c>
      <c r="T32" s="100">
        <f t="shared" si="5"/>
        <v>1542474</v>
      </c>
      <c r="U32" s="100">
        <f t="shared" si="5"/>
        <v>2627240</v>
      </c>
      <c r="V32" s="100">
        <f t="shared" si="5"/>
        <v>5067326</v>
      </c>
      <c r="W32" s="100">
        <f t="shared" si="5"/>
        <v>7350000</v>
      </c>
      <c r="X32" s="100">
        <f t="shared" si="5"/>
        <v>-2282674</v>
      </c>
      <c r="Y32" s="101">
        <f>+IF(W32&lt;&gt;0,(X32/W32)*100,0)</f>
        <v>-31.05678911564626</v>
      </c>
      <c r="Z32" s="102">
        <f t="shared" si="5"/>
        <v>7350000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77634427</v>
      </c>
      <c r="C35" s="19">
        <v>0</v>
      </c>
      <c r="D35" s="59">
        <v>60577000</v>
      </c>
      <c r="E35" s="60">
        <v>60577000</v>
      </c>
      <c r="F35" s="60">
        <v>75833604</v>
      </c>
      <c r="G35" s="60">
        <v>75863431</v>
      </c>
      <c r="H35" s="60">
        <v>73963480</v>
      </c>
      <c r="I35" s="60">
        <v>73963480</v>
      </c>
      <c r="J35" s="60">
        <v>73421653</v>
      </c>
      <c r="K35" s="60">
        <v>184058837</v>
      </c>
      <c r="L35" s="60">
        <v>117610792</v>
      </c>
      <c r="M35" s="60">
        <v>117610792</v>
      </c>
      <c r="N35" s="60">
        <v>112512271</v>
      </c>
      <c r="O35" s="60">
        <v>118394256</v>
      </c>
      <c r="P35" s="60">
        <v>155879058</v>
      </c>
      <c r="Q35" s="60">
        <v>155879058</v>
      </c>
      <c r="R35" s="60">
        <v>135587993</v>
      </c>
      <c r="S35" s="60">
        <v>125640829</v>
      </c>
      <c r="T35" s="60">
        <v>111048914</v>
      </c>
      <c r="U35" s="60">
        <v>111048914</v>
      </c>
      <c r="V35" s="60">
        <v>111048914</v>
      </c>
      <c r="W35" s="60">
        <v>60577000</v>
      </c>
      <c r="X35" s="60">
        <v>50471914</v>
      </c>
      <c r="Y35" s="61">
        <v>83.32</v>
      </c>
      <c r="Z35" s="62">
        <v>60577000</v>
      </c>
    </row>
    <row r="36" spans="1:26" ht="13.5">
      <c r="A36" s="58" t="s">
        <v>57</v>
      </c>
      <c r="B36" s="19">
        <v>387604467</v>
      </c>
      <c r="C36" s="19">
        <v>0</v>
      </c>
      <c r="D36" s="59">
        <v>341431000</v>
      </c>
      <c r="E36" s="60">
        <v>341431000</v>
      </c>
      <c r="F36" s="60">
        <v>404784510</v>
      </c>
      <c r="G36" s="60">
        <v>387597106</v>
      </c>
      <c r="H36" s="60">
        <v>370132014</v>
      </c>
      <c r="I36" s="60">
        <v>370132014</v>
      </c>
      <c r="J36" s="60">
        <v>352708553</v>
      </c>
      <c r="K36" s="60">
        <v>351190744</v>
      </c>
      <c r="L36" s="60">
        <v>386040179</v>
      </c>
      <c r="M36" s="60">
        <v>386040179</v>
      </c>
      <c r="N36" s="60">
        <v>373328223</v>
      </c>
      <c r="O36" s="60">
        <v>360077091</v>
      </c>
      <c r="P36" s="60">
        <v>378931698</v>
      </c>
      <c r="Q36" s="60">
        <v>378931698</v>
      </c>
      <c r="R36" s="60">
        <v>378533874</v>
      </c>
      <c r="S36" s="60">
        <v>361093231</v>
      </c>
      <c r="T36" s="60">
        <v>345153186</v>
      </c>
      <c r="U36" s="60">
        <v>345153186</v>
      </c>
      <c r="V36" s="60">
        <v>345153186</v>
      </c>
      <c r="W36" s="60">
        <v>341431000</v>
      </c>
      <c r="X36" s="60">
        <v>3722186</v>
      </c>
      <c r="Y36" s="61">
        <v>1.09</v>
      </c>
      <c r="Z36" s="62">
        <v>341431000</v>
      </c>
    </row>
    <row r="37" spans="1:26" ht="13.5">
      <c r="A37" s="58" t="s">
        <v>58</v>
      </c>
      <c r="B37" s="19">
        <v>68308783</v>
      </c>
      <c r="C37" s="19">
        <v>0</v>
      </c>
      <c r="D37" s="59">
        <v>66700000</v>
      </c>
      <c r="E37" s="60">
        <v>68165000</v>
      </c>
      <c r="F37" s="60">
        <v>20501079</v>
      </c>
      <c r="G37" s="60">
        <v>29503237</v>
      </c>
      <c r="H37" s="60">
        <v>27598176</v>
      </c>
      <c r="I37" s="60">
        <v>27598176</v>
      </c>
      <c r="J37" s="60">
        <v>32388716</v>
      </c>
      <c r="K37" s="60">
        <v>33228470</v>
      </c>
      <c r="L37" s="60">
        <v>28521355</v>
      </c>
      <c r="M37" s="60">
        <v>28521355</v>
      </c>
      <c r="N37" s="60">
        <v>27144181</v>
      </c>
      <c r="O37" s="60">
        <v>31182346</v>
      </c>
      <c r="P37" s="60">
        <v>29948574</v>
      </c>
      <c r="Q37" s="60">
        <v>29948574</v>
      </c>
      <c r="R37" s="60">
        <v>28030387</v>
      </c>
      <c r="S37" s="60">
        <v>28035758</v>
      </c>
      <c r="T37" s="60">
        <v>23791181</v>
      </c>
      <c r="U37" s="60">
        <v>23791181</v>
      </c>
      <c r="V37" s="60">
        <v>23791181</v>
      </c>
      <c r="W37" s="60">
        <v>68165000</v>
      </c>
      <c r="X37" s="60">
        <v>-44373819</v>
      </c>
      <c r="Y37" s="61">
        <v>-65.1</v>
      </c>
      <c r="Z37" s="62">
        <v>68165000</v>
      </c>
    </row>
    <row r="38" spans="1:26" ht="13.5">
      <c r="A38" s="58" t="s">
        <v>59</v>
      </c>
      <c r="B38" s="19">
        <v>37443379</v>
      </c>
      <c r="C38" s="19">
        <v>0</v>
      </c>
      <c r="D38" s="59">
        <v>31453000</v>
      </c>
      <c r="E38" s="60">
        <v>274000</v>
      </c>
      <c r="F38" s="60">
        <v>38643176</v>
      </c>
      <c r="G38" s="60">
        <v>37443379</v>
      </c>
      <c r="H38" s="60">
        <v>37443379</v>
      </c>
      <c r="I38" s="60">
        <v>37443379</v>
      </c>
      <c r="J38" s="60">
        <v>37443379</v>
      </c>
      <c r="K38" s="60">
        <v>33672351</v>
      </c>
      <c r="L38" s="60">
        <v>33672351</v>
      </c>
      <c r="M38" s="60">
        <v>33672351</v>
      </c>
      <c r="N38" s="60">
        <v>33672351</v>
      </c>
      <c r="O38" s="60">
        <v>33672351</v>
      </c>
      <c r="P38" s="60">
        <v>33672351</v>
      </c>
      <c r="Q38" s="60">
        <v>33672351</v>
      </c>
      <c r="R38" s="60">
        <v>33672351</v>
      </c>
      <c r="S38" s="60">
        <v>29667799</v>
      </c>
      <c r="T38" s="60">
        <v>29667799</v>
      </c>
      <c r="U38" s="60">
        <v>29667799</v>
      </c>
      <c r="V38" s="60">
        <v>29667799</v>
      </c>
      <c r="W38" s="60">
        <v>274000</v>
      </c>
      <c r="X38" s="60">
        <v>29393799</v>
      </c>
      <c r="Y38" s="61">
        <v>10727.66</v>
      </c>
      <c r="Z38" s="62">
        <v>274000</v>
      </c>
    </row>
    <row r="39" spans="1:26" ht="13.5">
      <c r="A39" s="58" t="s">
        <v>60</v>
      </c>
      <c r="B39" s="19">
        <v>359486732</v>
      </c>
      <c r="C39" s="19">
        <v>0</v>
      </c>
      <c r="D39" s="59">
        <v>303855000</v>
      </c>
      <c r="E39" s="60">
        <v>333569000</v>
      </c>
      <c r="F39" s="60">
        <v>421473859</v>
      </c>
      <c r="G39" s="60">
        <v>396513921</v>
      </c>
      <c r="H39" s="60">
        <v>379053939</v>
      </c>
      <c r="I39" s="60">
        <v>379053939</v>
      </c>
      <c r="J39" s="60">
        <v>356298111</v>
      </c>
      <c r="K39" s="60">
        <v>468348760</v>
      </c>
      <c r="L39" s="60">
        <v>441457265</v>
      </c>
      <c r="M39" s="60">
        <v>441457265</v>
      </c>
      <c r="N39" s="60">
        <v>425023962</v>
      </c>
      <c r="O39" s="60">
        <v>413616650</v>
      </c>
      <c r="P39" s="60">
        <v>471189831</v>
      </c>
      <c r="Q39" s="60">
        <v>471189831</v>
      </c>
      <c r="R39" s="60">
        <v>452419129</v>
      </c>
      <c r="S39" s="60">
        <v>429030503</v>
      </c>
      <c r="T39" s="60">
        <v>402743120</v>
      </c>
      <c r="U39" s="60">
        <v>402743120</v>
      </c>
      <c r="V39" s="60">
        <v>402743120</v>
      </c>
      <c r="W39" s="60">
        <v>333569000</v>
      </c>
      <c r="X39" s="60">
        <v>69174120</v>
      </c>
      <c r="Y39" s="61">
        <v>20.74</v>
      </c>
      <c r="Z39" s="62">
        <v>333569000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-20527609</v>
      </c>
      <c r="C42" s="19">
        <v>0</v>
      </c>
      <c r="D42" s="59">
        <v>-9866840</v>
      </c>
      <c r="E42" s="60">
        <v>9977270</v>
      </c>
      <c r="F42" s="60">
        <v>70461783</v>
      </c>
      <c r="G42" s="60">
        <v>-21800782</v>
      </c>
      <c r="H42" s="60">
        <v>-14694623</v>
      </c>
      <c r="I42" s="60">
        <v>33966378</v>
      </c>
      <c r="J42" s="60">
        <v>-17551056</v>
      </c>
      <c r="K42" s="60">
        <v>70417246</v>
      </c>
      <c r="L42" s="60">
        <v>-35863101</v>
      </c>
      <c r="M42" s="60">
        <v>17003089</v>
      </c>
      <c r="N42" s="60">
        <v>-14104119</v>
      </c>
      <c r="O42" s="60">
        <v>-4982538</v>
      </c>
      <c r="P42" s="60">
        <v>64675966</v>
      </c>
      <c r="Q42" s="60">
        <v>45589309</v>
      </c>
      <c r="R42" s="60">
        <v>-19105362</v>
      </c>
      <c r="S42" s="60">
        <v>-21622083</v>
      </c>
      <c r="T42" s="60">
        <v>-30852687</v>
      </c>
      <c r="U42" s="60">
        <v>-71580132</v>
      </c>
      <c r="V42" s="60">
        <v>24978644</v>
      </c>
      <c r="W42" s="60">
        <v>9977270</v>
      </c>
      <c r="X42" s="60">
        <v>15001374</v>
      </c>
      <c r="Y42" s="61">
        <v>150.36</v>
      </c>
      <c r="Z42" s="62">
        <v>9977270</v>
      </c>
    </row>
    <row r="43" spans="1:26" ht="13.5">
      <c r="A43" s="58" t="s">
        <v>63</v>
      </c>
      <c r="B43" s="19">
        <v>-18514228</v>
      </c>
      <c r="C43" s="19">
        <v>0</v>
      </c>
      <c r="D43" s="59">
        <v>-12000000</v>
      </c>
      <c r="E43" s="60">
        <v>-7350000</v>
      </c>
      <c r="F43" s="60">
        <v>-48000000</v>
      </c>
      <c r="G43" s="60">
        <v>16000000</v>
      </c>
      <c r="H43" s="60">
        <v>15996514</v>
      </c>
      <c r="I43" s="60">
        <v>-16003486</v>
      </c>
      <c r="J43" s="60">
        <v>15960866</v>
      </c>
      <c r="K43" s="60">
        <v>0</v>
      </c>
      <c r="L43" s="60">
        <v>-32331953</v>
      </c>
      <c r="M43" s="60">
        <v>-16371087</v>
      </c>
      <c r="N43" s="60">
        <v>11341000</v>
      </c>
      <c r="O43" s="60">
        <v>11884388</v>
      </c>
      <c r="P43" s="60">
        <v>-20228607</v>
      </c>
      <c r="Q43" s="60">
        <v>2996781</v>
      </c>
      <c r="R43" s="60">
        <v>-1042892</v>
      </c>
      <c r="S43" s="60">
        <v>15958125</v>
      </c>
      <c r="T43" s="60">
        <v>14457527</v>
      </c>
      <c r="U43" s="60">
        <v>29372760</v>
      </c>
      <c r="V43" s="60">
        <v>-5032</v>
      </c>
      <c r="W43" s="60">
        <v>-7350000</v>
      </c>
      <c r="X43" s="60">
        <v>7344968</v>
      </c>
      <c r="Y43" s="61">
        <v>-99.93</v>
      </c>
      <c r="Z43" s="62">
        <v>-7350000</v>
      </c>
    </row>
    <row r="44" spans="1:26" ht="13.5">
      <c r="A44" s="58" t="s">
        <v>64</v>
      </c>
      <c r="B44" s="19">
        <v>-7245671</v>
      </c>
      <c r="C44" s="19">
        <v>0</v>
      </c>
      <c r="D44" s="59">
        <v>-8000000</v>
      </c>
      <c r="E44" s="60">
        <v>-7840000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-3839954</v>
      </c>
      <c r="L44" s="60">
        <v>0</v>
      </c>
      <c r="M44" s="60">
        <v>-3839954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-4004552</v>
      </c>
      <c r="T44" s="60">
        <v>0</v>
      </c>
      <c r="U44" s="60">
        <v>-4004552</v>
      </c>
      <c r="V44" s="60">
        <v>-7844506</v>
      </c>
      <c r="W44" s="60">
        <v>-7840000</v>
      </c>
      <c r="X44" s="60">
        <v>-4506</v>
      </c>
      <c r="Y44" s="61">
        <v>0.06</v>
      </c>
      <c r="Z44" s="62">
        <v>-7840000</v>
      </c>
    </row>
    <row r="45" spans="1:26" ht="13.5">
      <c r="A45" s="70" t="s">
        <v>65</v>
      </c>
      <c r="B45" s="22">
        <v>13883015</v>
      </c>
      <c r="C45" s="22">
        <v>0</v>
      </c>
      <c r="D45" s="99">
        <v>30305160</v>
      </c>
      <c r="E45" s="100">
        <v>8398108</v>
      </c>
      <c r="F45" s="100">
        <v>36072621</v>
      </c>
      <c r="G45" s="100">
        <v>30271839</v>
      </c>
      <c r="H45" s="100">
        <v>31573730</v>
      </c>
      <c r="I45" s="100">
        <v>31573730</v>
      </c>
      <c r="J45" s="100">
        <v>29983540</v>
      </c>
      <c r="K45" s="100">
        <v>96560832</v>
      </c>
      <c r="L45" s="100">
        <v>28365778</v>
      </c>
      <c r="M45" s="100">
        <v>28365778</v>
      </c>
      <c r="N45" s="100">
        <v>25602659</v>
      </c>
      <c r="O45" s="100">
        <v>32504509</v>
      </c>
      <c r="P45" s="100">
        <v>76951868</v>
      </c>
      <c r="Q45" s="100">
        <v>25602659</v>
      </c>
      <c r="R45" s="100">
        <v>56803614</v>
      </c>
      <c r="S45" s="100">
        <v>47135104</v>
      </c>
      <c r="T45" s="100">
        <v>30739944</v>
      </c>
      <c r="U45" s="100">
        <v>30739944</v>
      </c>
      <c r="V45" s="100">
        <v>30739944</v>
      </c>
      <c r="W45" s="100">
        <v>8398108</v>
      </c>
      <c r="X45" s="100">
        <v>22341836</v>
      </c>
      <c r="Y45" s="101">
        <v>266.03</v>
      </c>
      <c r="Z45" s="102">
        <v>8398108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3738522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3738522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6495973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16223647</v>
      </c>
      <c r="W51" s="54">
        <v>22719620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143.48000000000002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143.48000000000002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</v>
      </c>
      <c r="W65" s="13">
        <f t="shared" si="7"/>
        <v>143.48000000000002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>
        <v>1500000</v>
      </c>
      <c r="E67" s="26">
        <v>2152200</v>
      </c>
      <c r="F67" s="26"/>
      <c r="G67" s="26"/>
      <c r="H67" s="26"/>
      <c r="I67" s="26"/>
      <c r="J67" s="26"/>
      <c r="K67" s="26"/>
      <c r="L67" s="26"/>
      <c r="M67" s="26"/>
      <c r="N67" s="26">
        <v>78535</v>
      </c>
      <c r="O67" s="26">
        <v>121630</v>
      </c>
      <c r="P67" s="26">
        <v>133220</v>
      </c>
      <c r="Q67" s="26">
        <v>333385</v>
      </c>
      <c r="R67" s="26">
        <v>34825</v>
      </c>
      <c r="S67" s="26">
        <v>12648</v>
      </c>
      <c r="T67" s="26">
        <v>5439</v>
      </c>
      <c r="U67" s="26">
        <v>52912</v>
      </c>
      <c r="V67" s="26">
        <v>386297</v>
      </c>
      <c r="W67" s="26">
        <v>1500000</v>
      </c>
      <c r="X67" s="26"/>
      <c r="Y67" s="25"/>
      <c r="Z67" s="27">
        <v>2152200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1500000</v>
      </c>
      <c r="E69" s="21">
        <v>2152200</v>
      </c>
      <c r="F69" s="21"/>
      <c r="G69" s="21"/>
      <c r="H69" s="21"/>
      <c r="I69" s="21"/>
      <c r="J69" s="21"/>
      <c r="K69" s="21"/>
      <c r="L69" s="21"/>
      <c r="M69" s="21"/>
      <c r="N69" s="21">
        <v>78535</v>
      </c>
      <c r="O69" s="21">
        <v>121630</v>
      </c>
      <c r="P69" s="21">
        <v>133220</v>
      </c>
      <c r="Q69" s="21">
        <v>333385</v>
      </c>
      <c r="R69" s="21">
        <v>34825</v>
      </c>
      <c r="S69" s="21">
        <v>12648</v>
      </c>
      <c r="T69" s="21">
        <v>5439</v>
      </c>
      <c r="U69" s="21">
        <v>52912</v>
      </c>
      <c r="V69" s="21">
        <v>386297</v>
      </c>
      <c r="W69" s="21">
        <v>1500000</v>
      </c>
      <c r="X69" s="21"/>
      <c r="Y69" s="20"/>
      <c r="Z69" s="23">
        <v>2152200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1500000</v>
      </c>
      <c r="E74" s="21">
        <v>2152200</v>
      </c>
      <c r="F74" s="21"/>
      <c r="G74" s="21"/>
      <c r="H74" s="21"/>
      <c r="I74" s="21"/>
      <c r="J74" s="21"/>
      <c r="K74" s="21"/>
      <c r="L74" s="21"/>
      <c r="M74" s="21"/>
      <c r="N74" s="21">
        <v>78535</v>
      </c>
      <c r="O74" s="21">
        <v>121630</v>
      </c>
      <c r="P74" s="21">
        <v>133220</v>
      </c>
      <c r="Q74" s="21">
        <v>333385</v>
      </c>
      <c r="R74" s="21">
        <v>34825</v>
      </c>
      <c r="S74" s="21">
        <v>12648</v>
      </c>
      <c r="T74" s="21">
        <v>5439</v>
      </c>
      <c r="U74" s="21">
        <v>52912</v>
      </c>
      <c r="V74" s="21">
        <v>386297</v>
      </c>
      <c r="W74" s="21">
        <v>1500000</v>
      </c>
      <c r="X74" s="21"/>
      <c r="Y74" s="20"/>
      <c r="Z74" s="23">
        <v>2152200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>
        <v>1500000</v>
      </c>
      <c r="E76" s="34">
        <v>2152200</v>
      </c>
      <c r="F76" s="34"/>
      <c r="G76" s="34"/>
      <c r="H76" s="34"/>
      <c r="I76" s="34"/>
      <c r="J76" s="34"/>
      <c r="K76" s="34"/>
      <c r="L76" s="34"/>
      <c r="M76" s="34"/>
      <c r="N76" s="34">
        <v>78535</v>
      </c>
      <c r="O76" s="34">
        <v>121630</v>
      </c>
      <c r="P76" s="34">
        <v>133220</v>
      </c>
      <c r="Q76" s="34">
        <v>333385</v>
      </c>
      <c r="R76" s="34">
        <v>34825</v>
      </c>
      <c r="S76" s="34">
        <v>12648</v>
      </c>
      <c r="T76" s="34">
        <v>5439</v>
      </c>
      <c r="U76" s="34">
        <v>52912</v>
      </c>
      <c r="V76" s="34">
        <v>386297</v>
      </c>
      <c r="W76" s="34">
        <v>2152200</v>
      </c>
      <c r="X76" s="34"/>
      <c r="Y76" s="33"/>
      <c r="Z76" s="35">
        <v>2152200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1500000</v>
      </c>
      <c r="E78" s="21">
        <v>2152200</v>
      </c>
      <c r="F78" s="21"/>
      <c r="G78" s="21"/>
      <c r="H78" s="21"/>
      <c r="I78" s="21"/>
      <c r="J78" s="21"/>
      <c r="K78" s="21"/>
      <c r="L78" s="21"/>
      <c r="M78" s="21"/>
      <c r="N78" s="21">
        <v>78535</v>
      </c>
      <c r="O78" s="21">
        <v>121630</v>
      </c>
      <c r="P78" s="21">
        <v>133220</v>
      </c>
      <c r="Q78" s="21">
        <v>333385</v>
      </c>
      <c r="R78" s="21">
        <v>34825</v>
      </c>
      <c r="S78" s="21">
        <v>12648</v>
      </c>
      <c r="T78" s="21">
        <v>5439</v>
      </c>
      <c r="U78" s="21">
        <v>52912</v>
      </c>
      <c r="V78" s="21">
        <v>386297</v>
      </c>
      <c r="W78" s="21">
        <v>2152200</v>
      </c>
      <c r="X78" s="21"/>
      <c r="Y78" s="20"/>
      <c r="Z78" s="23">
        <v>2152200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1500000</v>
      </c>
      <c r="E83" s="21">
        <v>2152200</v>
      </c>
      <c r="F83" s="21"/>
      <c r="G83" s="21"/>
      <c r="H83" s="21"/>
      <c r="I83" s="21"/>
      <c r="J83" s="21"/>
      <c r="K83" s="21"/>
      <c r="L83" s="21"/>
      <c r="M83" s="21"/>
      <c r="N83" s="21">
        <v>78535</v>
      </c>
      <c r="O83" s="21">
        <v>121630</v>
      </c>
      <c r="P83" s="21">
        <v>133220</v>
      </c>
      <c r="Q83" s="21">
        <v>333385</v>
      </c>
      <c r="R83" s="21">
        <v>34825</v>
      </c>
      <c r="S83" s="21">
        <v>12648</v>
      </c>
      <c r="T83" s="21">
        <v>5439</v>
      </c>
      <c r="U83" s="21">
        <v>52912</v>
      </c>
      <c r="V83" s="21">
        <v>386297</v>
      </c>
      <c r="W83" s="21">
        <v>2152200</v>
      </c>
      <c r="X83" s="21"/>
      <c r="Y83" s="20"/>
      <c r="Z83" s="23">
        <v>2152200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274795563</v>
      </c>
      <c r="D5" s="153">
        <f>SUM(D6:D8)</f>
        <v>0</v>
      </c>
      <c r="E5" s="154">
        <f t="shared" si="0"/>
        <v>272023470</v>
      </c>
      <c r="F5" s="100">
        <f t="shared" si="0"/>
        <v>277336040</v>
      </c>
      <c r="G5" s="100">
        <f t="shared" si="0"/>
        <v>107776292</v>
      </c>
      <c r="H5" s="100">
        <f t="shared" si="0"/>
        <v>2556246</v>
      </c>
      <c r="I5" s="100">
        <f t="shared" si="0"/>
        <v>780005</v>
      </c>
      <c r="J5" s="100">
        <f t="shared" si="0"/>
        <v>111112543</v>
      </c>
      <c r="K5" s="100">
        <f t="shared" si="0"/>
        <v>2603388</v>
      </c>
      <c r="L5" s="100">
        <f t="shared" si="0"/>
        <v>89768139</v>
      </c>
      <c r="M5" s="100">
        <f t="shared" si="0"/>
        <v>496251</v>
      </c>
      <c r="N5" s="100">
        <f t="shared" si="0"/>
        <v>92867778</v>
      </c>
      <c r="O5" s="100">
        <f t="shared" si="0"/>
        <v>543938</v>
      </c>
      <c r="P5" s="100">
        <f t="shared" si="0"/>
        <v>1749680</v>
      </c>
      <c r="Q5" s="100">
        <f t="shared" si="0"/>
        <v>72939317</v>
      </c>
      <c r="R5" s="100">
        <f t="shared" si="0"/>
        <v>75232935</v>
      </c>
      <c r="S5" s="100">
        <f t="shared" si="0"/>
        <v>986972</v>
      </c>
      <c r="T5" s="100">
        <f t="shared" si="0"/>
        <v>916952</v>
      </c>
      <c r="U5" s="100">
        <f t="shared" si="0"/>
        <v>3207208</v>
      </c>
      <c r="V5" s="100">
        <f t="shared" si="0"/>
        <v>5111132</v>
      </c>
      <c r="W5" s="100">
        <f t="shared" si="0"/>
        <v>284324388</v>
      </c>
      <c r="X5" s="100">
        <f t="shared" si="0"/>
        <v>272023470</v>
      </c>
      <c r="Y5" s="100">
        <f t="shared" si="0"/>
        <v>12300918</v>
      </c>
      <c r="Z5" s="137">
        <f>+IF(X5&lt;&gt;0,+(Y5/X5)*100,0)</f>
        <v>4.522006134250107</v>
      </c>
      <c r="AA5" s="153">
        <f>SUM(AA6:AA8)</f>
        <v>277336040</v>
      </c>
    </row>
    <row r="6" spans="1:27" ht="13.5">
      <c r="A6" s="138" t="s">
        <v>75</v>
      </c>
      <c r="B6" s="136"/>
      <c r="C6" s="155">
        <v>17433</v>
      </c>
      <c r="D6" s="155"/>
      <c r="E6" s="156">
        <v>15600</v>
      </c>
      <c r="F6" s="60">
        <v>2700</v>
      </c>
      <c r="G6" s="60">
        <v>174</v>
      </c>
      <c r="H6" s="60">
        <v>118</v>
      </c>
      <c r="I6" s="60">
        <v>59</v>
      </c>
      <c r="J6" s="60">
        <v>351</v>
      </c>
      <c r="K6" s="60">
        <v>-329</v>
      </c>
      <c r="L6" s="60">
        <v>590</v>
      </c>
      <c r="M6" s="60">
        <v>268</v>
      </c>
      <c r="N6" s="60">
        <v>529</v>
      </c>
      <c r="O6" s="60">
        <v>40</v>
      </c>
      <c r="P6" s="60">
        <v>392</v>
      </c>
      <c r="Q6" s="60">
        <v>319</v>
      </c>
      <c r="R6" s="60">
        <v>751</v>
      </c>
      <c r="S6" s="60">
        <v>235</v>
      </c>
      <c r="T6" s="60">
        <v>2876</v>
      </c>
      <c r="U6" s="60">
        <v>1244</v>
      </c>
      <c r="V6" s="60">
        <v>4355</v>
      </c>
      <c r="W6" s="60">
        <v>5986</v>
      </c>
      <c r="X6" s="60">
        <v>15600</v>
      </c>
      <c r="Y6" s="60">
        <v>-9614</v>
      </c>
      <c r="Z6" s="140">
        <v>-61.63</v>
      </c>
      <c r="AA6" s="155">
        <v>2700</v>
      </c>
    </row>
    <row r="7" spans="1:27" ht="13.5">
      <c r="A7" s="138" t="s">
        <v>76</v>
      </c>
      <c r="B7" s="136"/>
      <c r="C7" s="157">
        <v>274748689</v>
      </c>
      <c r="D7" s="157"/>
      <c r="E7" s="158">
        <v>271974240</v>
      </c>
      <c r="F7" s="159">
        <v>277293050</v>
      </c>
      <c r="G7" s="159">
        <v>107774265</v>
      </c>
      <c r="H7" s="159">
        <v>2550536</v>
      </c>
      <c r="I7" s="159">
        <v>777836</v>
      </c>
      <c r="J7" s="159">
        <v>111102637</v>
      </c>
      <c r="K7" s="159">
        <v>2608169</v>
      </c>
      <c r="L7" s="159">
        <v>89765462</v>
      </c>
      <c r="M7" s="159">
        <v>493362</v>
      </c>
      <c r="N7" s="159">
        <v>92866993</v>
      </c>
      <c r="O7" s="159">
        <v>543898</v>
      </c>
      <c r="P7" s="159">
        <v>1743709</v>
      </c>
      <c r="Q7" s="159">
        <v>72935971</v>
      </c>
      <c r="R7" s="159">
        <v>75223578</v>
      </c>
      <c r="S7" s="159">
        <v>982932</v>
      </c>
      <c r="T7" s="159">
        <v>911051</v>
      </c>
      <c r="U7" s="159">
        <v>3202870</v>
      </c>
      <c r="V7" s="159">
        <v>5096853</v>
      </c>
      <c r="W7" s="159">
        <v>284290061</v>
      </c>
      <c r="X7" s="159">
        <v>271974240</v>
      </c>
      <c r="Y7" s="159">
        <v>12315821</v>
      </c>
      <c r="Z7" s="141">
        <v>4.53</v>
      </c>
      <c r="AA7" s="157">
        <v>277293050</v>
      </c>
    </row>
    <row r="8" spans="1:27" ht="13.5">
      <c r="A8" s="138" t="s">
        <v>77</v>
      </c>
      <c r="B8" s="136"/>
      <c r="C8" s="155">
        <v>29441</v>
      </c>
      <c r="D8" s="155"/>
      <c r="E8" s="156">
        <v>33630</v>
      </c>
      <c r="F8" s="60">
        <v>40290</v>
      </c>
      <c r="G8" s="60">
        <v>1853</v>
      </c>
      <c r="H8" s="60">
        <v>5592</v>
      </c>
      <c r="I8" s="60">
        <v>2110</v>
      </c>
      <c r="J8" s="60">
        <v>9555</v>
      </c>
      <c r="K8" s="60">
        <v>-4452</v>
      </c>
      <c r="L8" s="60">
        <v>2087</v>
      </c>
      <c r="M8" s="60">
        <v>2621</v>
      </c>
      <c r="N8" s="60">
        <v>256</v>
      </c>
      <c r="O8" s="60"/>
      <c r="P8" s="60">
        <v>5579</v>
      </c>
      <c r="Q8" s="60">
        <v>3027</v>
      </c>
      <c r="R8" s="60">
        <v>8606</v>
      </c>
      <c r="S8" s="60">
        <v>3805</v>
      </c>
      <c r="T8" s="60">
        <v>3025</v>
      </c>
      <c r="U8" s="60">
        <v>3094</v>
      </c>
      <c r="V8" s="60">
        <v>9924</v>
      </c>
      <c r="W8" s="60">
        <v>28341</v>
      </c>
      <c r="X8" s="60">
        <v>33630</v>
      </c>
      <c r="Y8" s="60">
        <v>-5289</v>
      </c>
      <c r="Z8" s="140">
        <v>-15.73</v>
      </c>
      <c r="AA8" s="155">
        <v>40290</v>
      </c>
    </row>
    <row r="9" spans="1:27" ht="13.5">
      <c r="A9" s="135" t="s">
        <v>78</v>
      </c>
      <c r="B9" s="136"/>
      <c r="C9" s="153">
        <f aca="true" t="shared" si="1" ref="C9:Y9">SUM(C10:C14)</f>
        <v>18203</v>
      </c>
      <c r="D9" s="153">
        <f>SUM(D10:D14)</f>
        <v>0</v>
      </c>
      <c r="E9" s="154">
        <f t="shared" si="1"/>
        <v>16500</v>
      </c>
      <c r="F9" s="100">
        <f t="shared" si="1"/>
        <v>549600</v>
      </c>
      <c r="G9" s="100">
        <f t="shared" si="1"/>
        <v>983</v>
      </c>
      <c r="H9" s="100">
        <f t="shared" si="1"/>
        <v>143106</v>
      </c>
      <c r="I9" s="100">
        <f t="shared" si="1"/>
        <v>16716</v>
      </c>
      <c r="J9" s="100">
        <f t="shared" si="1"/>
        <v>160805</v>
      </c>
      <c r="K9" s="100">
        <f t="shared" si="1"/>
        <v>-24166</v>
      </c>
      <c r="L9" s="100">
        <f t="shared" si="1"/>
        <v>27819</v>
      </c>
      <c r="M9" s="100">
        <f t="shared" si="1"/>
        <v>20840</v>
      </c>
      <c r="N9" s="100">
        <f t="shared" si="1"/>
        <v>24493</v>
      </c>
      <c r="O9" s="100">
        <f t="shared" si="1"/>
        <v>78535</v>
      </c>
      <c r="P9" s="100">
        <f t="shared" si="1"/>
        <v>44585</v>
      </c>
      <c r="Q9" s="100">
        <f t="shared" si="1"/>
        <v>12691</v>
      </c>
      <c r="R9" s="100">
        <f t="shared" si="1"/>
        <v>135811</v>
      </c>
      <c r="S9" s="100">
        <f t="shared" si="1"/>
        <v>35046</v>
      </c>
      <c r="T9" s="100">
        <f t="shared" si="1"/>
        <v>18019</v>
      </c>
      <c r="U9" s="100">
        <f t="shared" si="1"/>
        <v>6961</v>
      </c>
      <c r="V9" s="100">
        <f t="shared" si="1"/>
        <v>60026</v>
      </c>
      <c r="W9" s="100">
        <f t="shared" si="1"/>
        <v>381135</v>
      </c>
      <c r="X9" s="100">
        <f t="shared" si="1"/>
        <v>16500</v>
      </c>
      <c r="Y9" s="100">
        <f t="shared" si="1"/>
        <v>364635</v>
      </c>
      <c r="Z9" s="137">
        <f>+IF(X9&lt;&gt;0,+(Y9/X9)*100,0)</f>
        <v>2209.909090909091</v>
      </c>
      <c r="AA9" s="153">
        <f>SUM(AA10:AA14)</f>
        <v>549600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18203</v>
      </c>
      <c r="D14" s="157"/>
      <c r="E14" s="158">
        <v>16500</v>
      </c>
      <c r="F14" s="159">
        <v>549600</v>
      </c>
      <c r="G14" s="159">
        <v>983</v>
      </c>
      <c r="H14" s="159">
        <v>143106</v>
      </c>
      <c r="I14" s="159">
        <v>16716</v>
      </c>
      <c r="J14" s="159">
        <v>160805</v>
      </c>
      <c r="K14" s="159">
        <v>-24166</v>
      </c>
      <c r="L14" s="159">
        <v>27819</v>
      </c>
      <c r="M14" s="159">
        <v>20840</v>
      </c>
      <c r="N14" s="159">
        <v>24493</v>
      </c>
      <c r="O14" s="159">
        <v>78535</v>
      </c>
      <c r="P14" s="159">
        <v>44585</v>
      </c>
      <c r="Q14" s="159">
        <v>12691</v>
      </c>
      <c r="R14" s="159">
        <v>135811</v>
      </c>
      <c r="S14" s="159">
        <v>35046</v>
      </c>
      <c r="T14" s="159">
        <v>18019</v>
      </c>
      <c r="U14" s="159">
        <v>6961</v>
      </c>
      <c r="V14" s="159">
        <v>60026</v>
      </c>
      <c r="W14" s="159">
        <v>381135</v>
      </c>
      <c r="X14" s="159">
        <v>16500</v>
      </c>
      <c r="Y14" s="159">
        <v>364635</v>
      </c>
      <c r="Z14" s="141">
        <v>2209.91</v>
      </c>
      <c r="AA14" s="157">
        <v>549600</v>
      </c>
    </row>
    <row r="15" spans="1:27" ht="13.5">
      <c r="A15" s="135" t="s">
        <v>84</v>
      </c>
      <c r="B15" s="142"/>
      <c r="C15" s="153">
        <f aca="true" t="shared" si="2" ref="C15:Y15">SUM(C16:C18)</f>
        <v>31805670</v>
      </c>
      <c r="D15" s="153">
        <f>SUM(D16:D18)</f>
        <v>0</v>
      </c>
      <c r="E15" s="154">
        <f t="shared" si="2"/>
        <v>115199190</v>
      </c>
      <c r="F15" s="100">
        <f t="shared" si="2"/>
        <v>38285360</v>
      </c>
      <c r="G15" s="100">
        <f t="shared" si="2"/>
        <v>1070</v>
      </c>
      <c r="H15" s="100">
        <f t="shared" si="2"/>
        <v>638659</v>
      </c>
      <c r="I15" s="100">
        <f t="shared" si="2"/>
        <v>2067383</v>
      </c>
      <c r="J15" s="100">
        <f t="shared" si="2"/>
        <v>2707112</v>
      </c>
      <c r="K15" s="100">
        <f t="shared" si="2"/>
        <v>1764332</v>
      </c>
      <c r="L15" s="100">
        <f t="shared" si="2"/>
        <v>181949</v>
      </c>
      <c r="M15" s="100">
        <f t="shared" si="2"/>
        <v>733064</v>
      </c>
      <c r="N15" s="100">
        <f t="shared" si="2"/>
        <v>2679345</v>
      </c>
      <c r="O15" s="100">
        <f t="shared" si="2"/>
        <v>2574919</v>
      </c>
      <c r="P15" s="100">
        <f t="shared" si="2"/>
        <v>8563336</v>
      </c>
      <c r="Q15" s="100">
        <f t="shared" si="2"/>
        <v>4067298</v>
      </c>
      <c r="R15" s="100">
        <f t="shared" si="2"/>
        <v>15205553</v>
      </c>
      <c r="S15" s="100">
        <f t="shared" si="2"/>
        <v>2268967</v>
      </c>
      <c r="T15" s="100">
        <f t="shared" si="2"/>
        <v>154979</v>
      </c>
      <c r="U15" s="100">
        <f t="shared" si="2"/>
        <v>712964</v>
      </c>
      <c r="V15" s="100">
        <f t="shared" si="2"/>
        <v>3136910</v>
      </c>
      <c r="W15" s="100">
        <f t="shared" si="2"/>
        <v>23728920</v>
      </c>
      <c r="X15" s="100">
        <f t="shared" si="2"/>
        <v>115199190</v>
      </c>
      <c r="Y15" s="100">
        <f t="shared" si="2"/>
        <v>-91470270</v>
      </c>
      <c r="Z15" s="137">
        <f>+IF(X15&lt;&gt;0,+(Y15/X15)*100,0)</f>
        <v>-79.40183433581434</v>
      </c>
      <c r="AA15" s="153">
        <f>SUM(AA16:AA18)</f>
        <v>38285360</v>
      </c>
    </row>
    <row r="16" spans="1:27" ht="13.5">
      <c r="A16" s="138" t="s">
        <v>85</v>
      </c>
      <c r="B16" s="136"/>
      <c r="C16" s="155">
        <v>31805670</v>
      </c>
      <c r="D16" s="155"/>
      <c r="E16" s="156">
        <v>115199190</v>
      </c>
      <c r="F16" s="60">
        <v>38285360</v>
      </c>
      <c r="G16" s="60">
        <v>1070</v>
      </c>
      <c r="H16" s="60">
        <v>638659</v>
      </c>
      <c r="I16" s="60">
        <v>2067383</v>
      </c>
      <c r="J16" s="60">
        <v>2707112</v>
      </c>
      <c r="K16" s="60">
        <v>1764332</v>
      </c>
      <c r="L16" s="60">
        <v>181949</v>
      </c>
      <c r="M16" s="60">
        <v>733064</v>
      </c>
      <c r="N16" s="60">
        <v>2679345</v>
      </c>
      <c r="O16" s="60">
        <v>2574919</v>
      </c>
      <c r="P16" s="60">
        <v>8563336</v>
      </c>
      <c r="Q16" s="60">
        <v>4067298</v>
      </c>
      <c r="R16" s="60">
        <v>15205553</v>
      </c>
      <c r="S16" s="60">
        <v>2268967</v>
      </c>
      <c r="T16" s="60">
        <v>154979</v>
      </c>
      <c r="U16" s="60">
        <v>712964</v>
      </c>
      <c r="V16" s="60">
        <v>3136910</v>
      </c>
      <c r="W16" s="60">
        <v>23728920</v>
      </c>
      <c r="X16" s="60">
        <v>115199190</v>
      </c>
      <c r="Y16" s="60">
        <v>-91470270</v>
      </c>
      <c r="Z16" s="140">
        <v>-79.4</v>
      </c>
      <c r="AA16" s="155">
        <v>38285360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306619436</v>
      </c>
      <c r="D25" s="168">
        <f>+D5+D9+D15+D19+D24</f>
        <v>0</v>
      </c>
      <c r="E25" s="169">
        <f t="shared" si="4"/>
        <v>387239160</v>
      </c>
      <c r="F25" s="73">
        <f t="shared" si="4"/>
        <v>316171000</v>
      </c>
      <c r="G25" s="73">
        <f t="shared" si="4"/>
        <v>107778345</v>
      </c>
      <c r="H25" s="73">
        <f t="shared" si="4"/>
        <v>3338011</v>
      </c>
      <c r="I25" s="73">
        <f t="shared" si="4"/>
        <v>2864104</v>
      </c>
      <c r="J25" s="73">
        <f t="shared" si="4"/>
        <v>113980460</v>
      </c>
      <c r="K25" s="73">
        <f t="shared" si="4"/>
        <v>4343554</v>
      </c>
      <c r="L25" s="73">
        <f t="shared" si="4"/>
        <v>89977907</v>
      </c>
      <c r="M25" s="73">
        <f t="shared" si="4"/>
        <v>1250155</v>
      </c>
      <c r="N25" s="73">
        <f t="shared" si="4"/>
        <v>95571616</v>
      </c>
      <c r="O25" s="73">
        <f t="shared" si="4"/>
        <v>3197392</v>
      </c>
      <c r="P25" s="73">
        <f t="shared" si="4"/>
        <v>10357601</v>
      </c>
      <c r="Q25" s="73">
        <f t="shared" si="4"/>
        <v>77019306</v>
      </c>
      <c r="R25" s="73">
        <f t="shared" si="4"/>
        <v>90574299</v>
      </c>
      <c r="S25" s="73">
        <f t="shared" si="4"/>
        <v>3290985</v>
      </c>
      <c r="T25" s="73">
        <f t="shared" si="4"/>
        <v>1089950</v>
      </c>
      <c r="U25" s="73">
        <f t="shared" si="4"/>
        <v>3927133</v>
      </c>
      <c r="V25" s="73">
        <f t="shared" si="4"/>
        <v>8308068</v>
      </c>
      <c r="W25" s="73">
        <f t="shared" si="4"/>
        <v>308434443</v>
      </c>
      <c r="X25" s="73">
        <f t="shared" si="4"/>
        <v>387239160</v>
      </c>
      <c r="Y25" s="73">
        <f t="shared" si="4"/>
        <v>-78804717</v>
      </c>
      <c r="Z25" s="170">
        <f>+IF(X25&lt;&gt;0,+(Y25/X25)*100,0)</f>
        <v>-20.35039973746457</v>
      </c>
      <c r="AA25" s="168">
        <f>+AA5+AA9+AA15+AA19+AA24</f>
        <v>316171000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120034943</v>
      </c>
      <c r="D28" s="153">
        <f>SUM(D29:D31)</f>
        <v>0</v>
      </c>
      <c r="E28" s="154">
        <f t="shared" si="5"/>
        <v>130287690</v>
      </c>
      <c r="F28" s="100">
        <f t="shared" si="5"/>
        <v>131883250</v>
      </c>
      <c r="G28" s="100">
        <f t="shared" si="5"/>
        <v>7313990</v>
      </c>
      <c r="H28" s="100">
        <f t="shared" si="5"/>
        <v>10928620</v>
      </c>
      <c r="I28" s="100">
        <f t="shared" si="5"/>
        <v>9354614</v>
      </c>
      <c r="J28" s="100">
        <f t="shared" si="5"/>
        <v>27597224</v>
      </c>
      <c r="K28" s="100">
        <f t="shared" si="5"/>
        <v>9876904</v>
      </c>
      <c r="L28" s="100">
        <f t="shared" si="5"/>
        <v>11658832</v>
      </c>
      <c r="M28" s="100">
        <f t="shared" si="5"/>
        <v>12300825</v>
      </c>
      <c r="N28" s="100">
        <f t="shared" si="5"/>
        <v>33836561</v>
      </c>
      <c r="O28" s="100">
        <f t="shared" si="5"/>
        <v>10224071</v>
      </c>
      <c r="P28" s="100">
        <f t="shared" si="5"/>
        <v>9585089</v>
      </c>
      <c r="Q28" s="100">
        <f t="shared" si="5"/>
        <v>10858301</v>
      </c>
      <c r="R28" s="100">
        <f t="shared" si="5"/>
        <v>30667461</v>
      </c>
      <c r="S28" s="100">
        <f t="shared" si="5"/>
        <v>9914199</v>
      </c>
      <c r="T28" s="100">
        <f t="shared" si="5"/>
        <v>9917271</v>
      </c>
      <c r="U28" s="100">
        <f t="shared" si="5"/>
        <v>12695295</v>
      </c>
      <c r="V28" s="100">
        <f t="shared" si="5"/>
        <v>32526765</v>
      </c>
      <c r="W28" s="100">
        <f t="shared" si="5"/>
        <v>124628011</v>
      </c>
      <c r="X28" s="100">
        <f t="shared" si="5"/>
        <v>130287690</v>
      </c>
      <c r="Y28" s="100">
        <f t="shared" si="5"/>
        <v>-5659679</v>
      </c>
      <c r="Z28" s="137">
        <f>+IF(X28&lt;&gt;0,+(Y28/X28)*100,0)</f>
        <v>-4.343985989773861</v>
      </c>
      <c r="AA28" s="153">
        <f>SUM(AA29:AA31)</f>
        <v>131883250</v>
      </c>
    </row>
    <row r="29" spans="1:27" ht="13.5">
      <c r="A29" s="138" t="s">
        <v>75</v>
      </c>
      <c r="B29" s="136"/>
      <c r="C29" s="155">
        <v>24996869</v>
      </c>
      <c r="D29" s="155"/>
      <c r="E29" s="156">
        <v>26131420</v>
      </c>
      <c r="F29" s="60">
        <v>27100180</v>
      </c>
      <c r="G29" s="60">
        <v>1661819</v>
      </c>
      <c r="H29" s="60">
        <v>2836959</v>
      </c>
      <c r="I29" s="60">
        <v>1952346</v>
      </c>
      <c r="J29" s="60">
        <v>6451124</v>
      </c>
      <c r="K29" s="60">
        <v>1940642</v>
      </c>
      <c r="L29" s="60">
        <v>2101750</v>
      </c>
      <c r="M29" s="60">
        <v>1981085</v>
      </c>
      <c r="N29" s="60">
        <v>6023477</v>
      </c>
      <c r="O29" s="60">
        <v>1762958</v>
      </c>
      <c r="P29" s="60">
        <v>1808614</v>
      </c>
      <c r="Q29" s="60">
        <v>1860881</v>
      </c>
      <c r="R29" s="60">
        <v>5432453</v>
      </c>
      <c r="S29" s="60">
        <v>2280572</v>
      </c>
      <c r="T29" s="60">
        <v>2003025</v>
      </c>
      <c r="U29" s="60">
        <v>2318488</v>
      </c>
      <c r="V29" s="60">
        <v>6602085</v>
      </c>
      <c r="W29" s="60">
        <v>24509139</v>
      </c>
      <c r="X29" s="60">
        <v>26131420</v>
      </c>
      <c r="Y29" s="60">
        <v>-1622281</v>
      </c>
      <c r="Z29" s="140">
        <v>-6.21</v>
      </c>
      <c r="AA29" s="155">
        <v>27100180</v>
      </c>
    </row>
    <row r="30" spans="1:27" ht="13.5">
      <c r="A30" s="138" t="s">
        <v>76</v>
      </c>
      <c r="B30" s="136"/>
      <c r="C30" s="157">
        <v>39039654</v>
      </c>
      <c r="D30" s="157"/>
      <c r="E30" s="158">
        <v>37971750</v>
      </c>
      <c r="F30" s="159">
        <v>38812000</v>
      </c>
      <c r="G30" s="159">
        <v>2969235</v>
      </c>
      <c r="H30" s="159">
        <v>1968307</v>
      </c>
      <c r="I30" s="159">
        <v>2960304</v>
      </c>
      <c r="J30" s="159">
        <v>7897846</v>
      </c>
      <c r="K30" s="159">
        <v>3267686</v>
      </c>
      <c r="L30" s="159">
        <v>3768191</v>
      </c>
      <c r="M30" s="159">
        <v>5263020</v>
      </c>
      <c r="N30" s="159">
        <v>12298897</v>
      </c>
      <c r="O30" s="159">
        <v>2626491</v>
      </c>
      <c r="P30" s="159">
        <v>2745388</v>
      </c>
      <c r="Q30" s="159">
        <v>2829199</v>
      </c>
      <c r="R30" s="159">
        <v>8201078</v>
      </c>
      <c r="S30" s="159">
        <v>2612307</v>
      </c>
      <c r="T30" s="159">
        <v>2955994</v>
      </c>
      <c r="U30" s="159">
        <v>3659441</v>
      </c>
      <c r="V30" s="159">
        <v>9227742</v>
      </c>
      <c r="W30" s="159">
        <v>37625563</v>
      </c>
      <c r="X30" s="159">
        <v>37971750</v>
      </c>
      <c r="Y30" s="159">
        <v>-346187</v>
      </c>
      <c r="Z30" s="141">
        <v>-0.91</v>
      </c>
      <c r="AA30" s="157">
        <v>38812000</v>
      </c>
    </row>
    <row r="31" spans="1:27" ht="13.5">
      <c r="A31" s="138" t="s">
        <v>77</v>
      </c>
      <c r="B31" s="136"/>
      <c r="C31" s="155">
        <v>55998420</v>
      </c>
      <c r="D31" s="155"/>
      <c r="E31" s="156">
        <v>66184520</v>
      </c>
      <c r="F31" s="60">
        <v>65971070</v>
      </c>
      <c r="G31" s="60">
        <v>2682936</v>
      </c>
      <c r="H31" s="60">
        <v>6123354</v>
      </c>
      <c r="I31" s="60">
        <v>4441964</v>
      </c>
      <c r="J31" s="60">
        <v>13248254</v>
      </c>
      <c r="K31" s="60">
        <v>4668576</v>
      </c>
      <c r="L31" s="60">
        <v>5788891</v>
      </c>
      <c r="M31" s="60">
        <v>5056720</v>
      </c>
      <c r="N31" s="60">
        <v>15514187</v>
      </c>
      <c r="O31" s="60">
        <v>5834622</v>
      </c>
      <c r="P31" s="60">
        <v>5031087</v>
      </c>
      <c r="Q31" s="60">
        <v>6168221</v>
      </c>
      <c r="R31" s="60">
        <v>17033930</v>
      </c>
      <c r="S31" s="60">
        <v>5021320</v>
      </c>
      <c r="T31" s="60">
        <v>4958252</v>
      </c>
      <c r="U31" s="60">
        <v>6717366</v>
      </c>
      <c r="V31" s="60">
        <v>16696938</v>
      </c>
      <c r="W31" s="60">
        <v>62493309</v>
      </c>
      <c r="X31" s="60">
        <v>66184520</v>
      </c>
      <c r="Y31" s="60">
        <v>-3691211</v>
      </c>
      <c r="Z31" s="140">
        <v>-5.58</v>
      </c>
      <c r="AA31" s="155">
        <v>65971070</v>
      </c>
    </row>
    <row r="32" spans="1:27" ht="13.5">
      <c r="A32" s="135" t="s">
        <v>78</v>
      </c>
      <c r="B32" s="136"/>
      <c r="C32" s="153">
        <f aca="true" t="shared" si="6" ref="C32:Y32">SUM(C33:C37)</f>
        <v>10347427</v>
      </c>
      <c r="D32" s="153">
        <f>SUM(D33:D37)</f>
        <v>0</v>
      </c>
      <c r="E32" s="154">
        <f t="shared" si="6"/>
        <v>13892690</v>
      </c>
      <c r="F32" s="100">
        <f t="shared" si="6"/>
        <v>11873670</v>
      </c>
      <c r="G32" s="100">
        <f t="shared" si="6"/>
        <v>787843</v>
      </c>
      <c r="H32" s="100">
        <f t="shared" si="6"/>
        <v>981173</v>
      </c>
      <c r="I32" s="100">
        <f t="shared" si="6"/>
        <v>1119393</v>
      </c>
      <c r="J32" s="100">
        <f t="shared" si="6"/>
        <v>2888409</v>
      </c>
      <c r="K32" s="100">
        <f t="shared" si="6"/>
        <v>965233</v>
      </c>
      <c r="L32" s="100">
        <f t="shared" si="6"/>
        <v>1046807</v>
      </c>
      <c r="M32" s="100">
        <f t="shared" si="6"/>
        <v>913328</v>
      </c>
      <c r="N32" s="100">
        <f t="shared" si="6"/>
        <v>2925368</v>
      </c>
      <c r="O32" s="100">
        <f t="shared" si="6"/>
        <v>810129</v>
      </c>
      <c r="P32" s="100">
        <f t="shared" si="6"/>
        <v>1010191</v>
      </c>
      <c r="Q32" s="100">
        <f t="shared" si="6"/>
        <v>880528</v>
      </c>
      <c r="R32" s="100">
        <f t="shared" si="6"/>
        <v>2700848</v>
      </c>
      <c r="S32" s="100">
        <f t="shared" si="6"/>
        <v>825140</v>
      </c>
      <c r="T32" s="100">
        <f t="shared" si="6"/>
        <v>945316</v>
      </c>
      <c r="U32" s="100">
        <f t="shared" si="6"/>
        <v>987137</v>
      </c>
      <c r="V32" s="100">
        <f t="shared" si="6"/>
        <v>2757593</v>
      </c>
      <c r="W32" s="100">
        <f t="shared" si="6"/>
        <v>11272218</v>
      </c>
      <c r="X32" s="100">
        <f t="shared" si="6"/>
        <v>13892690</v>
      </c>
      <c r="Y32" s="100">
        <f t="shared" si="6"/>
        <v>-2620472</v>
      </c>
      <c r="Z32" s="137">
        <f>+IF(X32&lt;&gt;0,+(Y32/X32)*100,0)</f>
        <v>-18.862236183201382</v>
      </c>
      <c r="AA32" s="153">
        <f>SUM(AA33:AA37)</f>
        <v>11873670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10347427</v>
      </c>
      <c r="D37" s="157"/>
      <c r="E37" s="158">
        <v>13892690</v>
      </c>
      <c r="F37" s="159">
        <v>11873670</v>
      </c>
      <c r="G37" s="159">
        <v>787843</v>
      </c>
      <c r="H37" s="159">
        <v>981173</v>
      </c>
      <c r="I37" s="159">
        <v>1119393</v>
      </c>
      <c r="J37" s="159">
        <v>2888409</v>
      </c>
      <c r="K37" s="159">
        <v>965233</v>
      </c>
      <c r="L37" s="159">
        <v>1046807</v>
      </c>
      <c r="M37" s="159">
        <v>913328</v>
      </c>
      <c r="N37" s="159">
        <v>2925368</v>
      </c>
      <c r="O37" s="159">
        <v>810129</v>
      </c>
      <c r="P37" s="159">
        <v>1010191</v>
      </c>
      <c r="Q37" s="159">
        <v>880528</v>
      </c>
      <c r="R37" s="159">
        <v>2700848</v>
      </c>
      <c r="S37" s="159">
        <v>825140</v>
      </c>
      <c r="T37" s="159">
        <v>945316</v>
      </c>
      <c r="U37" s="159">
        <v>987137</v>
      </c>
      <c r="V37" s="159">
        <v>2757593</v>
      </c>
      <c r="W37" s="159">
        <v>11272218</v>
      </c>
      <c r="X37" s="159">
        <v>13892690</v>
      </c>
      <c r="Y37" s="159">
        <v>-2620472</v>
      </c>
      <c r="Z37" s="141">
        <v>-18.86</v>
      </c>
      <c r="AA37" s="157">
        <v>11873670</v>
      </c>
    </row>
    <row r="38" spans="1:27" ht="13.5">
      <c r="A38" s="135" t="s">
        <v>84</v>
      </c>
      <c r="B38" s="142"/>
      <c r="C38" s="153">
        <f aca="true" t="shared" si="7" ref="C38:Y38">SUM(C39:C41)</f>
        <v>211240953</v>
      </c>
      <c r="D38" s="153">
        <f>SUM(D39:D41)</f>
        <v>0</v>
      </c>
      <c r="E38" s="154">
        <f t="shared" si="7"/>
        <v>252925770</v>
      </c>
      <c r="F38" s="100">
        <f t="shared" si="7"/>
        <v>180369179</v>
      </c>
      <c r="G38" s="100">
        <f t="shared" si="7"/>
        <v>4202331</v>
      </c>
      <c r="H38" s="100">
        <f t="shared" si="7"/>
        <v>8418145</v>
      </c>
      <c r="I38" s="100">
        <f t="shared" si="7"/>
        <v>9994697</v>
      </c>
      <c r="J38" s="100">
        <f t="shared" si="7"/>
        <v>22615173</v>
      </c>
      <c r="K38" s="100">
        <f t="shared" si="7"/>
        <v>7384000</v>
      </c>
      <c r="L38" s="100">
        <f t="shared" si="7"/>
        <v>6720207</v>
      </c>
      <c r="M38" s="100">
        <f t="shared" si="7"/>
        <v>15115863</v>
      </c>
      <c r="N38" s="100">
        <f t="shared" si="7"/>
        <v>29220070</v>
      </c>
      <c r="O38" s="100">
        <f t="shared" si="7"/>
        <v>8660936</v>
      </c>
      <c r="P38" s="100">
        <f t="shared" si="7"/>
        <v>11101727</v>
      </c>
      <c r="Q38" s="100">
        <f t="shared" si="7"/>
        <v>7533311</v>
      </c>
      <c r="R38" s="100">
        <f t="shared" si="7"/>
        <v>27295974</v>
      </c>
      <c r="S38" s="100">
        <f t="shared" si="7"/>
        <v>11486031</v>
      </c>
      <c r="T38" s="100">
        <f t="shared" si="7"/>
        <v>13614427</v>
      </c>
      <c r="U38" s="100">
        <f t="shared" si="7"/>
        <v>17460206</v>
      </c>
      <c r="V38" s="100">
        <f t="shared" si="7"/>
        <v>42560664</v>
      </c>
      <c r="W38" s="100">
        <f t="shared" si="7"/>
        <v>121691881</v>
      </c>
      <c r="X38" s="100">
        <f t="shared" si="7"/>
        <v>252925770</v>
      </c>
      <c r="Y38" s="100">
        <f t="shared" si="7"/>
        <v>-131233889</v>
      </c>
      <c r="Z38" s="137">
        <f>+IF(X38&lt;&gt;0,+(Y38/X38)*100,0)</f>
        <v>-51.88632577850806</v>
      </c>
      <c r="AA38" s="153">
        <f>SUM(AA39:AA41)</f>
        <v>180369179</v>
      </c>
    </row>
    <row r="39" spans="1:27" ht="13.5">
      <c r="A39" s="138" t="s">
        <v>85</v>
      </c>
      <c r="B39" s="136"/>
      <c r="C39" s="155">
        <v>211240953</v>
      </c>
      <c r="D39" s="155"/>
      <c r="E39" s="156">
        <v>252925770</v>
      </c>
      <c r="F39" s="60">
        <v>180369179</v>
      </c>
      <c r="G39" s="60">
        <v>4202331</v>
      </c>
      <c r="H39" s="60">
        <v>8418145</v>
      </c>
      <c r="I39" s="60">
        <v>9994697</v>
      </c>
      <c r="J39" s="60">
        <v>22615173</v>
      </c>
      <c r="K39" s="60">
        <v>7384000</v>
      </c>
      <c r="L39" s="60">
        <v>6720207</v>
      </c>
      <c r="M39" s="60">
        <v>15115863</v>
      </c>
      <c r="N39" s="60">
        <v>29220070</v>
      </c>
      <c r="O39" s="60">
        <v>8660936</v>
      </c>
      <c r="P39" s="60">
        <v>11101727</v>
      </c>
      <c r="Q39" s="60">
        <v>7533311</v>
      </c>
      <c r="R39" s="60">
        <v>27295974</v>
      </c>
      <c r="S39" s="60">
        <v>11486031</v>
      </c>
      <c r="T39" s="60">
        <v>13614427</v>
      </c>
      <c r="U39" s="60">
        <v>17460206</v>
      </c>
      <c r="V39" s="60">
        <v>42560664</v>
      </c>
      <c r="W39" s="60">
        <v>121691881</v>
      </c>
      <c r="X39" s="60">
        <v>252925770</v>
      </c>
      <c r="Y39" s="60">
        <v>-131233889</v>
      </c>
      <c r="Z39" s="140">
        <v>-51.89</v>
      </c>
      <c r="AA39" s="155">
        <v>180369179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341623323</v>
      </c>
      <c r="D48" s="168">
        <f>+D28+D32+D38+D42+D47</f>
        <v>0</v>
      </c>
      <c r="E48" s="169">
        <f t="shared" si="9"/>
        <v>397106150</v>
      </c>
      <c r="F48" s="73">
        <f t="shared" si="9"/>
        <v>324126099</v>
      </c>
      <c r="G48" s="73">
        <f t="shared" si="9"/>
        <v>12304164</v>
      </c>
      <c r="H48" s="73">
        <f t="shared" si="9"/>
        <v>20327938</v>
      </c>
      <c r="I48" s="73">
        <f t="shared" si="9"/>
        <v>20468704</v>
      </c>
      <c r="J48" s="73">
        <f t="shared" si="9"/>
        <v>53100806</v>
      </c>
      <c r="K48" s="73">
        <f t="shared" si="9"/>
        <v>18226137</v>
      </c>
      <c r="L48" s="73">
        <f t="shared" si="9"/>
        <v>19425846</v>
      </c>
      <c r="M48" s="73">
        <f t="shared" si="9"/>
        <v>28330016</v>
      </c>
      <c r="N48" s="73">
        <f t="shared" si="9"/>
        <v>65981999</v>
      </c>
      <c r="O48" s="73">
        <f t="shared" si="9"/>
        <v>19695136</v>
      </c>
      <c r="P48" s="73">
        <f t="shared" si="9"/>
        <v>21697007</v>
      </c>
      <c r="Q48" s="73">
        <f t="shared" si="9"/>
        <v>19272140</v>
      </c>
      <c r="R48" s="73">
        <f t="shared" si="9"/>
        <v>60664283</v>
      </c>
      <c r="S48" s="73">
        <f t="shared" si="9"/>
        <v>22225370</v>
      </c>
      <c r="T48" s="73">
        <f t="shared" si="9"/>
        <v>24477014</v>
      </c>
      <c r="U48" s="73">
        <f t="shared" si="9"/>
        <v>31142638</v>
      </c>
      <c r="V48" s="73">
        <f t="shared" si="9"/>
        <v>77845022</v>
      </c>
      <c r="W48" s="73">
        <f t="shared" si="9"/>
        <v>257592110</v>
      </c>
      <c r="X48" s="73">
        <f t="shared" si="9"/>
        <v>397106150</v>
      </c>
      <c r="Y48" s="73">
        <f t="shared" si="9"/>
        <v>-139514040</v>
      </c>
      <c r="Z48" s="170">
        <f>+IF(X48&lt;&gt;0,+(Y48/X48)*100,0)</f>
        <v>-35.13268177790749</v>
      </c>
      <c r="AA48" s="168">
        <f>+AA28+AA32+AA38+AA42+AA47</f>
        <v>324126099</v>
      </c>
    </row>
    <row r="49" spans="1:27" ht="13.5">
      <c r="A49" s="148" t="s">
        <v>49</v>
      </c>
      <c r="B49" s="149"/>
      <c r="C49" s="171">
        <f aca="true" t="shared" si="10" ref="C49:Y49">+C25-C48</f>
        <v>-35003887</v>
      </c>
      <c r="D49" s="171">
        <f>+D25-D48</f>
        <v>0</v>
      </c>
      <c r="E49" s="172">
        <f t="shared" si="10"/>
        <v>-9866990</v>
      </c>
      <c r="F49" s="173">
        <f t="shared" si="10"/>
        <v>-7955099</v>
      </c>
      <c r="G49" s="173">
        <f t="shared" si="10"/>
        <v>95474181</v>
      </c>
      <c r="H49" s="173">
        <f t="shared" si="10"/>
        <v>-16989927</v>
      </c>
      <c r="I49" s="173">
        <f t="shared" si="10"/>
        <v>-17604600</v>
      </c>
      <c r="J49" s="173">
        <f t="shared" si="10"/>
        <v>60879654</v>
      </c>
      <c r="K49" s="173">
        <f t="shared" si="10"/>
        <v>-13882583</v>
      </c>
      <c r="L49" s="173">
        <f t="shared" si="10"/>
        <v>70552061</v>
      </c>
      <c r="M49" s="173">
        <f t="shared" si="10"/>
        <v>-27079861</v>
      </c>
      <c r="N49" s="173">
        <f t="shared" si="10"/>
        <v>29589617</v>
      </c>
      <c r="O49" s="173">
        <f t="shared" si="10"/>
        <v>-16497744</v>
      </c>
      <c r="P49" s="173">
        <f t="shared" si="10"/>
        <v>-11339406</v>
      </c>
      <c r="Q49" s="173">
        <f t="shared" si="10"/>
        <v>57747166</v>
      </c>
      <c r="R49" s="173">
        <f t="shared" si="10"/>
        <v>29910016</v>
      </c>
      <c r="S49" s="173">
        <f t="shared" si="10"/>
        <v>-18934385</v>
      </c>
      <c r="T49" s="173">
        <f t="shared" si="10"/>
        <v>-23387064</v>
      </c>
      <c r="U49" s="173">
        <f t="shared" si="10"/>
        <v>-27215505</v>
      </c>
      <c r="V49" s="173">
        <f t="shared" si="10"/>
        <v>-69536954</v>
      </c>
      <c r="W49" s="173">
        <f t="shared" si="10"/>
        <v>50842333</v>
      </c>
      <c r="X49" s="173">
        <f>IF(F25=F48,0,X25-X48)</f>
        <v>-9866990</v>
      </c>
      <c r="Y49" s="173">
        <f t="shared" si="10"/>
        <v>60709323</v>
      </c>
      <c r="Z49" s="174">
        <f>+IF(X49&lt;&gt;0,+(Y49/X49)*100,0)</f>
        <v>-615.2770297730109</v>
      </c>
      <c r="AA49" s="171">
        <f>+AA25-AA48</f>
        <v>-7955099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1500000</v>
      </c>
      <c r="F11" s="60">
        <v>2152200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78535</v>
      </c>
      <c r="P11" s="60">
        <v>121630</v>
      </c>
      <c r="Q11" s="60">
        <v>133220</v>
      </c>
      <c r="R11" s="60">
        <v>333385</v>
      </c>
      <c r="S11" s="60">
        <v>34825</v>
      </c>
      <c r="T11" s="60">
        <v>12648</v>
      </c>
      <c r="U11" s="60">
        <v>5439</v>
      </c>
      <c r="V11" s="60">
        <v>52912</v>
      </c>
      <c r="W11" s="60">
        <v>386297</v>
      </c>
      <c r="X11" s="60">
        <v>1500000</v>
      </c>
      <c r="Y11" s="60">
        <v>-1113703</v>
      </c>
      <c r="Z11" s="140">
        <v>-74.25</v>
      </c>
      <c r="AA11" s="155">
        <v>2152200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3357126</v>
      </c>
      <c r="D13" s="155">
        <v>0</v>
      </c>
      <c r="E13" s="156">
        <v>3420000</v>
      </c>
      <c r="F13" s="60">
        <v>2653000</v>
      </c>
      <c r="G13" s="60">
        <v>68785</v>
      </c>
      <c r="H13" s="60">
        <v>176297</v>
      </c>
      <c r="I13" s="60">
        <v>277010</v>
      </c>
      <c r="J13" s="60">
        <v>522092</v>
      </c>
      <c r="K13" s="60">
        <v>-365667</v>
      </c>
      <c r="L13" s="60">
        <v>93521</v>
      </c>
      <c r="M13" s="60">
        <v>69756</v>
      </c>
      <c r="N13" s="60">
        <v>-202390</v>
      </c>
      <c r="O13" s="60">
        <v>212846</v>
      </c>
      <c r="P13" s="60">
        <v>326018</v>
      </c>
      <c r="Q13" s="60">
        <v>356738</v>
      </c>
      <c r="R13" s="60">
        <v>895602</v>
      </c>
      <c r="S13" s="60">
        <v>206307</v>
      </c>
      <c r="T13" s="60">
        <v>275872</v>
      </c>
      <c r="U13" s="60">
        <v>588804</v>
      </c>
      <c r="V13" s="60">
        <v>1070983</v>
      </c>
      <c r="W13" s="60">
        <v>2286287</v>
      </c>
      <c r="X13" s="60">
        <v>3420000</v>
      </c>
      <c r="Y13" s="60">
        <v>-1133713</v>
      </c>
      <c r="Z13" s="140">
        <v>-33.15</v>
      </c>
      <c r="AA13" s="155">
        <v>2653000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292700637</v>
      </c>
      <c r="D19" s="155">
        <v>0</v>
      </c>
      <c r="E19" s="156">
        <v>381781000</v>
      </c>
      <c r="F19" s="60">
        <v>309079650</v>
      </c>
      <c r="G19" s="60">
        <v>107520000</v>
      </c>
      <c r="H19" s="60">
        <v>2767650</v>
      </c>
      <c r="I19" s="60">
        <v>2063000</v>
      </c>
      <c r="J19" s="60">
        <v>112350650</v>
      </c>
      <c r="K19" s="60">
        <v>4794028</v>
      </c>
      <c r="L19" s="60">
        <v>89450483</v>
      </c>
      <c r="M19" s="60">
        <v>985049</v>
      </c>
      <c r="N19" s="60">
        <v>95229560</v>
      </c>
      <c r="O19" s="60">
        <v>2674139</v>
      </c>
      <c r="P19" s="60">
        <v>9591811</v>
      </c>
      <c r="Q19" s="60">
        <v>76278847</v>
      </c>
      <c r="R19" s="60">
        <v>88544797</v>
      </c>
      <c r="S19" s="60">
        <v>2846617</v>
      </c>
      <c r="T19" s="60">
        <v>585921</v>
      </c>
      <c r="U19" s="60">
        <v>1341951</v>
      </c>
      <c r="V19" s="60">
        <v>4774489</v>
      </c>
      <c r="W19" s="60">
        <v>300899496</v>
      </c>
      <c r="X19" s="60">
        <v>381781000</v>
      </c>
      <c r="Y19" s="60">
        <v>-80881504</v>
      </c>
      <c r="Z19" s="140">
        <v>-21.19</v>
      </c>
      <c r="AA19" s="155">
        <v>309079650</v>
      </c>
    </row>
    <row r="20" spans="1:27" ht="13.5">
      <c r="A20" s="181" t="s">
        <v>35</v>
      </c>
      <c r="B20" s="185"/>
      <c r="C20" s="155">
        <v>10561673</v>
      </c>
      <c r="D20" s="155">
        <v>0</v>
      </c>
      <c r="E20" s="156">
        <v>538160</v>
      </c>
      <c r="F20" s="54">
        <v>2286150</v>
      </c>
      <c r="G20" s="54">
        <v>189560</v>
      </c>
      <c r="H20" s="54">
        <v>394064</v>
      </c>
      <c r="I20" s="54">
        <v>524094</v>
      </c>
      <c r="J20" s="54">
        <v>1107718</v>
      </c>
      <c r="K20" s="54">
        <v>-84807</v>
      </c>
      <c r="L20" s="54">
        <v>433903</v>
      </c>
      <c r="M20" s="54">
        <v>195350</v>
      </c>
      <c r="N20" s="54">
        <v>544446</v>
      </c>
      <c r="O20" s="54">
        <v>231872</v>
      </c>
      <c r="P20" s="54">
        <v>318142</v>
      </c>
      <c r="Q20" s="54">
        <v>250501</v>
      </c>
      <c r="R20" s="54">
        <v>800515</v>
      </c>
      <c r="S20" s="54">
        <v>203236</v>
      </c>
      <c r="T20" s="54">
        <v>215509</v>
      </c>
      <c r="U20" s="54">
        <v>1990939</v>
      </c>
      <c r="V20" s="54">
        <v>2409684</v>
      </c>
      <c r="W20" s="54">
        <v>4862363</v>
      </c>
      <c r="X20" s="54">
        <v>538160</v>
      </c>
      <c r="Y20" s="54">
        <v>4324203</v>
      </c>
      <c r="Z20" s="184">
        <v>803.52</v>
      </c>
      <c r="AA20" s="130">
        <v>2286150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306619436</v>
      </c>
      <c r="D22" s="188">
        <f>SUM(D5:D21)</f>
        <v>0</v>
      </c>
      <c r="E22" s="189">
        <f t="shared" si="0"/>
        <v>387239160</v>
      </c>
      <c r="F22" s="190">
        <f t="shared" si="0"/>
        <v>316171000</v>
      </c>
      <c r="G22" s="190">
        <f t="shared" si="0"/>
        <v>107778345</v>
      </c>
      <c r="H22" s="190">
        <f t="shared" si="0"/>
        <v>3338011</v>
      </c>
      <c r="I22" s="190">
        <f t="shared" si="0"/>
        <v>2864104</v>
      </c>
      <c r="J22" s="190">
        <f t="shared" si="0"/>
        <v>113980460</v>
      </c>
      <c r="K22" s="190">
        <f t="shared" si="0"/>
        <v>4343554</v>
      </c>
      <c r="L22" s="190">
        <f t="shared" si="0"/>
        <v>89977907</v>
      </c>
      <c r="M22" s="190">
        <f t="shared" si="0"/>
        <v>1250155</v>
      </c>
      <c r="N22" s="190">
        <f t="shared" si="0"/>
        <v>95571616</v>
      </c>
      <c r="O22" s="190">
        <f t="shared" si="0"/>
        <v>3197392</v>
      </c>
      <c r="P22" s="190">
        <f t="shared" si="0"/>
        <v>10357601</v>
      </c>
      <c r="Q22" s="190">
        <f t="shared" si="0"/>
        <v>77019306</v>
      </c>
      <c r="R22" s="190">
        <f t="shared" si="0"/>
        <v>90574299</v>
      </c>
      <c r="S22" s="190">
        <f t="shared" si="0"/>
        <v>3290985</v>
      </c>
      <c r="T22" s="190">
        <f t="shared" si="0"/>
        <v>1089950</v>
      </c>
      <c r="U22" s="190">
        <f t="shared" si="0"/>
        <v>3927133</v>
      </c>
      <c r="V22" s="190">
        <f t="shared" si="0"/>
        <v>8308068</v>
      </c>
      <c r="W22" s="190">
        <f t="shared" si="0"/>
        <v>308434443</v>
      </c>
      <c r="X22" s="190">
        <f t="shared" si="0"/>
        <v>387239160</v>
      </c>
      <c r="Y22" s="190">
        <f t="shared" si="0"/>
        <v>-78804717</v>
      </c>
      <c r="Z22" s="191">
        <f>+IF(X22&lt;&gt;0,+(Y22/X22)*100,0)</f>
        <v>-20.35039973746457</v>
      </c>
      <c r="AA22" s="188">
        <f>SUM(AA5:AA21)</f>
        <v>316171000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83434993</v>
      </c>
      <c r="D25" s="155">
        <v>0</v>
      </c>
      <c r="E25" s="156">
        <v>107136870</v>
      </c>
      <c r="F25" s="60">
        <v>101633360</v>
      </c>
      <c r="G25" s="60">
        <v>7270956</v>
      </c>
      <c r="H25" s="60">
        <v>8050184</v>
      </c>
      <c r="I25" s="60">
        <v>8331811</v>
      </c>
      <c r="J25" s="60">
        <v>23652951</v>
      </c>
      <c r="K25" s="60">
        <v>7369059</v>
      </c>
      <c r="L25" s="60">
        <v>8724487</v>
      </c>
      <c r="M25" s="60">
        <v>8033208</v>
      </c>
      <c r="N25" s="60">
        <v>24126754</v>
      </c>
      <c r="O25" s="60">
        <v>7782683</v>
      </c>
      <c r="P25" s="60">
        <v>9183260</v>
      </c>
      <c r="Q25" s="60">
        <v>7754043</v>
      </c>
      <c r="R25" s="60">
        <v>24719986</v>
      </c>
      <c r="S25" s="60">
        <v>7664521</v>
      </c>
      <c r="T25" s="60">
        <v>7496776</v>
      </c>
      <c r="U25" s="60">
        <v>8134679</v>
      </c>
      <c r="V25" s="60">
        <v>23295976</v>
      </c>
      <c r="W25" s="60">
        <v>95795667</v>
      </c>
      <c r="X25" s="60">
        <v>107136870</v>
      </c>
      <c r="Y25" s="60">
        <v>-11341203</v>
      </c>
      <c r="Z25" s="140">
        <v>-10.59</v>
      </c>
      <c r="AA25" s="155">
        <v>101633360</v>
      </c>
    </row>
    <row r="26" spans="1:27" ht="13.5">
      <c r="A26" s="183" t="s">
        <v>38</v>
      </c>
      <c r="B26" s="182"/>
      <c r="C26" s="155">
        <v>9974336</v>
      </c>
      <c r="D26" s="155">
        <v>0</v>
      </c>
      <c r="E26" s="156">
        <v>12412850</v>
      </c>
      <c r="F26" s="60">
        <v>12840250</v>
      </c>
      <c r="G26" s="60">
        <v>775601</v>
      </c>
      <c r="H26" s="60">
        <v>826502</v>
      </c>
      <c r="I26" s="60">
        <v>843881</v>
      </c>
      <c r="J26" s="60">
        <v>2445984</v>
      </c>
      <c r="K26" s="60">
        <v>785760</v>
      </c>
      <c r="L26" s="60">
        <v>876742</v>
      </c>
      <c r="M26" s="60">
        <v>865789</v>
      </c>
      <c r="N26" s="60">
        <v>2528291</v>
      </c>
      <c r="O26" s="60">
        <v>751821</v>
      </c>
      <c r="P26" s="60">
        <v>835367</v>
      </c>
      <c r="Q26" s="60">
        <v>810345</v>
      </c>
      <c r="R26" s="60">
        <v>2397533</v>
      </c>
      <c r="S26" s="60">
        <v>1296685</v>
      </c>
      <c r="T26" s="60">
        <v>875026</v>
      </c>
      <c r="U26" s="60">
        <v>880280</v>
      </c>
      <c r="V26" s="60">
        <v>3051991</v>
      </c>
      <c r="W26" s="60">
        <v>10423799</v>
      </c>
      <c r="X26" s="60">
        <v>12412850</v>
      </c>
      <c r="Y26" s="60">
        <v>-1989051</v>
      </c>
      <c r="Z26" s="140">
        <v>-16.02</v>
      </c>
      <c r="AA26" s="155">
        <v>12840250</v>
      </c>
    </row>
    <row r="27" spans="1:27" ht="13.5">
      <c r="A27" s="183" t="s">
        <v>118</v>
      </c>
      <c r="B27" s="182"/>
      <c r="C27" s="155">
        <v>2898567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17790219</v>
      </c>
      <c r="D28" s="155">
        <v>0</v>
      </c>
      <c r="E28" s="156">
        <v>18745970</v>
      </c>
      <c r="F28" s="60">
        <v>17932520</v>
      </c>
      <c r="G28" s="60">
        <v>1482518</v>
      </c>
      <c r="H28" s="60">
        <v>1482517</v>
      </c>
      <c r="I28" s="60">
        <v>1482518</v>
      </c>
      <c r="J28" s="60">
        <v>4447553</v>
      </c>
      <c r="K28" s="60">
        <v>1482518</v>
      </c>
      <c r="L28" s="60">
        <v>1482518</v>
      </c>
      <c r="M28" s="60">
        <v>1482518</v>
      </c>
      <c r="N28" s="60">
        <v>4447554</v>
      </c>
      <c r="O28" s="60">
        <v>1482518</v>
      </c>
      <c r="P28" s="60">
        <v>1482519</v>
      </c>
      <c r="Q28" s="60">
        <v>1482519</v>
      </c>
      <c r="R28" s="60">
        <v>4447556</v>
      </c>
      <c r="S28" s="60">
        <v>1482519</v>
      </c>
      <c r="T28" s="60">
        <v>1482519</v>
      </c>
      <c r="U28" s="60">
        <v>1482519</v>
      </c>
      <c r="V28" s="60">
        <v>4447557</v>
      </c>
      <c r="W28" s="60">
        <v>17790220</v>
      </c>
      <c r="X28" s="60">
        <v>18745970</v>
      </c>
      <c r="Y28" s="60">
        <v>-955750</v>
      </c>
      <c r="Z28" s="140">
        <v>-5.1</v>
      </c>
      <c r="AA28" s="155">
        <v>17932520</v>
      </c>
    </row>
    <row r="29" spans="1:27" ht="13.5">
      <c r="A29" s="183" t="s">
        <v>40</v>
      </c>
      <c r="B29" s="182"/>
      <c r="C29" s="155">
        <v>6748420</v>
      </c>
      <c r="D29" s="155">
        <v>0</v>
      </c>
      <c r="E29" s="156">
        <v>3550800</v>
      </c>
      <c r="F29" s="60">
        <v>830200</v>
      </c>
      <c r="G29" s="60">
        <v>0</v>
      </c>
      <c r="H29" s="60">
        <v>-150694</v>
      </c>
      <c r="I29" s="60">
        <v>0</v>
      </c>
      <c r="J29" s="60">
        <v>-150694</v>
      </c>
      <c r="K29" s="60">
        <v>0</v>
      </c>
      <c r="L29" s="60">
        <v>495136</v>
      </c>
      <c r="M29" s="60">
        <v>0</v>
      </c>
      <c r="N29" s="60">
        <v>495136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330538</v>
      </c>
      <c r="U29" s="60">
        <v>35502</v>
      </c>
      <c r="V29" s="60">
        <v>366040</v>
      </c>
      <c r="W29" s="60">
        <v>710482</v>
      </c>
      <c r="X29" s="60">
        <v>3550800</v>
      </c>
      <c r="Y29" s="60">
        <v>-2840318</v>
      </c>
      <c r="Z29" s="140">
        <v>-79.99</v>
      </c>
      <c r="AA29" s="155">
        <v>830200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1953386</v>
      </c>
      <c r="D32" s="155">
        <v>0</v>
      </c>
      <c r="E32" s="156">
        <v>1910000</v>
      </c>
      <c r="F32" s="60">
        <v>1910000</v>
      </c>
      <c r="G32" s="60">
        <v>52800</v>
      </c>
      <c r="H32" s="60">
        <v>397391</v>
      </c>
      <c r="I32" s="60">
        <v>-338134</v>
      </c>
      <c r="J32" s="60">
        <v>112057</v>
      </c>
      <c r="K32" s="60">
        <v>137632</v>
      </c>
      <c r="L32" s="60">
        <v>407796</v>
      </c>
      <c r="M32" s="60">
        <v>186436</v>
      </c>
      <c r="N32" s="60">
        <v>731864</v>
      </c>
      <c r="O32" s="60">
        <v>329435</v>
      </c>
      <c r="P32" s="60">
        <v>11557</v>
      </c>
      <c r="Q32" s="60">
        <v>1421</v>
      </c>
      <c r="R32" s="60">
        <v>342413</v>
      </c>
      <c r="S32" s="60">
        <v>122663</v>
      </c>
      <c r="T32" s="60">
        <v>513538</v>
      </c>
      <c r="U32" s="60">
        <v>804093</v>
      </c>
      <c r="V32" s="60">
        <v>1440294</v>
      </c>
      <c r="W32" s="60">
        <v>2626628</v>
      </c>
      <c r="X32" s="60">
        <v>1910000</v>
      </c>
      <c r="Y32" s="60">
        <v>716628</v>
      </c>
      <c r="Z32" s="140">
        <v>37.52</v>
      </c>
      <c r="AA32" s="155">
        <v>1910000</v>
      </c>
    </row>
    <row r="33" spans="1:27" ht="13.5">
      <c r="A33" s="183" t="s">
        <v>42</v>
      </c>
      <c r="B33" s="182"/>
      <c r="C33" s="155">
        <v>185094608</v>
      </c>
      <c r="D33" s="155">
        <v>0</v>
      </c>
      <c r="E33" s="156">
        <v>220576730</v>
      </c>
      <c r="F33" s="60">
        <v>148713999</v>
      </c>
      <c r="G33" s="60">
        <v>2238787</v>
      </c>
      <c r="H33" s="60">
        <v>5948784</v>
      </c>
      <c r="I33" s="60">
        <v>7482157</v>
      </c>
      <c r="J33" s="60">
        <v>15669728</v>
      </c>
      <c r="K33" s="60">
        <v>5089349</v>
      </c>
      <c r="L33" s="60">
        <v>4078913</v>
      </c>
      <c r="M33" s="60">
        <v>12684202</v>
      </c>
      <c r="N33" s="60">
        <v>21852464</v>
      </c>
      <c r="O33" s="60">
        <v>6349315</v>
      </c>
      <c r="P33" s="60">
        <v>7868461</v>
      </c>
      <c r="Q33" s="60">
        <v>5239713</v>
      </c>
      <c r="R33" s="60">
        <v>19457489</v>
      </c>
      <c r="S33" s="60">
        <v>9264099</v>
      </c>
      <c r="T33" s="60">
        <v>11393139</v>
      </c>
      <c r="U33" s="60">
        <v>14962072</v>
      </c>
      <c r="V33" s="60">
        <v>35619310</v>
      </c>
      <c r="W33" s="60">
        <v>92598991</v>
      </c>
      <c r="X33" s="60">
        <v>220576730</v>
      </c>
      <c r="Y33" s="60">
        <v>-127977739</v>
      </c>
      <c r="Z33" s="140">
        <v>-58.02</v>
      </c>
      <c r="AA33" s="155">
        <v>148713999</v>
      </c>
    </row>
    <row r="34" spans="1:27" ht="13.5">
      <c r="A34" s="183" t="s">
        <v>43</v>
      </c>
      <c r="B34" s="182"/>
      <c r="C34" s="155">
        <v>33705973</v>
      </c>
      <c r="D34" s="155">
        <v>0</v>
      </c>
      <c r="E34" s="156">
        <v>32772930</v>
      </c>
      <c r="F34" s="60">
        <v>40265770</v>
      </c>
      <c r="G34" s="60">
        <v>483502</v>
      </c>
      <c r="H34" s="60">
        <v>3773254</v>
      </c>
      <c r="I34" s="60">
        <v>2666471</v>
      </c>
      <c r="J34" s="60">
        <v>6923227</v>
      </c>
      <c r="K34" s="60">
        <v>3361819</v>
      </c>
      <c r="L34" s="60">
        <v>3360254</v>
      </c>
      <c r="M34" s="60">
        <v>5077863</v>
      </c>
      <c r="N34" s="60">
        <v>11799936</v>
      </c>
      <c r="O34" s="60">
        <v>2999364</v>
      </c>
      <c r="P34" s="60">
        <v>2315843</v>
      </c>
      <c r="Q34" s="60">
        <v>3984099</v>
      </c>
      <c r="R34" s="60">
        <v>9299306</v>
      </c>
      <c r="S34" s="60">
        <v>2394883</v>
      </c>
      <c r="T34" s="60">
        <v>2385478</v>
      </c>
      <c r="U34" s="60">
        <v>4843493</v>
      </c>
      <c r="V34" s="60">
        <v>9623854</v>
      </c>
      <c r="W34" s="60">
        <v>37646323</v>
      </c>
      <c r="X34" s="60">
        <v>32772930</v>
      </c>
      <c r="Y34" s="60">
        <v>4873393</v>
      </c>
      <c r="Z34" s="140">
        <v>14.87</v>
      </c>
      <c r="AA34" s="155">
        <v>40265770</v>
      </c>
    </row>
    <row r="35" spans="1:27" ht="13.5">
      <c r="A35" s="181" t="s">
        <v>122</v>
      </c>
      <c r="B35" s="185"/>
      <c r="C35" s="155">
        <v>22821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341623323</v>
      </c>
      <c r="D36" s="188">
        <f>SUM(D25:D35)</f>
        <v>0</v>
      </c>
      <c r="E36" s="189">
        <f t="shared" si="1"/>
        <v>397106150</v>
      </c>
      <c r="F36" s="190">
        <f t="shared" si="1"/>
        <v>324126099</v>
      </c>
      <c r="G36" s="190">
        <f t="shared" si="1"/>
        <v>12304164</v>
      </c>
      <c r="H36" s="190">
        <f t="shared" si="1"/>
        <v>20327938</v>
      </c>
      <c r="I36" s="190">
        <f t="shared" si="1"/>
        <v>20468704</v>
      </c>
      <c r="J36" s="190">
        <f t="shared" si="1"/>
        <v>53100806</v>
      </c>
      <c r="K36" s="190">
        <f t="shared" si="1"/>
        <v>18226137</v>
      </c>
      <c r="L36" s="190">
        <f t="shared" si="1"/>
        <v>19425846</v>
      </c>
      <c r="M36" s="190">
        <f t="shared" si="1"/>
        <v>28330016</v>
      </c>
      <c r="N36" s="190">
        <f t="shared" si="1"/>
        <v>65981999</v>
      </c>
      <c r="O36" s="190">
        <f t="shared" si="1"/>
        <v>19695136</v>
      </c>
      <c r="P36" s="190">
        <f t="shared" si="1"/>
        <v>21697007</v>
      </c>
      <c r="Q36" s="190">
        <f t="shared" si="1"/>
        <v>19272140</v>
      </c>
      <c r="R36" s="190">
        <f t="shared" si="1"/>
        <v>60664283</v>
      </c>
      <c r="S36" s="190">
        <f t="shared" si="1"/>
        <v>22225370</v>
      </c>
      <c r="T36" s="190">
        <f t="shared" si="1"/>
        <v>24477014</v>
      </c>
      <c r="U36" s="190">
        <f t="shared" si="1"/>
        <v>31142638</v>
      </c>
      <c r="V36" s="190">
        <f t="shared" si="1"/>
        <v>77845022</v>
      </c>
      <c r="W36" s="190">
        <f t="shared" si="1"/>
        <v>257592110</v>
      </c>
      <c r="X36" s="190">
        <f t="shared" si="1"/>
        <v>397106150</v>
      </c>
      <c r="Y36" s="190">
        <f t="shared" si="1"/>
        <v>-139514040</v>
      </c>
      <c r="Z36" s="191">
        <f>+IF(X36&lt;&gt;0,+(Y36/X36)*100,0)</f>
        <v>-35.13268177790749</v>
      </c>
      <c r="AA36" s="188">
        <f>SUM(AA25:AA35)</f>
        <v>324126099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-35003887</v>
      </c>
      <c r="D38" s="199">
        <f>+D22-D36</f>
        <v>0</v>
      </c>
      <c r="E38" s="200">
        <f t="shared" si="2"/>
        <v>-9866990</v>
      </c>
      <c r="F38" s="106">
        <f t="shared" si="2"/>
        <v>-7955099</v>
      </c>
      <c r="G38" s="106">
        <f t="shared" si="2"/>
        <v>95474181</v>
      </c>
      <c r="H38" s="106">
        <f t="shared" si="2"/>
        <v>-16989927</v>
      </c>
      <c r="I38" s="106">
        <f t="shared" si="2"/>
        <v>-17604600</v>
      </c>
      <c r="J38" s="106">
        <f t="shared" si="2"/>
        <v>60879654</v>
      </c>
      <c r="K38" s="106">
        <f t="shared" si="2"/>
        <v>-13882583</v>
      </c>
      <c r="L38" s="106">
        <f t="shared" si="2"/>
        <v>70552061</v>
      </c>
      <c r="M38" s="106">
        <f t="shared" si="2"/>
        <v>-27079861</v>
      </c>
      <c r="N38" s="106">
        <f t="shared" si="2"/>
        <v>29589617</v>
      </c>
      <c r="O38" s="106">
        <f t="shared" si="2"/>
        <v>-16497744</v>
      </c>
      <c r="P38" s="106">
        <f t="shared" si="2"/>
        <v>-11339406</v>
      </c>
      <c r="Q38" s="106">
        <f t="shared" si="2"/>
        <v>57747166</v>
      </c>
      <c r="R38" s="106">
        <f t="shared" si="2"/>
        <v>29910016</v>
      </c>
      <c r="S38" s="106">
        <f t="shared" si="2"/>
        <v>-18934385</v>
      </c>
      <c r="T38" s="106">
        <f t="shared" si="2"/>
        <v>-23387064</v>
      </c>
      <c r="U38" s="106">
        <f t="shared" si="2"/>
        <v>-27215505</v>
      </c>
      <c r="V38" s="106">
        <f t="shared" si="2"/>
        <v>-69536954</v>
      </c>
      <c r="W38" s="106">
        <f t="shared" si="2"/>
        <v>50842333</v>
      </c>
      <c r="X38" s="106">
        <f>IF(F22=F36,0,X22-X36)</f>
        <v>-9866990</v>
      </c>
      <c r="Y38" s="106">
        <f t="shared" si="2"/>
        <v>60709323</v>
      </c>
      <c r="Z38" s="201">
        <f>+IF(X38&lt;&gt;0,+(Y38/X38)*100,0)</f>
        <v>-615.2770297730109</v>
      </c>
      <c r="AA38" s="199">
        <f>+AA22-AA36</f>
        <v>-7955099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-35003887</v>
      </c>
      <c r="D42" s="206">
        <f>SUM(D38:D41)</f>
        <v>0</v>
      </c>
      <c r="E42" s="207">
        <f t="shared" si="3"/>
        <v>-9866990</v>
      </c>
      <c r="F42" s="88">
        <f t="shared" si="3"/>
        <v>-7955099</v>
      </c>
      <c r="G42" s="88">
        <f t="shared" si="3"/>
        <v>95474181</v>
      </c>
      <c r="H42" s="88">
        <f t="shared" si="3"/>
        <v>-16989927</v>
      </c>
      <c r="I42" s="88">
        <f t="shared" si="3"/>
        <v>-17604600</v>
      </c>
      <c r="J42" s="88">
        <f t="shared" si="3"/>
        <v>60879654</v>
      </c>
      <c r="K42" s="88">
        <f t="shared" si="3"/>
        <v>-13882583</v>
      </c>
      <c r="L42" s="88">
        <f t="shared" si="3"/>
        <v>70552061</v>
      </c>
      <c r="M42" s="88">
        <f t="shared" si="3"/>
        <v>-27079861</v>
      </c>
      <c r="N42" s="88">
        <f t="shared" si="3"/>
        <v>29589617</v>
      </c>
      <c r="O42" s="88">
        <f t="shared" si="3"/>
        <v>-16497744</v>
      </c>
      <c r="P42" s="88">
        <f t="shared" si="3"/>
        <v>-11339406</v>
      </c>
      <c r="Q42" s="88">
        <f t="shared" si="3"/>
        <v>57747166</v>
      </c>
      <c r="R42" s="88">
        <f t="shared" si="3"/>
        <v>29910016</v>
      </c>
      <c r="S42" s="88">
        <f t="shared" si="3"/>
        <v>-18934385</v>
      </c>
      <c r="T42" s="88">
        <f t="shared" si="3"/>
        <v>-23387064</v>
      </c>
      <c r="U42" s="88">
        <f t="shared" si="3"/>
        <v>-27215505</v>
      </c>
      <c r="V42" s="88">
        <f t="shared" si="3"/>
        <v>-69536954</v>
      </c>
      <c r="W42" s="88">
        <f t="shared" si="3"/>
        <v>50842333</v>
      </c>
      <c r="X42" s="88">
        <f t="shared" si="3"/>
        <v>-9866990</v>
      </c>
      <c r="Y42" s="88">
        <f t="shared" si="3"/>
        <v>60709323</v>
      </c>
      <c r="Z42" s="208">
        <f>+IF(X42&lt;&gt;0,+(Y42/X42)*100,0)</f>
        <v>-615.2770297730109</v>
      </c>
      <c r="AA42" s="206">
        <f>SUM(AA38:AA41)</f>
        <v>-7955099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-35003887</v>
      </c>
      <c r="D44" s="210">
        <f>+D42-D43</f>
        <v>0</v>
      </c>
      <c r="E44" s="211">
        <f t="shared" si="4"/>
        <v>-9866990</v>
      </c>
      <c r="F44" s="77">
        <f t="shared" si="4"/>
        <v>-7955099</v>
      </c>
      <c r="G44" s="77">
        <f t="shared" si="4"/>
        <v>95474181</v>
      </c>
      <c r="H44" s="77">
        <f t="shared" si="4"/>
        <v>-16989927</v>
      </c>
      <c r="I44" s="77">
        <f t="shared" si="4"/>
        <v>-17604600</v>
      </c>
      <c r="J44" s="77">
        <f t="shared" si="4"/>
        <v>60879654</v>
      </c>
      <c r="K44" s="77">
        <f t="shared" si="4"/>
        <v>-13882583</v>
      </c>
      <c r="L44" s="77">
        <f t="shared" si="4"/>
        <v>70552061</v>
      </c>
      <c r="M44" s="77">
        <f t="shared" si="4"/>
        <v>-27079861</v>
      </c>
      <c r="N44" s="77">
        <f t="shared" si="4"/>
        <v>29589617</v>
      </c>
      <c r="O44" s="77">
        <f t="shared" si="4"/>
        <v>-16497744</v>
      </c>
      <c r="P44" s="77">
        <f t="shared" si="4"/>
        <v>-11339406</v>
      </c>
      <c r="Q44" s="77">
        <f t="shared" si="4"/>
        <v>57747166</v>
      </c>
      <c r="R44" s="77">
        <f t="shared" si="4"/>
        <v>29910016</v>
      </c>
      <c r="S44" s="77">
        <f t="shared" si="4"/>
        <v>-18934385</v>
      </c>
      <c r="T44" s="77">
        <f t="shared" si="4"/>
        <v>-23387064</v>
      </c>
      <c r="U44" s="77">
        <f t="shared" si="4"/>
        <v>-27215505</v>
      </c>
      <c r="V44" s="77">
        <f t="shared" si="4"/>
        <v>-69536954</v>
      </c>
      <c r="W44" s="77">
        <f t="shared" si="4"/>
        <v>50842333</v>
      </c>
      <c r="X44" s="77">
        <f t="shared" si="4"/>
        <v>-9866990</v>
      </c>
      <c r="Y44" s="77">
        <f t="shared" si="4"/>
        <v>60709323</v>
      </c>
      <c r="Z44" s="212">
        <f>+IF(X44&lt;&gt;0,+(Y44/X44)*100,0)</f>
        <v>-615.2770297730109</v>
      </c>
      <c r="AA44" s="210">
        <f>+AA42-AA43</f>
        <v>-7955099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-35003887</v>
      </c>
      <c r="D46" s="206">
        <f>SUM(D44:D45)</f>
        <v>0</v>
      </c>
      <c r="E46" s="207">
        <f t="shared" si="5"/>
        <v>-9866990</v>
      </c>
      <c r="F46" s="88">
        <f t="shared" si="5"/>
        <v>-7955099</v>
      </c>
      <c r="G46" s="88">
        <f t="shared" si="5"/>
        <v>95474181</v>
      </c>
      <c r="H46" s="88">
        <f t="shared" si="5"/>
        <v>-16989927</v>
      </c>
      <c r="I46" s="88">
        <f t="shared" si="5"/>
        <v>-17604600</v>
      </c>
      <c r="J46" s="88">
        <f t="shared" si="5"/>
        <v>60879654</v>
      </c>
      <c r="K46" s="88">
        <f t="shared" si="5"/>
        <v>-13882583</v>
      </c>
      <c r="L46" s="88">
        <f t="shared" si="5"/>
        <v>70552061</v>
      </c>
      <c r="M46" s="88">
        <f t="shared" si="5"/>
        <v>-27079861</v>
      </c>
      <c r="N46" s="88">
        <f t="shared" si="5"/>
        <v>29589617</v>
      </c>
      <c r="O46" s="88">
        <f t="shared" si="5"/>
        <v>-16497744</v>
      </c>
      <c r="P46" s="88">
        <f t="shared" si="5"/>
        <v>-11339406</v>
      </c>
      <c r="Q46" s="88">
        <f t="shared" si="5"/>
        <v>57747166</v>
      </c>
      <c r="R46" s="88">
        <f t="shared" si="5"/>
        <v>29910016</v>
      </c>
      <c r="S46" s="88">
        <f t="shared" si="5"/>
        <v>-18934385</v>
      </c>
      <c r="T46" s="88">
        <f t="shared" si="5"/>
        <v>-23387064</v>
      </c>
      <c r="U46" s="88">
        <f t="shared" si="5"/>
        <v>-27215505</v>
      </c>
      <c r="V46" s="88">
        <f t="shared" si="5"/>
        <v>-69536954</v>
      </c>
      <c r="W46" s="88">
        <f t="shared" si="5"/>
        <v>50842333</v>
      </c>
      <c r="X46" s="88">
        <f t="shared" si="5"/>
        <v>-9866990</v>
      </c>
      <c r="Y46" s="88">
        <f t="shared" si="5"/>
        <v>60709323</v>
      </c>
      <c r="Z46" s="208">
        <f>+IF(X46&lt;&gt;0,+(Y46/X46)*100,0)</f>
        <v>-615.2770297730109</v>
      </c>
      <c r="AA46" s="206">
        <f>SUM(AA44:AA45)</f>
        <v>-7955099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-35003887</v>
      </c>
      <c r="D48" s="217">
        <f>SUM(D46:D47)</f>
        <v>0</v>
      </c>
      <c r="E48" s="218">
        <f t="shared" si="6"/>
        <v>-9866990</v>
      </c>
      <c r="F48" s="219">
        <f t="shared" si="6"/>
        <v>-7955099</v>
      </c>
      <c r="G48" s="219">
        <f t="shared" si="6"/>
        <v>95474181</v>
      </c>
      <c r="H48" s="220">
        <f t="shared" si="6"/>
        <v>-16989927</v>
      </c>
      <c r="I48" s="220">
        <f t="shared" si="6"/>
        <v>-17604600</v>
      </c>
      <c r="J48" s="220">
        <f t="shared" si="6"/>
        <v>60879654</v>
      </c>
      <c r="K48" s="220">
        <f t="shared" si="6"/>
        <v>-13882583</v>
      </c>
      <c r="L48" s="220">
        <f t="shared" si="6"/>
        <v>70552061</v>
      </c>
      <c r="M48" s="219">
        <f t="shared" si="6"/>
        <v>-27079861</v>
      </c>
      <c r="N48" s="219">
        <f t="shared" si="6"/>
        <v>29589617</v>
      </c>
      <c r="O48" s="220">
        <f t="shared" si="6"/>
        <v>-16497744</v>
      </c>
      <c r="P48" s="220">
        <f t="shared" si="6"/>
        <v>-11339406</v>
      </c>
      <c r="Q48" s="220">
        <f t="shared" si="6"/>
        <v>57747166</v>
      </c>
      <c r="R48" s="220">
        <f t="shared" si="6"/>
        <v>29910016</v>
      </c>
      <c r="S48" s="220">
        <f t="shared" si="6"/>
        <v>-18934385</v>
      </c>
      <c r="T48" s="219">
        <f t="shared" si="6"/>
        <v>-23387064</v>
      </c>
      <c r="U48" s="219">
        <f t="shared" si="6"/>
        <v>-27215505</v>
      </c>
      <c r="V48" s="220">
        <f t="shared" si="6"/>
        <v>-69536954</v>
      </c>
      <c r="W48" s="220">
        <f t="shared" si="6"/>
        <v>50842333</v>
      </c>
      <c r="X48" s="220">
        <f t="shared" si="6"/>
        <v>-9866990</v>
      </c>
      <c r="Y48" s="220">
        <f t="shared" si="6"/>
        <v>60709323</v>
      </c>
      <c r="Z48" s="221">
        <f>+IF(X48&lt;&gt;0,+(Y48/X48)*100,0)</f>
        <v>-615.2770297730109</v>
      </c>
      <c r="AA48" s="222">
        <f>SUM(AA46:AA47)</f>
        <v>-7955099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18203887</v>
      </c>
      <c r="D5" s="153">
        <f>SUM(D6:D8)</f>
        <v>0</v>
      </c>
      <c r="E5" s="154">
        <f t="shared" si="0"/>
        <v>12000000</v>
      </c>
      <c r="F5" s="100">
        <f t="shared" si="0"/>
        <v>7350000</v>
      </c>
      <c r="G5" s="100">
        <f t="shared" si="0"/>
        <v>0</v>
      </c>
      <c r="H5" s="100">
        <f t="shared" si="0"/>
        <v>1062294</v>
      </c>
      <c r="I5" s="100">
        <f t="shared" si="0"/>
        <v>3486</v>
      </c>
      <c r="J5" s="100">
        <f t="shared" si="0"/>
        <v>1065780</v>
      </c>
      <c r="K5" s="100">
        <f t="shared" si="0"/>
        <v>39134</v>
      </c>
      <c r="L5" s="100">
        <f t="shared" si="0"/>
        <v>0</v>
      </c>
      <c r="M5" s="100">
        <f t="shared" si="0"/>
        <v>331953</v>
      </c>
      <c r="N5" s="100">
        <f t="shared" si="0"/>
        <v>371087</v>
      </c>
      <c r="O5" s="100">
        <f t="shared" si="0"/>
        <v>659000</v>
      </c>
      <c r="P5" s="100">
        <f t="shared" si="0"/>
        <v>115612</v>
      </c>
      <c r="Q5" s="100">
        <f t="shared" si="0"/>
        <v>228607</v>
      </c>
      <c r="R5" s="100">
        <f t="shared" si="0"/>
        <v>1003219</v>
      </c>
      <c r="S5" s="100">
        <f t="shared" si="0"/>
        <v>1042892</v>
      </c>
      <c r="T5" s="100">
        <f t="shared" si="0"/>
        <v>41874</v>
      </c>
      <c r="U5" s="100">
        <f t="shared" si="0"/>
        <v>1542474</v>
      </c>
      <c r="V5" s="100">
        <f t="shared" si="0"/>
        <v>2627240</v>
      </c>
      <c r="W5" s="100">
        <f t="shared" si="0"/>
        <v>5067326</v>
      </c>
      <c r="X5" s="100">
        <f t="shared" si="0"/>
        <v>12000000</v>
      </c>
      <c r="Y5" s="100">
        <f t="shared" si="0"/>
        <v>-6932674</v>
      </c>
      <c r="Z5" s="137">
        <f>+IF(X5&lt;&gt;0,+(Y5/X5)*100,0)</f>
        <v>-57.77228333333333</v>
      </c>
      <c r="AA5" s="153">
        <f>SUM(AA6:AA8)</f>
        <v>7350000</v>
      </c>
    </row>
    <row r="6" spans="1:27" ht="13.5">
      <c r="A6" s="138" t="s">
        <v>75</v>
      </c>
      <c r="B6" s="136"/>
      <c r="C6" s="155">
        <v>18203887</v>
      </c>
      <c r="D6" s="155"/>
      <c r="E6" s="156">
        <v>12000000</v>
      </c>
      <c r="F6" s="60">
        <v>7350000</v>
      </c>
      <c r="G6" s="60"/>
      <c r="H6" s="60">
        <v>1062294</v>
      </c>
      <c r="I6" s="60">
        <v>3486</v>
      </c>
      <c r="J6" s="60">
        <v>1065780</v>
      </c>
      <c r="K6" s="60">
        <v>39134</v>
      </c>
      <c r="L6" s="60"/>
      <c r="M6" s="60">
        <v>331953</v>
      </c>
      <c r="N6" s="60">
        <v>371087</v>
      </c>
      <c r="O6" s="60">
        <v>659000</v>
      </c>
      <c r="P6" s="60">
        <v>115612</v>
      </c>
      <c r="Q6" s="60">
        <v>228607</v>
      </c>
      <c r="R6" s="60">
        <v>1003219</v>
      </c>
      <c r="S6" s="60">
        <v>1042892</v>
      </c>
      <c r="T6" s="60">
        <v>41874</v>
      </c>
      <c r="U6" s="60">
        <v>1542474</v>
      </c>
      <c r="V6" s="60">
        <v>2627240</v>
      </c>
      <c r="W6" s="60">
        <v>5067326</v>
      </c>
      <c r="X6" s="60">
        <v>12000000</v>
      </c>
      <c r="Y6" s="60">
        <v>-6932674</v>
      </c>
      <c r="Z6" s="140">
        <v>-57.77</v>
      </c>
      <c r="AA6" s="62">
        <v>7350000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18203887</v>
      </c>
      <c r="D25" s="217">
        <f>+D5+D9+D15+D19+D24</f>
        <v>0</v>
      </c>
      <c r="E25" s="230">
        <f t="shared" si="4"/>
        <v>12000000</v>
      </c>
      <c r="F25" s="219">
        <f t="shared" si="4"/>
        <v>7350000</v>
      </c>
      <c r="G25" s="219">
        <f t="shared" si="4"/>
        <v>0</v>
      </c>
      <c r="H25" s="219">
        <f t="shared" si="4"/>
        <v>1062294</v>
      </c>
      <c r="I25" s="219">
        <f t="shared" si="4"/>
        <v>3486</v>
      </c>
      <c r="J25" s="219">
        <f t="shared" si="4"/>
        <v>1065780</v>
      </c>
      <c r="K25" s="219">
        <f t="shared" si="4"/>
        <v>39134</v>
      </c>
      <c r="L25" s="219">
        <f t="shared" si="4"/>
        <v>0</v>
      </c>
      <c r="M25" s="219">
        <f t="shared" si="4"/>
        <v>331953</v>
      </c>
      <c r="N25" s="219">
        <f t="shared" si="4"/>
        <v>371087</v>
      </c>
      <c r="O25" s="219">
        <f t="shared" si="4"/>
        <v>659000</v>
      </c>
      <c r="P25" s="219">
        <f t="shared" si="4"/>
        <v>115612</v>
      </c>
      <c r="Q25" s="219">
        <f t="shared" si="4"/>
        <v>228607</v>
      </c>
      <c r="R25" s="219">
        <f t="shared" si="4"/>
        <v>1003219</v>
      </c>
      <c r="S25" s="219">
        <f t="shared" si="4"/>
        <v>1042892</v>
      </c>
      <c r="T25" s="219">
        <f t="shared" si="4"/>
        <v>41874</v>
      </c>
      <c r="U25" s="219">
        <f t="shared" si="4"/>
        <v>1542474</v>
      </c>
      <c r="V25" s="219">
        <f t="shared" si="4"/>
        <v>2627240</v>
      </c>
      <c r="W25" s="219">
        <f t="shared" si="4"/>
        <v>5067326</v>
      </c>
      <c r="X25" s="219">
        <f t="shared" si="4"/>
        <v>12000000</v>
      </c>
      <c r="Y25" s="219">
        <f t="shared" si="4"/>
        <v>-6932674</v>
      </c>
      <c r="Z25" s="231">
        <f>+IF(X25&lt;&gt;0,+(Y25/X25)*100,0)</f>
        <v>-57.77228333333333</v>
      </c>
      <c r="AA25" s="232">
        <f>+AA5+AA9+AA15+AA19+AA24</f>
        <v>7350000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18203887</v>
      </c>
      <c r="D35" s="155"/>
      <c r="E35" s="156">
        <v>12000000</v>
      </c>
      <c r="F35" s="60">
        <v>7350000</v>
      </c>
      <c r="G35" s="60"/>
      <c r="H35" s="60">
        <v>1062294</v>
      </c>
      <c r="I35" s="60">
        <v>3486</v>
      </c>
      <c r="J35" s="60">
        <v>1065780</v>
      </c>
      <c r="K35" s="60">
        <v>39134</v>
      </c>
      <c r="L35" s="60"/>
      <c r="M35" s="60">
        <v>331953</v>
      </c>
      <c r="N35" s="60">
        <v>371087</v>
      </c>
      <c r="O35" s="60">
        <v>659000</v>
      </c>
      <c r="P35" s="60">
        <v>115612</v>
      </c>
      <c r="Q35" s="60">
        <v>228607</v>
      </c>
      <c r="R35" s="60">
        <v>1003219</v>
      </c>
      <c r="S35" s="60">
        <v>1042892</v>
      </c>
      <c r="T35" s="60">
        <v>41874</v>
      </c>
      <c r="U35" s="60">
        <v>1542474</v>
      </c>
      <c r="V35" s="60">
        <v>2627240</v>
      </c>
      <c r="W35" s="60">
        <v>5067326</v>
      </c>
      <c r="X35" s="60"/>
      <c r="Y35" s="60">
        <v>5067326</v>
      </c>
      <c r="Z35" s="140"/>
      <c r="AA35" s="62">
        <v>7350000</v>
      </c>
    </row>
    <row r="36" spans="1:27" ht="13.5">
      <c r="A36" s="238" t="s">
        <v>139</v>
      </c>
      <c r="B36" s="149"/>
      <c r="C36" s="222">
        <f aca="true" t="shared" si="6" ref="C36:Y36">SUM(C32:C35)</f>
        <v>18203887</v>
      </c>
      <c r="D36" s="222">
        <f>SUM(D32:D35)</f>
        <v>0</v>
      </c>
      <c r="E36" s="218">
        <f t="shared" si="6"/>
        <v>12000000</v>
      </c>
      <c r="F36" s="220">
        <f t="shared" si="6"/>
        <v>7350000</v>
      </c>
      <c r="G36" s="220">
        <f t="shared" si="6"/>
        <v>0</v>
      </c>
      <c r="H36" s="220">
        <f t="shared" si="6"/>
        <v>1062294</v>
      </c>
      <c r="I36" s="220">
        <f t="shared" si="6"/>
        <v>3486</v>
      </c>
      <c r="J36" s="220">
        <f t="shared" si="6"/>
        <v>1065780</v>
      </c>
      <c r="K36" s="220">
        <f t="shared" si="6"/>
        <v>39134</v>
      </c>
      <c r="L36" s="220">
        <f t="shared" si="6"/>
        <v>0</v>
      </c>
      <c r="M36" s="220">
        <f t="shared" si="6"/>
        <v>331953</v>
      </c>
      <c r="N36" s="220">
        <f t="shared" si="6"/>
        <v>371087</v>
      </c>
      <c r="O36" s="220">
        <f t="shared" si="6"/>
        <v>659000</v>
      </c>
      <c r="P36" s="220">
        <f t="shared" si="6"/>
        <v>115612</v>
      </c>
      <c r="Q36" s="220">
        <f t="shared" si="6"/>
        <v>228607</v>
      </c>
      <c r="R36" s="220">
        <f t="shared" si="6"/>
        <v>1003219</v>
      </c>
      <c r="S36" s="220">
        <f t="shared" si="6"/>
        <v>1042892</v>
      </c>
      <c r="T36" s="220">
        <f t="shared" si="6"/>
        <v>41874</v>
      </c>
      <c r="U36" s="220">
        <f t="shared" si="6"/>
        <v>1542474</v>
      </c>
      <c r="V36" s="220">
        <f t="shared" si="6"/>
        <v>2627240</v>
      </c>
      <c r="W36" s="220">
        <f t="shared" si="6"/>
        <v>5067326</v>
      </c>
      <c r="X36" s="220">
        <f t="shared" si="6"/>
        <v>0</v>
      </c>
      <c r="Y36" s="220">
        <f t="shared" si="6"/>
        <v>5067326</v>
      </c>
      <c r="Z36" s="221">
        <f>+IF(X36&lt;&gt;0,+(Y36/X36)*100,0)</f>
        <v>0</v>
      </c>
      <c r="AA36" s="239">
        <f>SUM(AA32:AA35)</f>
        <v>7350000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13883015</v>
      </c>
      <c r="D6" s="155"/>
      <c r="E6" s="59">
        <v>272000</v>
      </c>
      <c r="F6" s="60">
        <v>30305000</v>
      </c>
      <c r="G6" s="60">
        <v>36344797</v>
      </c>
      <c r="H6" s="60">
        <v>30544016</v>
      </c>
      <c r="I6" s="60">
        <v>31846214</v>
      </c>
      <c r="J6" s="60">
        <v>31846214</v>
      </c>
      <c r="K6" s="60">
        <v>30255715</v>
      </c>
      <c r="L6" s="60">
        <v>96833010</v>
      </c>
      <c r="M6" s="60">
        <v>28637953</v>
      </c>
      <c r="N6" s="60">
        <v>28637953</v>
      </c>
      <c r="O6" s="60">
        <v>25874835</v>
      </c>
      <c r="P6" s="60">
        <v>32776686</v>
      </c>
      <c r="Q6" s="60">
        <v>77224044</v>
      </c>
      <c r="R6" s="60">
        <v>77224044</v>
      </c>
      <c r="S6" s="60">
        <v>57075788</v>
      </c>
      <c r="T6" s="60">
        <v>47407280</v>
      </c>
      <c r="U6" s="60">
        <v>30988273</v>
      </c>
      <c r="V6" s="60">
        <v>30988273</v>
      </c>
      <c r="W6" s="60">
        <v>30988273</v>
      </c>
      <c r="X6" s="60">
        <v>30305000</v>
      </c>
      <c r="Y6" s="60">
        <v>683273</v>
      </c>
      <c r="Z6" s="140">
        <v>2.25</v>
      </c>
      <c r="AA6" s="62">
        <v>30305000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18102286</v>
      </c>
      <c r="D9" s="155"/>
      <c r="E9" s="59">
        <v>30000000</v>
      </c>
      <c r="F9" s="60">
        <v>30000000</v>
      </c>
      <c r="G9" s="60">
        <v>39488807</v>
      </c>
      <c r="H9" s="60">
        <v>45319415</v>
      </c>
      <c r="I9" s="60">
        <v>42117266</v>
      </c>
      <c r="J9" s="60">
        <v>42117266</v>
      </c>
      <c r="K9" s="60">
        <v>43165938</v>
      </c>
      <c r="L9" s="60">
        <v>41576701</v>
      </c>
      <c r="M9" s="60">
        <v>43323713</v>
      </c>
      <c r="N9" s="60">
        <v>43323713</v>
      </c>
      <c r="O9" s="60">
        <v>40988310</v>
      </c>
      <c r="P9" s="60">
        <v>39968444</v>
      </c>
      <c r="Q9" s="60">
        <v>33005888</v>
      </c>
      <c r="R9" s="60">
        <v>33005888</v>
      </c>
      <c r="S9" s="60">
        <v>32863079</v>
      </c>
      <c r="T9" s="60">
        <v>32584423</v>
      </c>
      <c r="U9" s="60">
        <v>34411515</v>
      </c>
      <c r="V9" s="60">
        <v>34411515</v>
      </c>
      <c r="W9" s="60">
        <v>34411515</v>
      </c>
      <c r="X9" s="60">
        <v>30000000</v>
      </c>
      <c r="Y9" s="60">
        <v>4411515</v>
      </c>
      <c r="Z9" s="140">
        <v>14.71</v>
      </c>
      <c r="AA9" s="62">
        <v>30000000</v>
      </c>
    </row>
    <row r="10" spans="1:27" ht="13.5">
      <c r="A10" s="249" t="s">
        <v>147</v>
      </c>
      <c r="B10" s="182"/>
      <c r="C10" s="155"/>
      <c r="D10" s="155"/>
      <c r="E10" s="59">
        <v>30305000</v>
      </c>
      <c r="F10" s="60">
        <v>272000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272000</v>
      </c>
      <c r="Y10" s="159">
        <v>-272000</v>
      </c>
      <c r="Z10" s="141">
        <v>-100</v>
      </c>
      <c r="AA10" s="225">
        <v>272000</v>
      </c>
    </row>
    <row r="11" spans="1:27" ht="13.5">
      <c r="A11" s="249" t="s">
        <v>148</v>
      </c>
      <c r="B11" s="182"/>
      <c r="C11" s="155">
        <v>45649126</v>
      </c>
      <c r="D11" s="155"/>
      <c r="E11" s="59"/>
      <c r="F11" s="60"/>
      <c r="G11" s="60"/>
      <c r="H11" s="60"/>
      <c r="I11" s="60"/>
      <c r="J11" s="60"/>
      <c r="K11" s="60"/>
      <c r="L11" s="60">
        <v>45649126</v>
      </c>
      <c r="M11" s="60">
        <v>45649126</v>
      </c>
      <c r="N11" s="60">
        <v>45649126</v>
      </c>
      <c r="O11" s="60">
        <v>45649126</v>
      </c>
      <c r="P11" s="60">
        <v>45649126</v>
      </c>
      <c r="Q11" s="60">
        <v>45649126</v>
      </c>
      <c r="R11" s="60">
        <v>45649126</v>
      </c>
      <c r="S11" s="60">
        <v>45649126</v>
      </c>
      <c r="T11" s="60">
        <v>45649126</v>
      </c>
      <c r="U11" s="60">
        <v>45649126</v>
      </c>
      <c r="V11" s="60">
        <v>45649126</v>
      </c>
      <c r="W11" s="60">
        <v>45649126</v>
      </c>
      <c r="X11" s="60"/>
      <c r="Y11" s="60">
        <v>45649126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77634427</v>
      </c>
      <c r="D12" s="168">
        <f>SUM(D6:D11)</f>
        <v>0</v>
      </c>
      <c r="E12" s="72">
        <f t="shared" si="0"/>
        <v>60577000</v>
      </c>
      <c r="F12" s="73">
        <f t="shared" si="0"/>
        <v>60577000</v>
      </c>
      <c r="G12" s="73">
        <f t="shared" si="0"/>
        <v>75833604</v>
      </c>
      <c r="H12" s="73">
        <f t="shared" si="0"/>
        <v>75863431</v>
      </c>
      <c r="I12" s="73">
        <f t="shared" si="0"/>
        <v>73963480</v>
      </c>
      <c r="J12" s="73">
        <f t="shared" si="0"/>
        <v>73963480</v>
      </c>
      <c r="K12" s="73">
        <f t="shared" si="0"/>
        <v>73421653</v>
      </c>
      <c r="L12" s="73">
        <f t="shared" si="0"/>
        <v>184058837</v>
      </c>
      <c r="M12" s="73">
        <f t="shared" si="0"/>
        <v>117610792</v>
      </c>
      <c r="N12" s="73">
        <f t="shared" si="0"/>
        <v>117610792</v>
      </c>
      <c r="O12" s="73">
        <f t="shared" si="0"/>
        <v>112512271</v>
      </c>
      <c r="P12" s="73">
        <f t="shared" si="0"/>
        <v>118394256</v>
      </c>
      <c r="Q12" s="73">
        <f t="shared" si="0"/>
        <v>155879058</v>
      </c>
      <c r="R12" s="73">
        <f t="shared" si="0"/>
        <v>155879058</v>
      </c>
      <c r="S12" s="73">
        <f t="shared" si="0"/>
        <v>135587993</v>
      </c>
      <c r="T12" s="73">
        <f t="shared" si="0"/>
        <v>125640829</v>
      </c>
      <c r="U12" s="73">
        <f t="shared" si="0"/>
        <v>111048914</v>
      </c>
      <c r="V12" s="73">
        <f t="shared" si="0"/>
        <v>111048914</v>
      </c>
      <c r="W12" s="73">
        <f t="shared" si="0"/>
        <v>111048914</v>
      </c>
      <c r="X12" s="73">
        <f t="shared" si="0"/>
        <v>60577000</v>
      </c>
      <c r="Y12" s="73">
        <f t="shared" si="0"/>
        <v>50471914</v>
      </c>
      <c r="Z12" s="170">
        <f>+IF(X12&lt;&gt;0,+(Y12/X12)*100,0)</f>
        <v>83.31860937319445</v>
      </c>
      <c r="AA12" s="74">
        <f>SUM(AA6:AA11)</f>
        <v>60577000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640790</v>
      </c>
      <c r="H15" s="60">
        <v>595384</v>
      </c>
      <c r="I15" s="60">
        <v>609324</v>
      </c>
      <c r="J15" s="60">
        <v>609324</v>
      </c>
      <c r="K15" s="60">
        <v>629247</v>
      </c>
      <c r="L15" s="60">
        <v>593957</v>
      </c>
      <c r="M15" s="60">
        <v>593957</v>
      </c>
      <c r="N15" s="60">
        <v>593957</v>
      </c>
      <c r="O15" s="60">
        <v>705519</v>
      </c>
      <c r="P15" s="60">
        <v>821293</v>
      </c>
      <c r="Q15" s="60">
        <v>929812</v>
      </c>
      <c r="R15" s="60">
        <v>929812</v>
      </c>
      <c r="S15" s="60">
        <v>971614</v>
      </c>
      <c r="T15" s="60">
        <v>971614</v>
      </c>
      <c r="U15" s="60">
        <v>971614</v>
      </c>
      <c r="V15" s="60">
        <v>971614</v>
      </c>
      <c r="W15" s="60">
        <v>971614</v>
      </c>
      <c r="X15" s="60"/>
      <c r="Y15" s="60">
        <v>971614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48000000</v>
      </c>
      <c r="H16" s="159">
        <v>32000000</v>
      </c>
      <c r="I16" s="159">
        <v>16000000</v>
      </c>
      <c r="J16" s="60">
        <v>16000000</v>
      </c>
      <c r="K16" s="159"/>
      <c r="L16" s="159"/>
      <c r="M16" s="60">
        <v>36000000</v>
      </c>
      <c r="N16" s="159">
        <v>36000000</v>
      </c>
      <c r="O16" s="159">
        <v>24000000</v>
      </c>
      <c r="P16" s="159">
        <v>12000000</v>
      </c>
      <c r="Q16" s="60">
        <v>32000000</v>
      </c>
      <c r="R16" s="159">
        <v>32000000</v>
      </c>
      <c r="S16" s="159">
        <v>32000000</v>
      </c>
      <c r="T16" s="60">
        <v>16000000</v>
      </c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24478979</v>
      </c>
      <c r="D18" s="155"/>
      <c r="E18" s="59"/>
      <c r="F18" s="60"/>
      <c r="G18" s="60">
        <v>25200752</v>
      </c>
      <c r="H18" s="60">
        <v>24478979</v>
      </c>
      <c r="I18" s="60">
        <v>24478979</v>
      </c>
      <c r="J18" s="60">
        <v>24478979</v>
      </c>
      <c r="K18" s="60">
        <v>24478979</v>
      </c>
      <c r="L18" s="60">
        <v>24478979</v>
      </c>
      <c r="M18" s="60">
        <v>24478979</v>
      </c>
      <c r="N18" s="60">
        <v>24478979</v>
      </c>
      <c r="O18" s="60">
        <v>24478979</v>
      </c>
      <c r="P18" s="60">
        <v>24478979</v>
      </c>
      <c r="Q18" s="60">
        <v>24478979</v>
      </c>
      <c r="R18" s="60">
        <v>24478979</v>
      </c>
      <c r="S18" s="60">
        <v>24478979</v>
      </c>
      <c r="T18" s="60">
        <v>24478979</v>
      </c>
      <c r="U18" s="60">
        <v>24478979</v>
      </c>
      <c r="V18" s="60">
        <v>24478979</v>
      </c>
      <c r="W18" s="60">
        <v>24478979</v>
      </c>
      <c r="X18" s="60"/>
      <c r="Y18" s="60">
        <v>24478979</v>
      </c>
      <c r="Z18" s="140"/>
      <c r="AA18" s="62"/>
    </row>
    <row r="19" spans="1:27" ht="13.5">
      <c r="A19" s="249" t="s">
        <v>154</v>
      </c>
      <c r="B19" s="182"/>
      <c r="C19" s="155">
        <v>332023987</v>
      </c>
      <c r="D19" s="155"/>
      <c r="E19" s="59">
        <v>341431000</v>
      </c>
      <c r="F19" s="60">
        <v>341431000</v>
      </c>
      <c r="G19" s="60">
        <v>330942968</v>
      </c>
      <c r="H19" s="60">
        <v>330522743</v>
      </c>
      <c r="I19" s="60">
        <v>329043711</v>
      </c>
      <c r="J19" s="60">
        <v>329043711</v>
      </c>
      <c r="K19" s="60">
        <v>327600327</v>
      </c>
      <c r="L19" s="60">
        <v>326117808</v>
      </c>
      <c r="M19" s="60">
        <v>324967243</v>
      </c>
      <c r="N19" s="60">
        <v>324967243</v>
      </c>
      <c r="O19" s="60">
        <v>324143725</v>
      </c>
      <c r="P19" s="60">
        <v>322776819</v>
      </c>
      <c r="Q19" s="60">
        <v>321522907</v>
      </c>
      <c r="R19" s="60">
        <v>321522907</v>
      </c>
      <c r="S19" s="60">
        <v>321083281</v>
      </c>
      <c r="T19" s="60">
        <v>319642638</v>
      </c>
      <c r="U19" s="60">
        <v>319702593</v>
      </c>
      <c r="V19" s="60">
        <v>319702593</v>
      </c>
      <c r="W19" s="60">
        <v>319702593</v>
      </c>
      <c r="X19" s="60">
        <v>341431000</v>
      </c>
      <c r="Y19" s="60">
        <v>-21728407</v>
      </c>
      <c r="Z19" s="140">
        <v>-6.36</v>
      </c>
      <c r="AA19" s="62">
        <v>341431000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401501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30700000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387604467</v>
      </c>
      <c r="D24" s="168">
        <f>SUM(D15:D23)</f>
        <v>0</v>
      </c>
      <c r="E24" s="76">
        <f t="shared" si="1"/>
        <v>341431000</v>
      </c>
      <c r="F24" s="77">
        <f t="shared" si="1"/>
        <v>341431000</v>
      </c>
      <c r="G24" s="77">
        <f t="shared" si="1"/>
        <v>404784510</v>
      </c>
      <c r="H24" s="77">
        <f t="shared" si="1"/>
        <v>387597106</v>
      </c>
      <c r="I24" s="77">
        <f t="shared" si="1"/>
        <v>370132014</v>
      </c>
      <c r="J24" s="77">
        <f t="shared" si="1"/>
        <v>370132014</v>
      </c>
      <c r="K24" s="77">
        <f t="shared" si="1"/>
        <v>352708553</v>
      </c>
      <c r="L24" s="77">
        <f t="shared" si="1"/>
        <v>351190744</v>
      </c>
      <c r="M24" s="77">
        <f t="shared" si="1"/>
        <v>386040179</v>
      </c>
      <c r="N24" s="77">
        <f t="shared" si="1"/>
        <v>386040179</v>
      </c>
      <c r="O24" s="77">
        <f t="shared" si="1"/>
        <v>373328223</v>
      </c>
      <c r="P24" s="77">
        <f t="shared" si="1"/>
        <v>360077091</v>
      </c>
      <c r="Q24" s="77">
        <f t="shared" si="1"/>
        <v>378931698</v>
      </c>
      <c r="R24" s="77">
        <f t="shared" si="1"/>
        <v>378931698</v>
      </c>
      <c r="S24" s="77">
        <f t="shared" si="1"/>
        <v>378533874</v>
      </c>
      <c r="T24" s="77">
        <f t="shared" si="1"/>
        <v>361093231</v>
      </c>
      <c r="U24" s="77">
        <f t="shared" si="1"/>
        <v>345153186</v>
      </c>
      <c r="V24" s="77">
        <f t="shared" si="1"/>
        <v>345153186</v>
      </c>
      <c r="W24" s="77">
        <f t="shared" si="1"/>
        <v>345153186</v>
      </c>
      <c r="X24" s="77">
        <f t="shared" si="1"/>
        <v>341431000</v>
      </c>
      <c r="Y24" s="77">
        <f t="shared" si="1"/>
        <v>3722186</v>
      </c>
      <c r="Z24" s="212">
        <f>+IF(X24&lt;&gt;0,+(Y24/X24)*100,0)</f>
        <v>1.0901722456367466</v>
      </c>
      <c r="AA24" s="79">
        <f>SUM(AA15:AA23)</f>
        <v>341431000</v>
      </c>
    </row>
    <row r="25" spans="1:27" ht="13.5">
      <c r="A25" s="250" t="s">
        <v>159</v>
      </c>
      <c r="B25" s="251"/>
      <c r="C25" s="168">
        <f aca="true" t="shared" si="2" ref="C25:Y25">+C12+C24</f>
        <v>465238894</v>
      </c>
      <c r="D25" s="168">
        <f>+D12+D24</f>
        <v>0</v>
      </c>
      <c r="E25" s="72">
        <f t="shared" si="2"/>
        <v>402008000</v>
      </c>
      <c r="F25" s="73">
        <f t="shared" si="2"/>
        <v>402008000</v>
      </c>
      <c r="G25" s="73">
        <f t="shared" si="2"/>
        <v>480618114</v>
      </c>
      <c r="H25" s="73">
        <f t="shared" si="2"/>
        <v>463460537</v>
      </c>
      <c r="I25" s="73">
        <f t="shared" si="2"/>
        <v>444095494</v>
      </c>
      <c r="J25" s="73">
        <f t="shared" si="2"/>
        <v>444095494</v>
      </c>
      <c r="K25" s="73">
        <f t="shared" si="2"/>
        <v>426130206</v>
      </c>
      <c r="L25" s="73">
        <f t="shared" si="2"/>
        <v>535249581</v>
      </c>
      <c r="M25" s="73">
        <f t="shared" si="2"/>
        <v>503650971</v>
      </c>
      <c r="N25" s="73">
        <f t="shared" si="2"/>
        <v>503650971</v>
      </c>
      <c r="O25" s="73">
        <f t="shared" si="2"/>
        <v>485840494</v>
      </c>
      <c r="P25" s="73">
        <f t="shared" si="2"/>
        <v>478471347</v>
      </c>
      <c r="Q25" s="73">
        <f t="shared" si="2"/>
        <v>534810756</v>
      </c>
      <c r="R25" s="73">
        <f t="shared" si="2"/>
        <v>534810756</v>
      </c>
      <c r="S25" s="73">
        <f t="shared" si="2"/>
        <v>514121867</v>
      </c>
      <c r="T25" s="73">
        <f t="shared" si="2"/>
        <v>486734060</v>
      </c>
      <c r="U25" s="73">
        <f t="shared" si="2"/>
        <v>456202100</v>
      </c>
      <c r="V25" s="73">
        <f t="shared" si="2"/>
        <v>456202100</v>
      </c>
      <c r="W25" s="73">
        <f t="shared" si="2"/>
        <v>456202100</v>
      </c>
      <c r="X25" s="73">
        <f t="shared" si="2"/>
        <v>402008000</v>
      </c>
      <c r="Y25" s="73">
        <f t="shared" si="2"/>
        <v>54194100</v>
      </c>
      <c r="Z25" s="170">
        <f>+IF(X25&lt;&gt;0,+(Y25/X25)*100,0)</f>
        <v>13.480851127340749</v>
      </c>
      <c r="AA25" s="74">
        <f>+AA12+AA24</f>
        <v>402008000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6700000</v>
      </c>
      <c r="F30" s="60">
        <v>8165000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8165000</v>
      </c>
      <c r="Y30" s="60">
        <v>-8165000</v>
      </c>
      <c r="Z30" s="140">
        <v>-100</v>
      </c>
      <c r="AA30" s="62">
        <v>8165000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68308783</v>
      </c>
      <c r="D32" s="155"/>
      <c r="E32" s="59">
        <v>60000000</v>
      </c>
      <c r="F32" s="60">
        <v>60000000</v>
      </c>
      <c r="G32" s="60">
        <v>20501079</v>
      </c>
      <c r="H32" s="60">
        <v>29503237</v>
      </c>
      <c r="I32" s="60">
        <v>27598176</v>
      </c>
      <c r="J32" s="60">
        <v>27598176</v>
      </c>
      <c r="K32" s="60">
        <v>32388716</v>
      </c>
      <c r="L32" s="60">
        <v>33228470</v>
      </c>
      <c r="M32" s="60">
        <v>28521355</v>
      </c>
      <c r="N32" s="60">
        <v>28521355</v>
      </c>
      <c r="O32" s="60">
        <v>27144181</v>
      </c>
      <c r="P32" s="60">
        <v>31182346</v>
      </c>
      <c r="Q32" s="60">
        <v>29948574</v>
      </c>
      <c r="R32" s="60">
        <v>29948574</v>
      </c>
      <c r="S32" s="60">
        <v>28030387</v>
      </c>
      <c r="T32" s="60">
        <v>28035758</v>
      </c>
      <c r="U32" s="60">
        <v>23791181</v>
      </c>
      <c r="V32" s="60">
        <v>23791181</v>
      </c>
      <c r="W32" s="60">
        <v>23791181</v>
      </c>
      <c r="X32" s="60">
        <v>60000000</v>
      </c>
      <c r="Y32" s="60">
        <v>-36208819</v>
      </c>
      <c r="Z32" s="140">
        <v>-60.35</v>
      </c>
      <c r="AA32" s="62">
        <v>60000000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68308783</v>
      </c>
      <c r="D34" s="168">
        <f>SUM(D29:D33)</f>
        <v>0</v>
      </c>
      <c r="E34" s="72">
        <f t="shared" si="3"/>
        <v>66700000</v>
      </c>
      <c r="F34" s="73">
        <f t="shared" si="3"/>
        <v>68165000</v>
      </c>
      <c r="G34" s="73">
        <f t="shared" si="3"/>
        <v>20501079</v>
      </c>
      <c r="H34" s="73">
        <f t="shared" si="3"/>
        <v>29503237</v>
      </c>
      <c r="I34" s="73">
        <f t="shared" si="3"/>
        <v>27598176</v>
      </c>
      <c r="J34" s="73">
        <f t="shared" si="3"/>
        <v>27598176</v>
      </c>
      <c r="K34" s="73">
        <f t="shared" si="3"/>
        <v>32388716</v>
      </c>
      <c r="L34" s="73">
        <f t="shared" si="3"/>
        <v>33228470</v>
      </c>
      <c r="M34" s="73">
        <f t="shared" si="3"/>
        <v>28521355</v>
      </c>
      <c r="N34" s="73">
        <f t="shared" si="3"/>
        <v>28521355</v>
      </c>
      <c r="O34" s="73">
        <f t="shared" si="3"/>
        <v>27144181</v>
      </c>
      <c r="P34" s="73">
        <f t="shared" si="3"/>
        <v>31182346</v>
      </c>
      <c r="Q34" s="73">
        <f t="shared" si="3"/>
        <v>29948574</v>
      </c>
      <c r="R34" s="73">
        <f t="shared" si="3"/>
        <v>29948574</v>
      </c>
      <c r="S34" s="73">
        <f t="shared" si="3"/>
        <v>28030387</v>
      </c>
      <c r="T34" s="73">
        <f t="shared" si="3"/>
        <v>28035758</v>
      </c>
      <c r="U34" s="73">
        <f t="shared" si="3"/>
        <v>23791181</v>
      </c>
      <c r="V34" s="73">
        <f t="shared" si="3"/>
        <v>23791181</v>
      </c>
      <c r="W34" s="73">
        <f t="shared" si="3"/>
        <v>23791181</v>
      </c>
      <c r="X34" s="73">
        <f t="shared" si="3"/>
        <v>68165000</v>
      </c>
      <c r="Y34" s="73">
        <f t="shared" si="3"/>
        <v>-44373819</v>
      </c>
      <c r="Z34" s="170">
        <f>+IF(X34&lt;&gt;0,+(Y34/X34)*100,0)</f>
        <v>-65.0976586224602</v>
      </c>
      <c r="AA34" s="74">
        <f>SUM(AA29:AA33)</f>
        <v>68165000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37156379</v>
      </c>
      <c r="D37" s="155"/>
      <c r="E37" s="59">
        <v>31163000</v>
      </c>
      <c r="F37" s="60"/>
      <c r="G37" s="60">
        <v>38365176</v>
      </c>
      <c r="H37" s="60">
        <v>37156379</v>
      </c>
      <c r="I37" s="60">
        <v>37156379</v>
      </c>
      <c r="J37" s="60">
        <v>37156379</v>
      </c>
      <c r="K37" s="60">
        <v>37156379</v>
      </c>
      <c r="L37" s="60">
        <v>33385351</v>
      </c>
      <c r="M37" s="60">
        <v>33385351</v>
      </c>
      <c r="N37" s="60">
        <v>33385351</v>
      </c>
      <c r="O37" s="60">
        <v>33385351</v>
      </c>
      <c r="P37" s="60">
        <v>33385351</v>
      </c>
      <c r="Q37" s="60">
        <v>33385351</v>
      </c>
      <c r="R37" s="60">
        <v>33385351</v>
      </c>
      <c r="S37" s="60">
        <v>33385351</v>
      </c>
      <c r="T37" s="60">
        <v>29380799</v>
      </c>
      <c r="U37" s="60">
        <v>29380799</v>
      </c>
      <c r="V37" s="60">
        <v>29380799</v>
      </c>
      <c r="W37" s="60">
        <v>29380799</v>
      </c>
      <c r="X37" s="60"/>
      <c r="Y37" s="60">
        <v>29380799</v>
      </c>
      <c r="Z37" s="140"/>
      <c r="AA37" s="62"/>
    </row>
    <row r="38" spans="1:27" ht="13.5">
      <c r="A38" s="249" t="s">
        <v>165</v>
      </c>
      <c r="B38" s="182"/>
      <c r="C38" s="155">
        <v>287000</v>
      </c>
      <c r="D38" s="155"/>
      <c r="E38" s="59">
        <v>290000</v>
      </c>
      <c r="F38" s="60">
        <v>274000</v>
      </c>
      <c r="G38" s="60">
        <v>278000</v>
      </c>
      <c r="H38" s="60">
        <v>287000</v>
      </c>
      <c r="I38" s="60">
        <v>287000</v>
      </c>
      <c r="J38" s="60">
        <v>287000</v>
      </c>
      <c r="K38" s="60">
        <v>287000</v>
      </c>
      <c r="L38" s="60">
        <v>287000</v>
      </c>
      <c r="M38" s="60">
        <v>287000</v>
      </c>
      <c r="N38" s="60">
        <v>287000</v>
      </c>
      <c r="O38" s="60">
        <v>287000</v>
      </c>
      <c r="P38" s="60">
        <v>287000</v>
      </c>
      <c r="Q38" s="60">
        <v>287000</v>
      </c>
      <c r="R38" s="60">
        <v>287000</v>
      </c>
      <c r="S38" s="60">
        <v>287000</v>
      </c>
      <c r="T38" s="60">
        <v>287000</v>
      </c>
      <c r="U38" s="60">
        <v>287000</v>
      </c>
      <c r="V38" s="60">
        <v>287000</v>
      </c>
      <c r="W38" s="60">
        <v>287000</v>
      </c>
      <c r="X38" s="60">
        <v>274000</v>
      </c>
      <c r="Y38" s="60">
        <v>13000</v>
      </c>
      <c r="Z38" s="140">
        <v>4.74</v>
      </c>
      <c r="AA38" s="62">
        <v>274000</v>
      </c>
    </row>
    <row r="39" spans="1:27" ht="13.5">
      <c r="A39" s="250" t="s">
        <v>59</v>
      </c>
      <c r="B39" s="253"/>
      <c r="C39" s="168">
        <f aca="true" t="shared" si="4" ref="C39:Y39">SUM(C37:C38)</f>
        <v>37443379</v>
      </c>
      <c r="D39" s="168">
        <f>SUM(D37:D38)</f>
        <v>0</v>
      </c>
      <c r="E39" s="76">
        <f t="shared" si="4"/>
        <v>31453000</v>
      </c>
      <c r="F39" s="77">
        <f t="shared" si="4"/>
        <v>274000</v>
      </c>
      <c r="G39" s="77">
        <f t="shared" si="4"/>
        <v>38643176</v>
      </c>
      <c r="H39" s="77">
        <f t="shared" si="4"/>
        <v>37443379</v>
      </c>
      <c r="I39" s="77">
        <f t="shared" si="4"/>
        <v>37443379</v>
      </c>
      <c r="J39" s="77">
        <f t="shared" si="4"/>
        <v>37443379</v>
      </c>
      <c r="K39" s="77">
        <f t="shared" si="4"/>
        <v>37443379</v>
      </c>
      <c r="L39" s="77">
        <f t="shared" si="4"/>
        <v>33672351</v>
      </c>
      <c r="M39" s="77">
        <f t="shared" si="4"/>
        <v>33672351</v>
      </c>
      <c r="N39" s="77">
        <f t="shared" si="4"/>
        <v>33672351</v>
      </c>
      <c r="O39" s="77">
        <f t="shared" si="4"/>
        <v>33672351</v>
      </c>
      <c r="P39" s="77">
        <f t="shared" si="4"/>
        <v>33672351</v>
      </c>
      <c r="Q39" s="77">
        <f t="shared" si="4"/>
        <v>33672351</v>
      </c>
      <c r="R39" s="77">
        <f t="shared" si="4"/>
        <v>33672351</v>
      </c>
      <c r="S39" s="77">
        <f t="shared" si="4"/>
        <v>33672351</v>
      </c>
      <c r="T39" s="77">
        <f t="shared" si="4"/>
        <v>29667799</v>
      </c>
      <c r="U39" s="77">
        <f t="shared" si="4"/>
        <v>29667799</v>
      </c>
      <c r="V39" s="77">
        <f t="shared" si="4"/>
        <v>29667799</v>
      </c>
      <c r="W39" s="77">
        <f t="shared" si="4"/>
        <v>29667799</v>
      </c>
      <c r="X39" s="77">
        <f t="shared" si="4"/>
        <v>274000</v>
      </c>
      <c r="Y39" s="77">
        <f t="shared" si="4"/>
        <v>29393799</v>
      </c>
      <c r="Z39" s="212">
        <f>+IF(X39&lt;&gt;0,+(Y39/X39)*100,0)</f>
        <v>10727.66386861314</v>
      </c>
      <c r="AA39" s="79">
        <f>SUM(AA37:AA38)</f>
        <v>274000</v>
      </c>
    </row>
    <row r="40" spans="1:27" ht="13.5">
      <c r="A40" s="250" t="s">
        <v>167</v>
      </c>
      <c r="B40" s="251"/>
      <c r="C40" s="168">
        <f aca="true" t="shared" si="5" ref="C40:Y40">+C34+C39</f>
        <v>105752162</v>
      </c>
      <c r="D40" s="168">
        <f>+D34+D39</f>
        <v>0</v>
      </c>
      <c r="E40" s="72">
        <f t="shared" si="5"/>
        <v>98153000</v>
      </c>
      <c r="F40" s="73">
        <f t="shared" si="5"/>
        <v>68439000</v>
      </c>
      <c r="G40" s="73">
        <f t="shared" si="5"/>
        <v>59144255</v>
      </c>
      <c r="H40" s="73">
        <f t="shared" si="5"/>
        <v>66946616</v>
      </c>
      <c r="I40" s="73">
        <f t="shared" si="5"/>
        <v>65041555</v>
      </c>
      <c r="J40" s="73">
        <f t="shared" si="5"/>
        <v>65041555</v>
      </c>
      <c r="K40" s="73">
        <f t="shared" si="5"/>
        <v>69832095</v>
      </c>
      <c r="L40" s="73">
        <f t="shared" si="5"/>
        <v>66900821</v>
      </c>
      <c r="M40" s="73">
        <f t="shared" si="5"/>
        <v>62193706</v>
      </c>
      <c r="N40" s="73">
        <f t="shared" si="5"/>
        <v>62193706</v>
      </c>
      <c r="O40" s="73">
        <f t="shared" si="5"/>
        <v>60816532</v>
      </c>
      <c r="P40" s="73">
        <f t="shared" si="5"/>
        <v>64854697</v>
      </c>
      <c r="Q40" s="73">
        <f t="shared" si="5"/>
        <v>63620925</v>
      </c>
      <c r="R40" s="73">
        <f t="shared" si="5"/>
        <v>63620925</v>
      </c>
      <c r="S40" s="73">
        <f t="shared" si="5"/>
        <v>61702738</v>
      </c>
      <c r="T40" s="73">
        <f t="shared" si="5"/>
        <v>57703557</v>
      </c>
      <c r="U40" s="73">
        <f t="shared" si="5"/>
        <v>53458980</v>
      </c>
      <c r="V40" s="73">
        <f t="shared" si="5"/>
        <v>53458980</v>
      </c>
      <c r="W40" s="73">
        <f t="shared" si="5"/>
        <v>53458980</v>
      </c>
      <c r="X40" s="73">
        <f t="shared" si="5"/>
        <v>68439000</v>
      </c>
      <c r="Y40" s="73">
        <f t="shared" si="5"/>
        <v>-14980020</v>
      </c>
      <c r="Z40" s="170">
        <f>+IF(X40&lt;&gt;0,+(Y40/X40)*100,0)</f>
        <v>-21.888133958707755</v>
      </c>
      <c r="AA40" s="74">
        <f>+AA34+AA39</f>
        <v>68439000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359486732</v>
      </c>
      <c r="D42" s="257">
        <f>+D25-D40</f>
        <v>0</v>
      </c>
      <c r="E42" s="258">
        <f t="shared" si="6"/>
        <v>303855000</v>
      </c>
      <c r="F42" s="259">
        <f t="shared" si="6"/>
        <v>333569000</v>
      </c>
      <c r="G42" s="259">
        <f t="shared" si="6"/>
        <v>421473859</v>
      </c>
      <c r="H42" s="259">
        <f t="shared" si="6"/>
        <v>396513921</v>
      </c>
      <c r="I42" s="259">
        <f t="shared" si="6"/>
        <v>379053939</v>
      </c>
      <c r="J42" s="259">
        <f t="shared" si="6"/>
        <v>379053939</v>
      </c>
      <c r="K42" s="259">
        <f t="shared" si="6"/>
        <v>356298111</v>
      </c>
      <c r="L42" s="259">
        <f t="shared" si="6"/>
        <v>468348760</v>
      </c>
      <c r="M42" s="259">
        <f t="shared" si="6"/>
        <v>441457265</v>
      </c>
      <c r="N42" s="259">
        <f t="shared" si="6"/>
        <v>441457265</v>
      </c>
      <c r="O42" s="259">
        <f t="shared" si="6"/>
        <v>425023962</v>
      </c>
      <c r="P42" s="259">
        <f t="shared" si="6"/>
        <v>413616650</v>
      </c>
      <c r="Q42" s="259">
        <f t="shared" si="6"/>
        <v>471189831</v>
      </c>
      <c r="R42" s="259">
        <f t="shared" si="6"/>
        <v>471189831</v>
      </c>
      <c r="S42" s="259">
        <f t="shared" si="6"/>
        <v>452419129</v>
      </c>
      <c r="T42" s="259">
        <f t="shared" si="6"/>
        <v>429030503</v>
      </c>
      <c r="U42" s="259">
        <f t="shared" si="6"/>
        <v>402743120</v>
      </c>
      <c r="V42" s="259">
        <f t="shared" si="6"/>
        <v>402743120</v>
      </c>
      <c r="W42" s="259">
        <f t="shared" si="6"/>
        <v>402743120</v>
      </c>
      <c r="X42" s="259">
        <f t="shared" si="6"/>
        <v>333569000</v>
      </c>
      <c r="Y42" s="259">
        <f t="shared" si="6"/>
        <v>69174120</v>
      </c>
      <c r="Z42" s="260">
        <f>+IF(X42&lt;&gt;0,+(Y42/X42)*100,0)</f>
        <v>20.737574534803894</v>
      </c>
      <c r="AA42" s="261">
        <f>+AA25-AA40</f>
        <v>333569000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359486732</v>
      </c>
      <c r="D45" s="155"/>
      <c r="E45" s="59">
        <v>303855000</v>
      </c>
      <c r="F45" s="60"/>
      <c r="G45" s="60">
        <v>421473859</v>
      </c>
      <c r="H45" s="60">
        <v>396513921</v>
      </c>
      <c r="I45" s="60">
        <v>379053939</v>
      </c>
      <c r="J45" s="60">
        <v>379053939</v>
      </c>
      <c r="K45" s="60">
        <v>356298111</v>
      </c>
      <c r="L45" s="60">
        <v>468348760</v>
      </c>
      <c r="M45" s="60">
        <v>441457265</v>
      </c>
      <c r="N45" s="60">
        <v>441457265</v>
      </c>
      <c r="O45" s="60">
        <v>425023962</v>
      </c>
      <c r="P45" s="60">
        <v>413616650</v>
      </c>
      <c r="Q45" s="60">
        <v>471189831</v>
      </c>
      <c r="R45" s="60">
        <v>471189831</v>
      </c>
      <c r="S45" s="60">
        <v>452419129</v>
      </c>
      <c r="T45" s="60">
        <v>429030503</v>
      </c>
      <c r="U45" s="60">
        <v>402743120</v>
      </c>
      <c r="V45" s="60">
        <v>402743120</v>
      </c>
      <c r="W45" s="60">
        <v>402743120</v>
      </c>
      <c r="X45" s="60"/>
      <c r="Y45" s="60">
        <v>402743120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>
        <v>333569000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333569000</v>
      </c>
      <c r="Y47" s="60">
        <v>-333569000</v>
      </c>
      <c r="Z47" s="139">
        <v>-100</v>
      </c>
      <c r="AA47" s="62">
        <v>333569000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359486732</v>
      </c>
      <c r="D48" s="217">
        <f>SUM(D45:D47)</f>
        <v>0</v>
      </c>
      <c r="E48" s="264">
        <f t="shared" si="7"/>
        <v>303855000</v>
      </c>
      <c r="F48" s="219">
        <f t="shared" si="7"/>
        <v>333569000</v>
      </c>
      <c r="G48" s="219">
        <f t="shared" si="7"/>
        <v>421473859</v>
      </c>
      <c r="H48" s="219">
        <f t="shared" si="7"/>
        <v>396513921</v>
      </c>
      <c r="I48" s="219">
        <f t="shared" si="7"/>
        <v>379053939</v>
      </c>
      <c r="J48" s="219">
        <f t="shared" si="7"/>
        <v>379053939</v>
      </c>
      <c r="K48" s="219">
        <f t="shared" si="7"/>
        <v>356298111</v>
      </c>
      <c r="L48" s="219">
        <f t="shared" si="7"/>
        <v>468348760</v>
      </c>
      <c r="M48" s="219">
        <f t="shared" si="7"/>
        <v>441457265</v>
      </c>
      <c r="N48" s="219">
        <f t="shared" si="7"/>
        <v>441457265</v>
      </c>
      <c r="O48" s="219">
        <f t="shared" si="7"/>
        <v>425023962</v>
      </c>
      <c r="P48" s="219">
        <f t="shared" si="7"/>
        <v>413616650</v>
      </c>
      <c r="Q48" s="219">
        <f t="shared" si="7"/>
        <v>471189831</v>
      </c>
      <c r="R48" s="219">
        <f t="shared" si="7"/>
        <v>471189831</v>
      </c>
      <c r="S48" s="219">
        <f t="shared" si="7"/>
        <v>452419129</v>
      </c>
      <c r="T48" s="219">
        <f t="shared" si="7"/>
        <v>429030503</v>
      </c>
      <c r="U48" s="219">
        <f t="shared" si="7"/>
        <v>402743120</v>
      </c>
      <c r="V48" s="219">
        <f t="shared" si="7"/>
        <v>402743120</v>
      </c>
      <c r="W48" s="219">
        <f t="shared" si="7"/>
        <v>402743120</v>
      </c>
      <c r="X48" s="219">
        <f t="shared" si="7"/>
        <v>333569000</v>
      </c>
      <c r="Y48" s="219">
        <f t="shared" si="7"/>
        <v>69174120</v>
      </c>
      <c r="Z48" s="265">
        <f>+IF(X48&lt;&gt;0,+(Y48/X48)*100,0)</f>
        <v>20.737574534803894</v>
      </c>
      <c r="AA48" s="232">
        <f>SUM(AA45:AA47)</f>
        <v>333569000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>
        <v>1500000</v>
      </c>
      <c r="F7" s="60">
        <v>2152200</v>
      </c>
      <c r="G7" s="60"/>
      <c r="H7" s="60"/>
      <c r="I7" s="60"/>
      <c r="J7" s="60"/>
      <c r="K7" s="60"/>
      <c r="L7" s="60"/>
      <c r="M7" s="60"/>
      <c r="N7" s="60"/>
      <c r="O7" s="60">
        <v>78535</v>
      </c>
      <c r="P7" s="60">
        <v>121630</v>
      </c>
      <c r="Q7" s="60">
        <v>133220</v>
      </c>
      <c r="R7" s="60">
        <v>333385</v>
      </c>
      <c r="S7" s="60">
        <v>34825</v>
      </c>
      <c r="T7" s="60">
        <v>12648</v>
      </c>
      <c r="U7" s="60">
        <v>5439</v>
      </c>
      <c r="V7" s="60">
        <v>52912</v>
      </c>
      <c r="W7" s="60">
        <v>386297</v>
      </c>
      <c r="X7" s="60">
        <v>2152200</v>
      </c>
      <c r="Y7" s="60">
        <v>-1765903</v>
      </c>
      <c r="Z7" s="140">
        <v>-82.05</v>
      </c>
      <c r="AA7" s="62">
        <v>2152200</v>
      </c>
    </row>
    <row r="8" spans="1:27" ht="13.5">
      <c r="A8" s="249" t="s">
        <v>178</v>
      </c>
      <c r="B8" s="182"/>
      <c r="C8" s="155">
        <v>13964270</v>
      </c>
      <c r="D8" s="155"/>
      <c r="E8" s="59">
        <v>538160</v>
      </c>
      <c r="F8" s="60">
        <v>2286000</v>
      </c>
      <c r="G8" s="60">
        <v>189560</v>
      </c>
      <c r="H8" s="60">
        <v>394064</v>
      </c>
      <c r="I8" s="60">
        <v>2864104</v>
      </c>
      <c r="J8" s="60">
        <v>3447728</v>
      </c>
      <c r="K8" s="60">
        <v>84807</v>
      </c>
      <c r="L8" s="60">
        <v>433903</v>
      </c>
      <c r="M8" s="60">
        <v>195350</v>
      </c>
      <c r="N8" s="60">
        <v>714060</v>
      </c>
      <c r="O8" s="60">
        <v>231872</v>
      </c>
      <c r="P8" s="60">
        <v>318142</v>
      </c>
      <c r="Q8" s="60">
        <v>250501</v>
      </c>
      <c r="R8" s="60">
        <v>800515</v>
      </c>
      <c r="S8" s="60">
        <v>203236</v>
      </c>
      <c r="T8" s="60">
        <v>215509</v>
      </c>
      <c r="U8" s="60">
        <v>1990939</v>
      </c>
      <c r="V8" s="60">
        <v>2409684</v>
      </c>
      <c r="W8" s="60">
        <v>7371987</v>
      </c>
      <c r="X8" s="60">
        <v>2286000</v>
      </c>
      <c r="Y8" s="60">
        <v>5085987</v>
      </c>
      <c r="Z8" s="140">
        <v>222.48</v>
      </c>
      <c r="AA8" s="62">
        <v>2286000</v>
      </c>
    </row>
    <row r="9" spans="1:27" ht="13.5">
      <c r="A9" s="249" t="s">
        <v>179</v>
      </c>
      <c r="B9" s="182"/>
      <c r="C9" s="155">
        <v>281826664</v>
      </c>
      <c r="D9" s="155"/>
      <c r="E9" s="59">
        <v>381781000</v>
      </c>
      <c r="F9" s="60">
        <v>309079650</v>
      </c>
      <c r="G9" s="60">
        <v>107510000</v>
      </c>
      <c r="H9" s="60">
        <v>2767650</v>
      </c>
      <c r="I9" s="60">
        <v>2063000</v>
      </c>
      <c r="J9" s="60">
        <v>112340650</v>
      </c>
      <c r="K9" s="60"/>
      <c r="L9" s="60">
        <v>89450483</v>
      </c>
      <c r="M9" s="60">
        <v>985049</v>
      </c>
      <c r="N9" s="60">
        <v>90435532</v>
      </c>
      <c r="O9" s="60">
        <v>2674139</v>
      </c>
      <c r="P9" s="60">
        <v>9591811</v>
      </c>
      <c r="Q9" s="60">
        <v>76278847</v>
      </c>
      <c r="R9" s="60">
        <v>88544797</v>
      </c>
      <c r="S9" s="60">
        <v>2846617</v>
      </c>
      <c r="T9" s="60">
        <v>585921</v>
      </c>
      <c r="U9" s="60">
        <v>1341951</v>
      </c>
      <c r="V9" s="60">
        <v>4774489</v>
      </c>
      <c r="W9" s="60">
        <v>296095468</v>
      </c>
      <c r="X9" s="60">
        <v>309079650</v>
      </c>
      <c r="Y9" s="60">
        <v>-12984182</v>
      </c>
      <c r="Z9" s="140">
        <v>-4.2</v>
      </c>
      <c r="AA9" s="62">
        <v>309079650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3357126</v>
      </c>
      <c r="D11" s="155"/>
      <c r="E11" s="59">
        <v>3420000</v>
      </c>
      <c r="F11" s="60">
        <v>2653000</v>
      </c>
      <c r="G11" s="60">
        <v>68785</v>
      </c>
      <c r="H11" s="60">
        <v>176297</v>
      </c>
      <c r="I11" s="60">
        <v>277010</v>
      </c>
      <c r="J11" s="60">
        <v>522092</v>
      </c>
      <c r="K11" s="60">
        <v>365667</v>
      </c>
      <c r="L11" s="60">
        <v>93521</v>
      </c>
      <c r="M11" s="60">
        <v>69756</v>
      </c>
      <c r="N11" s="60">
        <v>528944</v>
      </c>
      <c r="O11" s="60">
        <v>212846</v>
      </c>
      <c r="P11" s="60">
        <v>326018</v>
      </c>
      <c r="Q11" s="60">
        <v>356738</v>
      </c>
      <c r="R11" s="60">
        <v>895602</v>
      </c>
      <c r="S11" s="60">
        <v>206307</v>
      </c>
      <c r="T11" s="60">
        <v>275872</v>
      </c>
      <c r="U11" s="60">
        <v>588804</v>
      </c>
      <c r="V11" s="60">
        <v>1070983</v>
      </c>
      <c r="W11" s="60">
        <v>3017621</v>
      </c>
      <c r="X11" s="60">
        <v>2653000</v>
      </c>
      <c r="Y11" s="60">
        <v>364621</v>
      </c>
      <c r="Z11" s="140">
        <v>13.74</v>
      </c>
      <c r="AA11" s="62">
        <v>2653000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-127832641</v>
      </c>
      <c r="D14" s="155"/>
      <c r="E14" s="59">
        <v>-172978270</v>
      </c>
      <c r="F14" s="60">
        <v>-156649380</v>
      </c>
      <c r="G14" s="60">
        <v>-35067775</v>
      </c>
      <c r="H14" s="60">
        <v>-19190009</v>
      </c>
      <c r="I14" s="60">
        <v>-12416580</v>
      </c>
      <c r="J14" s="60">
        <v>-66674364</v>
      </c>
      <c r="K14" s="60">
        <v>-12912181</v>
      </c>
      <c r="L14" s="60">
        <v>-14986612</v>
      </c>
      <c r="M14" s="60">
        <v>-24429054</v>
      </c>
      <c r="N14" s="60">
        <v>-52327847</v>
      </c>
      <c r="O14" s="60">
        <v>-10952196</v>
      </c>
      <c r="P14" s="60">
        <v>-7471678</v>
      </c>
      <c r="Q14" s="60">
        <v>-7103627</v>
      </c>
      <c r="R14" s="60">
        <v>-25527501</v>
      </c>
      <c r="S14" s="60">
        <v>-13132248</v>
      </c>
      <c r="T14" s="60">
        <v>-10988356</v>
      </c>
      <c r="U14" s="60">
        <v>-19782246</v>
      </c>
      <c r="V14" s="60">
        <v>-43902850</v>
      </c>
      <c r="W14" s="60">
        <v>-188432562</v>
      </c>
      <c r="X14" s="60">
        <v>-156649380</v>
      </c>
      <c r="Y14" s="60">
        <v>-31783182</v>
      </c>
      <c r="Z14" s="140">
        <v>20.29</v>
      </c>
      <c r="AA14" s="62">
        <v>-156649380</v>
      </c>
    </row>
    <row r="15" spans="1:27" ht="13.5">
      <c r="A15" s="249" t="s">
        <v>40</v>
      </c>
      <c r="B15" s="182"/>
      <c r="C15" s="155">
        <v>-6748420</v>
      </c>
      <c r="D15" s="155"/>
      <c r="E15" s="59">
        <v>-3551000</v>
      </c>
      <c r="F15" s="60">
        <v>-830200</v>
      </c>
      <c r="G15" s="60"/>
      <c r="H15" s="60"/>
      <c r="I15" s="60"/>
      <c r="J15" s="60"/>
      <c r="K15" s="60"/>
      <c r="L15" s="60">
        <v>-495136</v>
      </c>
      <c r="M15" s="60"/>
      <c r="N15" s="60">
        <v>-495136</v>
      </c>
      <c r="O15" s="60"/>
      <c r="P15" s="60"/>
      <c r="Q15" s="60"/>
      <c r="R15" s="60"/>
      <c r="S15" s="60"/>
      <c r="T15" s="60">
        <v>-330538</v>
      </c>
      <c r="U15" s="60">
        <v>-35502</v>
      </c>
      <c r="V15" s="60">
        <v>-366040</v>
      </c>
      <c r="W15" s="60">
        <v>-861176</v>
      </c>
      <c r="X15" s="60">
        <v>-830200</v>
      </c>
      <c r="Y15" s="60">
        <v>-30976</v>
      </c>
      <c r="Z15" s="140">
        <v>3.73</v>
      </c>
      <c r="AA15" s="62">
        <v>-830200</v>
      </c>
    </row>
    <row r="16" spans="1:27" ht="13.5">
      <c r="A16" s="249" t="s">
        <v>42</v>
      </c>
      <c r="B16" s="182"/>
      <c r="C16" s="155">
        <v>-185094608</v>
      </c>
      <c r="D16" s="155"/>
      <c r="E16" s="59">
        <v>-220576730</v>
      </c>
      <c r="F16" s="60">
        <v>-148714000</v>
      </c>
      <c r="G16" s="60">
        <v>-2238787</v>
      </c>
      <c r="H16" s="60">
        <v>-5948784</v>
      </c>
      <c r="I16" s="60">
        <v>-7482157</v>
      </c>
      <c r="J16" s="60">
        <v>-15669728</v>
      </c>
      <c r="K16" s="60">
        <v>-5089349</v>
      </c>
      <c r="L16" s="60">
        <v>-4078913</v>
      </c>
      <c r="M16" s="60">
        <v>-12684202</v>
      </c>
      <c r="N16" s="60">
        <v>-21852464</v>
      </c>
      <c r="O16" s="60">
        <v>-6349315</v>
      </c>
      <c r="P16" s="60">
        <v>-7868461</v>
      </c>
      <c r="Q16" s="60">
        <v>-5239713</v>
      </c>
      <c r="R16" s="60">
        <v>-19457489</v>
      </c>
      <c r="S16" s="60">
        <v>-9264099</v>
      </c>
      <c r="T16" s="60">
        <v>-11393139</v>
      </c>
      <c r="U16" s="60">
        <v>-14962072</v>
      </c>
      <c r="V16" s="60">
        <v>-35619310</v>
      </c>
      <c r="W16" s="60">
        <v>-92598991</v>
      </c>
      <c r="X16" s="60">
        <v>-148714000</v>
      </c>
      <c r="Y16" s="60">
        <v>56115009</v>
      </c>
      <c r="Z16" s="140">
        <v>-37.73</v>
      </c>
      <c r="AA16" s="62">
        <v>-148714000</v>
      </c>
    </row>
    <row r="17" spans="1:27" ht="13.5">
      <c r="A17" s="250" t="s">
        <v>185</v>
      </c>
      <c r="B17" s="251"/>
      <c r="C17" s="168">
        <f aca="true" t="shared" si="0" ref="C17:Y17">SUM(C6:C16)</f>
        <v>-20527609</v>
      </c>
      <c r="D17" s="168">
        <f t="shared" si="0"/>
        <v>0</v>
      </c>
      <c r="E17" s="72">
        <f t="shared" si="0"/>
        <v>-9866840</v>
      </c>
      <c r="F17" s="73">
        <f t="shared" si="0"/>
        <v>9977270</v>
      </c>
      <c r="G17" s="73">
        <f t="shared" si="0"/>
        <v>70461783</v>
      </c>
      <c r="H17" s="73">
        <f t="shared" si="0"/>
        <v>-21800782</v>
      </c>
      <c r="I17" s="73">
        <f t="shared" si="0"/>
        <v>-14694623</v>
      </c>
      <c r="J17" s="73">
        <f t="shared" si="0"/>
        <v>33966378</v>
      </c>
      <c r="K17" s="73">
        <f t="shared" si="0"/>
        <v>-17551056</v>
      </c>
      <c r="L17" s="73">
        <f t="shared" si="0"/>
        <v>70417246</v>
      </c>
      <c r="M17" s="73">
        <f t="shared" si="0"/>
        <v>-35863101</v>
      </c>
      <c r="N17" s="73">
        <f t="shared" si="0"/>
        <v>17003089</v>
      </c>
      <c r="O17" s="73">
        <f t="shared" si="0"/>
        <v>-14104119</v>
      </c>
      <c r="P17" s="73">
        <f t="shared" si="0"/>
        <v>-4982538</v>
      </c>
      <c r="Q17" s="73">
        <f t="shared" si="0"/>
        <v>64675966</v>
      </c>
      <c r="R17" s="73">
        <f t="shared" si="0"/>
        <v>45589309</v>
      </c>
      <c r="S17" s="73">
        <f t="shared" si="0"/>
        <v>-19105362</v>
      </c>
      <c r="T17" s="73">
        <f t="shared" si="0"/>
        <v>-21622083</v>
      </c>
      <c r="U17" s="73">
        <f t="shared" si="0"/>
        <v>-30852687</v>
      </c>
      <c r="V17" s="73">
        <f t="shared" si="0"/>
        <v>-71580132</v>
      </c>
      <c r="W17" s="73">
        <f t="shared" si="0"/>
        <v>24978644</v>
      </c>
      <c r="X17" s="73">
        <f t="shared" si="0"/>
        <v>9977270</v>
      </c>
      <c r="Y17" s="73">
        <f t="shared" si="0"/>
        <v>15001374</v>
      </c>
      <c r="Z17" s="170">
        <f>+IF(X17&lt;&gt;0,+(Y17/X17)*100,0)</f>
        <v>150.35549804706096</v>
      </c>
      <c r="AA17" s="74">
        <f>SUM(AA6:AA16)</f>
        <v>9977270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-48000000</v>
      </c>
      <c r="H24" s="60">
        <v>16000000</v>
      </c>
      <c r="I24" s="60">
        <v>16000000</v>
      </c>
      <c r="J24" s="60">
        <v>-16000000</v>
      </c>
      <c r="K24" s="60">
        <v>16000000</v>
      </c>
      <c r="L24" s="60"/>
      <c r="M24" s="60">
        <v>-32000000</v>
      </c>
      <c r="N24" s="60">
        <v>-16000000</v>
      </c>
      <c r="O24" s="60">
        <v>12000000</v>
      </c>
      <c r="P24" s="60">
        <v>12000000</v>
      </c>
      <c r="Q24" s="60">
        <v>-20000000</v>
      </c>
      <c r="R24" s="60">
        <v>4000000</v>
      </c>
      <c r="S24" s="60"/>
      <c r="T24" s="60">
        <v>16000000</v>
      </c>
      <c r="U24" s="60">
        <v>16000000</v>
      </c>
      <c r="V24" s="60">
        <v>32000000</v>
      </c>
      <c r="W24" s="60">
        <v>4000000</v>
      </c>
      <c r="X24" s="60"/>
      <c r="Y24" s="60">
        <v>4000000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-18514226</v>
      </c>
      <c r="D26" s="155"/>
      <c r="E26" s="59">
        <v>-12000000</v>
      </c>
      <c r="F26" s="60">
        <v>-7350000</v>
      </c>
      <c r="G26" s="60"/>
      <c r="H26" s="60"/>
      <c r="I26" s="60">
        <v>-3486</v>
      </c>
      <c r="J26" s="60">
        <v>-3486</v>
      </c>
      <c r="K26" s="60">
        <v>-39134</v>
      </c>
      <c r="L26" s="60"/>
      <c r="M26" s="60">
        <v>-331953</v>
      </c>
      <c r="N26" s="60">
        <v>-371087</v>
      </c>
      <c r="O26" s="60">
        <v>-659000</v>
      </c>
      <c r="P26" s="60">
        <v>-115612</v>
      </c>
      <c r="Q26" s="60">
        <v>-228607</v>
      </c>
      <c r="R26" s="60">
        <v>-1003219</v>
      </c>
      <c r="S26" s="60">
        <v>-1042892</v>
      </c>
      <c r="T26" s="60">
        <v>-41875</v>
      </c>
      <c r="U26" s="60">
        <v>-1542473</v>
      </c>
      <c r="V26" s="60">
        <v>-2627240</v>
      </c>
      <c r="W26" s="60">
        <v>-4005032</v>
      </c>
      <c r="X26" s="60">
        <v>-7350000</v>
      </c>
      <c r="Y26" s="60">
        <v>3344968</v>
      </c>
      <c r="Z26" s="140">
        <v>-45.51</v>
      </c>
      <c r="AA26" s="62">
        <v>-7350000</v>
      </c>
    </row>
    <row r="27" spans="1:27" ht="13.5">
      <c r="A27" s="250" t="s">
        <v>192</v>
      </c>
      <c r="B27" s="251"/>
      <c r="C27" s="168">
        <f aca="true" t="shared" si="1" ref="C27:Y27">SUM(C21:C26)</f>
        <v>-18514228</v>
      </c>
      <c r="D27" s="168">
        <f>SUM(D21:D26)</f>
        <v>0</v>
      </c>
      <c r="E27" s="72">
        <f t="shared" si="1"/>
        <v>-12000000</v>
      </c>
      <c r="F27" s="73">
        <f t="shared" si="1"/>
        <v>-7350000</v>
      </c>
      <c r="G27" s="73">
        <f t="shared" si="1"/>
        <v>-48000000</v>
      </c>
      <c r="H27" s="73">
        <f t="shared" si="1"/>
        <v>16000000</v>
      </c>
      <c r="I27" s="73">
        <f t="shared" si="1"/>
        <v>15996514</v>
      </c>
      <c r="J27" s="73">
        <f t="shared" si="1"/>
        <v>-16003486</v>
      </c>
      <c r="K27" s="73">
        <f t="shared" si="1"/>
        <v>15960866</v>
      </c>
      <c r="L27" s="73">
        <f t="shared" si="1"/>
        <v>0</v>
      </c>
      <c r="M27" s="73">
        <f t="shared" si="1"/>
        <v>-32331953</v>
      </c>
      <c r="N27" s="73">
        <f t="shared" si="1"/>
        <v>-16371087</v>
      </c>
      <c r="O27" s="73">
        <f t="shared" si="1"/>
        <v>11341000</v>
      </c>
      <c r="P27" s="73">
        <f t="shared" si="1"/>
        <v>11884388</v>
      </c>
      <c r="Q27" s="73">
        <f t="shared" si="1"/>
        <v>-20228607</v>
      </c>
      <c r="R27" s="73">
        <f t="shared" si="1"/>
        <v>2996781</v>
      </c>
      <c r="S27" s="73">
        <f t="shared" si="1"/>
        <v>-1042892</v>
      </c>
      <c r="T27" s="73">
        <f t="shared" si="1"/>
        <v>15958125</v>
      </c>
      <c r="U27" s="73">
        <f t="shared" si="1"/>
        <v>14457527</v>
      </c>
      <c r="V27" s="73">
        <f t="shared" si="1"/>
        <v>29372760</v>
      </c>
      <c r="W27" s="73">
        <f t="shared" si="1"/>
        <v>-5032</v>
      </c>
      <c r="X27" s="73">
        <f t="shared" si="1"/>
        <v>-7350000</v>
      </c>
      <c r="Y27" s="73">
        <f t="shared" si="1"/>
        <v>7344968</v>
      </c>
      <c r="Z27" s="170">
        <f>+IF(X27&lt;&gt;0,+(Y27/X27)*100,0)</f>
        <v>-99.93153741496599</v>
      </c>
      <c r="AA27" s="74">
        <f>SUM(AA21:AA26)</f>
        <v>-7350000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-7245671</v>
      </c>
      <c r="D35" s="155"/>
      <c r="E35" s="59">
        <v>-8000000</v>
      </c>
      <c r="F35" s="60">
        <v>-7840000</v>
      </c>
      <c r="G35" s="60"/>
      <c r="H35" s="60"/>
      <c r="I35" s="60"/>
      <c r="J35" s="60"/>
      <c r="K35" s="60"/>
      <c r="L35" s="60">
        <v>-3839954</v>
      </c>
      <c r="M35" s="60"/>
      <c r="N35" s="60">
        <v>-3839954</v>
      </c>
      <c r="O35" s="60"/>
      <c r="P35" s="60"/>
      <c r="Q35" s="60"/>
      <c r="R35" s="60"/>
      <c r="S35" s="60"/>
      <c r="T35" s="60">
        <v>-4004552</v>
      </c>
      <c r="U35" s="60"/>
      <c r="V35" s="60">
        <v>-4004552</v>
      </c>
      <c r="W35" s="60">
        <v>-7844506</v>
      </c>
      <c r="X35" s="60">
        <v>-7840000</v>
      </c>
      <c r="Y35" s="60">
        <v>-4506</v>
      </c>
      <c r="Z35" s="140">
        <v>0.06</v>
      </c>
      <c r="AA35" s="62">
        <v>-7840000</v>
      </c>
    </row>
    <row r="36" spans="1:27" ht="13.5">
      <c r="A36" s="250" t="s">
        <v>198</v>
      </c>
      <c r="B36" s="251"/>
      <c r="C36" s="168">
        <f aca="true" t="shared" si="2" ref="C36:Y36">SUM(C31:C35)</f>
        <v>-7245671</v>
      </c>
      <c r="D36" s="168">
        <f>SUM(D31:D35)</f>
        <v>0</v>
      </c>
      <c r="E36" s="72">
        <f t="shared" si="2"/>
        <v>-8000000</v>
      </c>
      <c r="F36" s="73">
        <f t="shared" si="2"/>
        <v>-7840000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-3839954</v>
      </c>
      <c r="M36" s="73">
        <f t="shared" si="2"/>
        <v>0</v>
      </c>
      <c r="N36" s="73">
        <f t="shared" si="2"/>
        <v>-3839954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-4004552</v>
      </c>
      <c r="U36" s="73">
        <f t="shared" si="2"/>
        <v>0</v>
      </c>
      <c r="V36" s="73">
        <f t="shared" si="2"/>
        <v>-4004552</v>
      </c>
      <c r="W36" s="73">
        <f t="shared" si="2"/>
        <v>-7844506</v>
      </c>
      <c r="X36" s="73">
        <f t="shared" si="2"/>
        <v>-7840000</v>
      </c>
      <c r="Y36" s="73">
        <f t="shared" si="2"/>
        <v>-4506</v>
      </c>
      <c r="Z36" s="170">
        <f>+IF(X36&lt;&gt;0,+(Y36/X36)*100,0)</f>
        <v>0.05747448979591836</v>
      </c>
      <c r="AA36" s="74">
        <f>SUM(AA31:AA35)</f>
        <v>-7840000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-46287508</v>
      </c>
      <c r="D38" s="153">
        <f>+D17+D27+D36</f>
        <v>0</v>
      </c>
      <c r="E38" s="99">
        <f t="shared" si="3"/>
        <v>-29866840</v>
      </c>
      <c r="F38" s="100">
        <f t="shared" si="3"/>
        <v>-5212730</v>
      </c>
      <c r="G38" s="100">
        <f t="shared" si="3"/>
        <v>22461783</v>
      </c>
      <c r="H38" s="100">
        <f t="shared" si="3"/>
        <v>-5800782</v>
      </c>
      <c r="I38" s="100">
        <f t="shared" si="3"/>
        <v>1301891</v>
      </c>
      <c r="J38" s="100">
        <f t="shared" si="3"/>
        <v>17962892</v>
      </c>
      <c r="K38" s="100">
        <f t="shared" si="3"/>
        <v>-1590190</v>
      </c>
      <c r="L38" s="100">
        <f t="shared" si="3"/>
        <v>66577292</v>
      </c>
      <c r="M38" s="100">
        <f t="shared" si="3"/>
        <v>-68195054</v>
      </c>
      <c r="N38" s="100">
        <f t="shared" si="3"/>
        <v>-3207952</v>
      </c>
      <c r="O38" s="100">
        <f t="shared" si="3"/>
        <v>-2763119</v>
      </c>
      <c r="P38" s="100">
        <f t="shared" si="3"/>
        <v>6901850</v>
      </c>
      <c r="Q38" s="100">
        <f t="shared" si="3"/>
        <v>44447359</v>
      </c>
      <c r="R38" s="100">
        <f t="shared" si="3"/>
        <v>48586090</v>
      </c>
      <c r="S38" s="100">
        <f t="shared" si="3"/>
        <v>-20148254</v>
      </c>
      <c r="T38" s="100">
        <f t="shared" si="3"/>
        <v>-9668510</v>
      </c>
      <c r="U38" s="100">
        <f t="shared" si="3"/>
        <v>-16395160</v>
      </c>
      <c r="V38" s="100">
        <f t="shared" si="3"/>
        <v>-46211924</v>
      </c>
      <c r="W38" s="100">
        <f t="shared" si="3"/>
        <v>17129106</v>
      </c>
      <c r="X38" s="100">
        <f t="shared" si="3"/>
        <v>-5212730</v>
      </c>
      <c r="Y38" s="100">
        <f t="shared" si="3"/>
        <v>22341836</v>
      </c>
      <c r="Z38" s="137">
        <f>+IF(X38&lt;&gt;0,+(Y38/X38)*100,0)</f>
        <v>-428.60144300587217</v>
      </c>
      <c r="AA38" s="102">
        <f>+AA17+AA27+AA36</f>
        <v>-5212730</v>
      </c>
    </row>
    <row r="39" spans="1:27" ht="13.5">
      <c r="A39" s="249" t="s">
        <v>200</v>
      </c>
      <c r="B39" s="182"/>
      <c r="C39" s="153">
        <v>60170523</v>
      </c>
      <c r="D39" s="153"/>
      <c r="E39" s="99">
        <v>60172000</v>
      </c>
      <c r="F39" s="100">
        <v>13610838</v>
      </c>
      <c r="G39" s="100">
        <v>13610838</v>
      </c>
      <c r="H39" s="100">
        <v>36072621</v>
      </c>
      <c r="I39" s="100">
        <v>30271839</v>
      </c>
      <c r="J39" s="100">
        <v>13610838</v>
      </c>
      <c r="K39" s="100">
        <v>31573730</v>
      </c>
      <c r="L39" s="100">
        <v>29983540</v>
      </c>
      <c r="M39" s="100">
        <v>96560832</v>
      </c>
      <c r="N39" s="100">
        <v>31573730</v>
      </c>
      <c r="O39" s="100">
        <v>28365778</v>
      </c>
      <c r="P39" s="100">
        <v>25602659</v>
      </c>
      <c r="Q39" s="100">
        <v>32504509</v>
      </c>
      <c r="R39" s="100">
        <v>28365778</v>
      </c>
      <c r="S39" s="100">
        <v>76951868</v>
      </c>
      <c r="T39" s="100">
        <v>56803614</v>
      </c>
      <c r="U39" s="100">
        <v>47135104</v>
      </c>
      <c r="V39" s="100">
        <v>76951868</v>
      </c>
      <c r="W39" s="100">
        <v>13610838</v>
      </c>
      <c r="X39" s="100">
        <v>13610838</v>
      </c>
      <c r="Y39" s="100"/>
      <c r="Z39" s="137"/>
      <c r="AA39" s="102">
        <v>13610838</v>
      </c>
    </row>
    <row r="40" spans="1:27" ht="13.5">
      <c r="A40" s="269" t="s">
        <v>201</v>
      </c>
      <c r="B40" s="256"/>
      <c r="C40" s="257">
        <v>13883015</v>
      </c>
      <c r="D40" s="257"/>
      <c r="E40" s="258">
        <v>30305160</v>
      </c>
      <c r="F40" s="259">
        <v>8398108</v>
      </c>
      <c r="G40" s="259">
        <v>36072621</v>
      </c>
      <c r="H40" s="259">
        <v>30271839</v>
      </c>
      <c r="I40" s="259">
        <v>31573730</v>
      </c>
      <c r="J40" s="259">
        <v>31573730</v>
      </c>
      <c r="K40" s="259">
        <v>29983540</v>
      </c>
      <c r="L40" s="259">
        <v>96560832</v>
      </c>
      <c r="M40" s="259">
        <v>28365778</v>
      </c>
      <c r="N40" s="259">
        <v>28365778</v>
      </c>
      <c r="O40" s="259">
        <v>25602659</v>
      </c>
      <c r="P40" s="259">
        <v>32504509</v>
      </c>
      <c r="Q40" s="259">
        <v>76951868</v>
      </c>
      <c r="R40" s="259">
        <v>25602659</v>
      </c>
      <c r="S40" s="259">
        <v>56803614</v>
      </c>
      <c r="T40" s="259">
        <v>47135104</v>
      </c>
      <c r="U40" s="259">
        <v>30739944</v>
      </c>
      <c r="V40" s="259">
        <v>30739944</v>
      </c>
      <c r="W40" s="259">
        <v>30739944</v>
      </c>
      <c r="X40" s="259">
        <v>8398108</v>
      </c>
      <c r="Y40" s="259">
        <v>22341836</v>
      </c>
      <c r="Z40" s="260">
        <v>266.03</v>
      </c>
      <c r="AA40" s="261">
        <v>8398108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18203887</v>
      </c>
      <c r="D5" s="200">
        <f t="shared" si="0"/>
        <v>0</v>
      </c>
      <c r="E5" s="106">
        <f t="shared" si="0"/>
        <v>12000000</v>
      </c>
      <c r="F5" s="106">
        <f t="shared" si="0"/>
        <v>7350000</v>
      </c>
      <c r="G5" s="106">
        <f t="shared" si="0"/>
        <v>0</v>
      </c>
      <c r="H5" s="106">
        <f t="shared" si="0"/>
        <v>1062294</v>
      </c>
      <c r="I5" s="106">
        <f t="shared" si="0"/>
        <v>3486</v>
      </c>
      <c r="J5" s="106">
        <f t="shared" si="0"/>
        <v>1065780</v>
      </c>
      <c r="K5" s="106">
        <f t="shared" si="0"/>
        <v>39134</v>
      </c>
      <c r="L5" s="106">
        <f t="shared" si="0"/>
        <v>0</v>
      </c>
      <c r="M5" s="106">
        <f t="shared" si="0"/>
        <v>331953</v>
      </c>
      <c r="N5" s="106">
        <f t="shared" si="0"/>
        <v>371087</v>
      </c>
      <c r="O5" s="106">
        <f t="shared" si="0"/>
        <v>659000</v>
      </c>
      <c r="P5" s="106">
        <f t="shared" si="0"/>
        <v>115612</v>
      </c>
      <c r="Q5" s="106">
        <f t="shared" si="0"/>
        <v>228607</v>
      </c>
      <c r="R5" s="106">
        <f t="shared" si="0"/>
        <v>1003219</v>
      </c>
      <c r="S5" s="106">
        <f t="shared" si="0"/>
        <v>1042892</v>
      </c>
      <c r="T5" s="106">
        <f t="shared" si="0"/>
        <v>41874</v>
      </c>
      <c r="U5" s="106">
        <f t="shared" si="0"/>
        <v>1542474</v>
      </c>
      <c r="V5" s="106">
        <f t="shared" si="0"/>
        <v>2627240</v>
      </c>
      <c r="W5" s="106">
        <f t="shared" si="0"/>
        <v>5067326</v>
      </c>
      <c r="X5" s="106">
        <f t="shared" si="0"/>
        <v>7350000</v>
      </c>
      <c r="Y5" s="106">
        <f t="shared" si="0"/>
        <v>-2282674</v>
      </c>
      <c r="Z5" s="201">
        <f>+IF(X5&lt;&gt;0,+(Y5/X5)*100,0)</f>
        <v>-31.05678911564626</v>
      </c>
      <c r="AA5" s="199">
        <f>SUM(AA11:AA18)</f>
        <v>7350000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18203887</v>
      </c>
      <c r="D15" s="156"/>
      <c r="E15" s="60">
        <v>12000000</v>
      </c>
      <c r="F15" s="60">
        <v>7350000</v>
      </c>
      <c r="G15" s="60"/>
      <c r="H15" s="60">
        <v>1062294</v>
      </c>
      <c r="I15" s="60">
        <v>3486</v>
      </c>
      <c r="J15" s="60">
        <v>1065780</v>
      </c>
      <c r="K15" s="60">
        <v>39134</v>
      </c>
      <c r="L15" s="60"/>
      <c r="M15" s="60">
        <v>331953</v>
      </c>
      <c r="N15" s="60">
        <v>371087</v>
      </c>
      <c r="O15" s="60">
        <v>659000</v>
      </c>
      <c r="P15" s="60">
        <v>115612</v>
      </c>
      <c r="Q15" s="60">
        <v>228607</v>
      </c>
      <c r="R15" s="60">
        <v>1003219</v>
      </c>
      <c r="S15" s="60">
        <v>1042892</v>
      </c>
      <c r="T15" s="60">
        <v>41874</v>
      </c>
      <c r="U15" s="60">
        <v>1542474</v>
      </c>
      <c r="V15" s="60">
        <v>2627240</v>
      </c>
      <c r="W15" s="60">
        <v>5067326</v>
      </c>
      <c r="X15" s="60">
        <v>7350000</v>
      </c>
      <c r="Y15" s="60">
        <v>-2282674</v>
      </c>
      <c r="Z15" s="140">
        <v>-31.06</v>
      </c>
      <c r="AA15" s="155">
        <v>7350000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18203887</v>
      </c>
      <c r="D45" s="129">
        <f t="shared" si="7"/>
        <v>0</v>
      </c>
      <c r="E45" s="54">
        <f t="shared" si="7"/>
        <v>12000000</v>
      </c>
      <c r="F45" s="54">
        <f t="shared" si="7"/>
        <v>7350000</v>
      </c>
      <c r="G45" s="54">
        <f t="shared" si="7"/>
        <v>0</v>
      </c>
      <c r="H45" s="54">
        <f t="shared" si="7"/>
        <v>1062294</v>
      </c>
      <c r="I45" s="54">
        <f t="shared" si="7"/>
        <v>3486</v>
      </c>
      <c r="J45" s="54">
        <f t="shared" si="7"/>
        <v>1065780</v>
      </c>
      <c r="K45" s="54">
        <f t="shared" si="7"/>
        <v>39134</v>
      </c>
      <c r="L45" s="54">
        <f t="shared" si="7"/>
        <v>0</v>
      </c>
      <c r="M45" s="54">
        <f t="shared" si="7"/>
        <v>331953</v>
      </c>
      <c r="N45" s="54">
        <f t="shared" si="7"/>
        <v>371087</v>
      </c>
      <c r="O45" s="54">
        <f t="shared" si="7"/>
        <v>659000</v>
      </c>
      <c r="P45" s="54">
        <f t="shared" si="7"/>
        <v>115612</v>
      </c>
      <c r="Q45" s="54">
        <f t="shared" si="7"/>
        <v>228607</v>
      </c>
      <c r="R45" s="54">
        <f t="shared" si="7"/>
        <v>1003219</v>
      </c>
      <c r="S45" s="54">
        <f t="shared" si="7"/>
        <v>1042892</v>
      </c>
      <c r="T45" s="54">
        <f t="shared" si="7"/>
        <v>41874</v>
      </c>
      <c r="U45" s="54">
        <f t="shared" si="7"/>
        <v>1542474</v>
      </c>
      <c r="V45" s="54">
        <f t="shared" si="7"/>
        <v>2627240</v>
      </c>
      <c r="W45" s="54">
        <f t="shared" si="7"/>
        <v>5067326</v>
      </c>
      <c r="X45" s="54">
        <f t="shared" si="7"/>
        <v>7350000</v>
      </c>
      <c r="Y45" s="54">
        <f t="shared" si="7"/>
        <v>-2282674</v>
      </c>
      <c r="Z45" s="184">
        <f t="shared" si="5"/>
        <v>-31.05678911564626</v>
      </c>
      <c r="AA45" s="130">
        <f t="shared" si="8"/>
        <v>7350000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18203887</v>
      </c>
      <c r="D49" s="218">
        <f t="shared" si="9"/>
        <v>0</v>
      </c>
      <c r="E49" s="220">
        <f t="shared" si="9"/>
        <v>12000000</v>
      </c>
      <c r="F49" s="220">
        <f t="shared" si="9"/>
        <v>7350000</v>
      </c>
      <c r="G49" s="220">
        <f t="shared" si="9"/>
        <v>0</v>
      </c>
      <c r="H49" s="220">
        <f t="shared" si="9"/>
        <v>1062294</v>
      </c>
      <c r="I49" s="220">
        <f t="shared" si="9"/>
        <v>3486</v>
      </c>
      <c r="J49" s="220">
        <f t="shared" si="9"/>
        <v>1065780</v>
      </c>
      <c r="K49" s="220">
        <f t="shared" si="9"/>
        <v>39134</v>
      </c>
      <c r="L49" s="220">
        <f t="shared" si="9"/>
        <v>0</v>
      </c>
      <c r="M49" s="220">
        <f t="shared" si="9"/>
        <v>331953</v>
      </c>
      <c r="N49" s="220">
        <f t="shared" si="9"/>
        <v>371087</v>
      </c>
      <c r="O49" s="220">
        <f t="shared" si="9"/>
        <v>659000</v>
      </c>
      <c r="P49" s="220">
        <f t="shared" si="9"/>
        <v>115612</v>
      </c>
      <c r="Q49" s="220">
        <f t="shared" si="9"/>
        <v>228607</v>
      </c>
      <c r="R49" s="220">
        <f t="shared" si="9"/>
        <v>1003219</v>
      </c>
      <c r="S49" s="220">
        <f t="shared" si="9"/>
        <v>1042892</v>
      </c>
      <c r="T49" s="220">
        <f t="shared" si="9"/>
        <v>41874</v>
      </c>
      <c r="U49" s="220">
        <f t="shared" si="9"/>
        <v>1542474</v>
      </c>
      <c r="V49" s="220">
        <f t="shared" si="9"/>
        <v>2627240</v>
      </c>
      <c r="W49" s="220">
        <f t="shared" si="9"/>
        <v>5067326</v>
      </c>
      <c r="X49" s="220">
        <f t="shared" si="9"/>
        <v>7350000</v>
      </c>
      <c r="Y49" s="220">
        <f t="shared" si="9"/>
        <v>-2282674</v>
      </c>
      <c r="Z49" s="221">
        <f t="shared" si="5"/>
        <v>-31.05678911564626</v>
      </c>
      <c r="AA49" s="222">
        <f>SUM(AA41:AA48)</f>
        <v>7350000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127</v>
      </c>
      <c r="H66" s="275">
        <v>50464</v>
      </c>
      <c r="I66" s="275">
        <v>36367</v>
      </c>
      <c r="J66" s="275">
        <v>86958</v>
      </c>
      <c r="K66" s="275">
        <v>39752</v>
      </c>
      <c r="L66" s="275">
        <v>2076</v>
      </c>
      <c r="M66" s="275">
        <v>271595</v>
      </c>
      <c r="N66" s="275">
        <v>313423</v>
      </c>
      <c r="O66" s="275">
        <v>166913</v>
      </c>
      <c r="P66" s="275">
        <v>25875</v>
      </c>
      <c r="Q66" s="275">
        <v>339598</v>
      </c>
      <c r="R66" s="275">
        <v>532386</v>
      </c>
      <c r="S66" s="275">
        <v>-68047</v>
      </c>
      <c r="T66" s="275">
        <v>59726</v>
      </c>
      <c r="U66" s="275">
        <v>742099</v>
      </c>
      <c r="V66" s="275">
        <v>733778</v>
      </c>
      <c r="W66" s="275">
        <v>1666545</v>
      </c>
      <c r="X66" s="275"/>
      <c r="Y66" s="275">
        <v>1666545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4221460</v>
      </c>
      <c r="F68" s="60"/>
      <c r="G68" s="60">
        <v>19725</v>
      </c>
      <c r="H68" s="60">
        <v>100058</v>
      </c>
      <c r="I68" s="60">
        <v>142891</v>
      </c>
      <c r="J68" s="60">
        <v>262674</v>
      </c>
      <c r="K68" s="60">
        <v>189709</v>
      </c>
      <c r="L68" s="60">
        <v>152891</v>
      </c>
      <c r="M68" s="60">
        <v>244700</v>
      </c>
      <c r="N68" s="60">
        <v>587300</v>
      </c>
      <c r="O68" s="60">
        <v>606848</v>
      </c>
      <c r="P68" s="60">
        <v>191559</v>
      </c>
      <c r="Q68" s="60">
        <v>209860</v>
      </c>
      <c r="R68" s="60">
        <v>1008267</v>
      </c>
      <c r="S68" s="60">
        <v>199414</v>
      </c>
      <c r="T68" s="60">
        <v>183316</v>
      </c>
      <c r="U68" s="60">
        <v>451134</v>
      </c>
      <c r="V68" s="60">
        <v>833864</v>
      </c>
      <c r="W68" s="60">
        <v>2692105</v>
      </c>
      <c r="X68" s="60"/>
      <c r="Y68" s="60">
        <v>2692105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4221460</v>
      </c>
      <c r="F69" s="220">
        <f t="shared" si="12"/>
        <v>0</v>
      </c>
      <c r="G69" s="220">
        <f t="shared" si="12"/>
        <v>19852</v>
      </c>
      <c r="H69" s="220">
        <f t="shared" si="12"/>
        <v>150522</v>
      </c>
      <c r="I69" s="220">
        <f t="shared" si="12"/>
        <v>179258</v>
      </c>
      <c r="J69" s="220">
        <f t="shared" si="12"/>
        <v>349632</v>
      </c>
      <c r="K69" s="220">
        <f t="shared" si="12"/>
        <v>229461</v>
      </c>
      <c r="L69" s="220">
        <f t="shared" si="12"/>
        <v>154967</v>
      </c>
      <c r="M69" s="220">
        <f t="shared" si="12"/>
        <v>516295</v>
      </c>
      <c r="N69" s="220">
        <f t="shared" si="12"/>
        <v>900723</v>
      </c>
      <c r="O69" s="220">
        <f t="shared" si="12"/>
        <v>773761</v>
      </c>
      <c r="P69" s="220">
        <f t="shared" si="12"/>
        <v>217434</v>
      </c>
      <c r="Q69" s="220">
        <f t="shared" si="12"/>
        <v>549458</v>
      </c>
      <c r="R69" s="220">
        <f t="shared" si="12"/>
        <v>1540653</v>
      </c>
      <c r="S69" s="220">
        <f t="shared" si="12"/>
        <v>131367</v>
      </c>
      <c r="T69" s="220">
        <f t="shared" si="12"/>
        <v>243042</v>
      </c>
      <c r="U69" s="220">
        <f t="shared" si="12"/>
        <v>1193233</v>
      </c>
      <c r="V69" s="220">
        <f t="shared" si="12"/>
        <v>1567642</v>
      </c>
      <c r="W69" s="220">
        <f t="shared" si="12"/>
        <v>4358650</v>
      </c>
      <c r="X69" s="220">
        <f t="shared" si="12"/>
        <v>0</v>
      </c>
      <c r="Y69" s="220">
        <f t="shared" si="12"/>
        <v>4358650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18203887</v>
      </c>
      <c r="D40" s="331">
        <f t="shared" si="9"/>
        <v>0</v>
      </c>
      <c r="E40" s="330">
        <f t="shared" si="9"/>
        <v>12000000</v>
      </c>
      <c r="F40" s="332">
        <f t="shared" si="9"/>
        <v>7350000</v>
      </c>
      <c r="G40" s="332">
        <f t="shared" si="9"/>
        <v>0</v>
      </c>
      <c r="H40" s="330">
        <f t="shared" si="9"/>
        <v>1062294</v>
      </c>
      <c r="I40" s="330">
        <f t="shared" si="9"/>
        <v>3486</v>
      </c>
      <c r="J40" s="332">
        <f t="shared" si="9"/>
        <v>1065780</v>
      </c>
      <c r="K40" s="332">
        <f t="shared" si="9"/>
        <v>39134</v>
      </c>
      <c r="L40" s="330">
        <f t="shared" si="9"/>
        <v>0</v>
      </c>
      <c r="M40" s="330">
        <f t="shared" si="9"/>
        <v>331953</v>
      </c>
      <c r="N40" s="332">
        <f t="shared" si="9"/>
        <v>371087</v>
      </c>
      <c r="O40" s="332">
        <f t="shared" si="9"/>
        <v>659000</v>
      </c>
      <c r="P40" s="330">
        <f t="shared" si="9"/>
        <v>115612</v>
      </c>
      <c r="Q40" s="330">
        <f t="shared" si="9"/>
        <v>228607</v>
      </c>
      <c r="R40" s="332">
        <f t="shared" si="9"/>
        <v>1003219</v>
      </c>
      <c r="S40" s="332">
        <f t="shared" si="9"/>
        <v>1042892</v>
      </c>
      <c r="T40" s="330">
        <f t="shared" si="9"/>
        <v>41874</v>
      </c>
      <c r="U40" s="330">
        <f t="shared" si="9"/>
        <v>1542474</v>
      </c>
      <c r="V40" s="332">
        <f t="shared" si="9"/>
        <v>2627240</v>
      </c>
      <c r="W40" s="332">
        <f t="shared" si="9"/>
        <v>5067326</v>
      </c>
      <c r="X40" s="330">
        <f t="shared" si="9"/>
        <v>7350000</v>
      </c>
      <c r="Y40" s="332">
        <f t="shared" si="9"/>
        <v>-2282674</v>
      </c>
      <c r="Z40" s="323">
        <f>+IF(X40&lt;&gt;0,+(Y40/X40)*100,0)</f>
        <v>-31.05678911564626</v>
      </c>
      <c r="AA40" s="337">
        <f>SUM(AA41:AA49)</f>
        <v>7350000</v>
      </c>
    </row>
    <row r="41" spans="1:27" ht="13.5">
      <c r="A41" s="348" t="s">
        <v>248</v>
      </c>
      <c r="B41" s="142"/>
      <c r="C41" s="349">
        <v>10400000</v>
      </c>
      <c r="D41" s="350"/>
      <c r="E41" s="349">
        <v>4000000</v>
      </c>
      <c r="F41" s="351">
        <v>1800000</v>
      </c>
      <c r="G41" s="351"/>
      <c r="H41" s="349">
        <v>1047294</v>
      </c>
      <c r="I41" s="349"/>
      <c r="J41" s="351">
        <v>1047294</v>
      </c>
      <c r="K41" s="351">
        <v>39134</v>
      </c>
      <c r="L41" s="349"/>
      <c r="M41" s="349"/>
      <c r="N41" s="351">
        <v>39134</v>
      </c>
      <c r="O41" s="351">
        <v>659000</v>
      </c>
      <c r="P41" s="349"/>
      <c r="Q41" s="349"/>
      <c r="R41" s="351">
        <v>659000</v>
      </c>
      <c r="S41" s="351"/>
      <c r="T41" s="349"/>
      <c r="U41" s="349"/>
      <c r="V41" s="351"/>
      <c r="W41" s="351">
        <v>1745428</v>
      </c>
      <c r="X41" s="349">
        <v>1800000</v>
      </c>
      <c r="Y41" s="351">
        <v>-54572</v>
      </c>
      <c r="Z41" s="352">
        <v>-3.03</v>
      </c>
      <c r="AA41" s="353">
        <v>1800000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46843</v>
      </c>
      <c r="D43" s="356"/>
      <c r="E43" s="305">
        <v>1000000</v>
      </c>
      <c r="F43" s="357">
        <v>2000000</v>
      </c>
      <c r="G43" s="357"/>
      <c r="H43" s="305"/>
      <c r="I43" s="305"/>
      <c r="J43" s="357"/>
      <c r="K43" s="357"/>
      <c r="L43" s="305"/>
      <c r="M43" s="305">
        <v>12220</v>
      </c>
      <c r="N43" s="357">
        <v>12220</v>
      </c>
      <c r="O43" s="357"/>
      <c r="P43" s="305">
        <v>108273</v>
      </c>
      <c r="Q43" s="305"/>
      <c r="R43" s="357">
        <v>108273</v>
      </c>
      <c r="S43" s="357">
        <v>478800</v>
      </c>
      <c r="T43" s="305">
        <v>4400</v>
      </c>
      <c r="U43" s="305">
        <v>136576</v>
      </c>
      <c r="V43" s="357">
        <v>619776</v>
      </c>
      <c r="W43" s="357">
        <v>740269</v>
      </c>
      <c r="X43" s="305">
        <v>2000000</v>
      </c>
      <c r="Y43" s="357">
        <v>-1259731</v>
      </c>
      <c r="Z43" s="358">
        <v>-62.99</v>
      </c>
      <c r="AA43" s="303">
        <v>2000000</v>
      </c>
    </row>
    <row r="44" spans="1:27" ht="13.5">
      <c r="A44" s="348" t="s">
        <v>251</v>
      </c>
      <c r="B44" s="136"/>
      <c r="C44" s="60">
        <v>432617</v>
      </c>
      <c r="D44" s="355"/>
      <c r="E44" s="54">
        <v>1000000</v>
      </c>
      <c r="F44" s="53">
        <v>550000</v>
      </c>
      <c r="G44" s="53"/>
      <c r="H44" s="54">
        <v>15000</v>
      </c>
      <c r="I44" s="54"/>
      <c r="J44" s="53">
        <v>15000</v>
      </c>
      <c r="K44" s="53"/>
      <c r="L44" s="54"/>
      <c r="M44" s="54"/>
      <c r="N44" s="53"/>
      <c r="O44" s="53"/>
      <c r="P44" s="54">
        <v>7339</v>
      </c>
      <c r="Q44" s="54"/>
      <c r="R44" s="53">
        <v>7339</v>
      </c>
      <c r="S44" s="53">
        <v>12800</v>
      </c>
      <c r="T44" s="54"/>
      <c r="U44" s="54">
        <v>546889</v>
      </c>
      <c r="V44" s="53">
        <v>559689</v>
      </c>
      <c r="W44" s="53">
        <v>582028</v>
      </c>
      <c r="X44" s="54">
        <v>550000</v>
      </c>
      <c r="Y44" s="53">
        <v>32028</v>
      </c>
      <c r="Z44" s="94">
        <v>5.82</v>
      </c>
      <c r="AA44" s="95">
        <v>550000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6002365</v>
      </c>
      <c r="D47" s="355"/>
      <c r="E47" s="54"/>
      <c r="F47" s="53">
        <v>3000000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3000000</v>
      </c>
      <c r="Y47" s="53">
        <v>-3000000</v>
      </c>
      <c r="Z47" s="94">
        <v>-100</v>
      </c>
      <c r="AA47" s="95">
        <v>3000000</v>
      </c>
    </row>
    <row r="48" spans="1:27" ht="13.5">
      <c r="A48" s="348" t="s">
        <v>255</v>
      </c>
      <c r="B48" s="136"/>
      <c r="C48" s="60">
        <v>123172</v>
      </c>
      <c r="D48" s="355"/>
      <c r="E48" s="54">
        <v>6000000</v>
      </c>
      <c r="F48" s="53"/>
      <c r="G48" s="53"/>
      <c r="H48" s="54"/>
      <c r="I48" s="54">
        <v>3486</v>
      </c>
      <c r="J48" s="53">
        <v>3486</v>
      </c>
      <c r="K48" s="53"/>
      <c r="L48" s="54"/>
      <c r="M48" s="54">
        <v>319733</v>
      </c>
      <c r="N48" s="53">
        <v>319733</v>
      </c>
      <c r="O48" s="53"/>
      <c r="P48" s="54"/>
      <c r="Q48" s="54">
        <v>228607</v>
      </c>
      <c r="R48" s="53">
        <v>228607</v>
      </c>
      <c r="S48" s="53">
        <v>551292</v>
      </c>
      <c r="T48" s="54">
        <v>37474</v>
      </c>
      <c r="U48" s="54">
        <v>859009</v>
      </c>
      <c r="V48" s="53">
        <v>1447775</v>
      </c>
      <c r="W48" s="53">
        <v>1999601</v>
      </c>
      <c r="X48" s="54"/>
      <c r="Y48" s="53">
        <v>1999601</v>
      </c>
      <c r="Z48" s="94"/>
      <c r="AA48" s="95"/>
    </row>
    <row r="49" spans="1:27" ht="13.5">
      <c r="A49" s="348" t="s">
        <v>93</v>
      </c>
      <c r="B49" s="136"/>
      <c r="C49" s="54">
        <v>1198890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18203887</v>
      </c>
      <c r="D60" s="333">
        <f t="shared" si="14"/>
        <v>0</v>
      </c>
      <c r="E60" s="219">
        <f t="shared" si="14"/>
        <v>12000000</v>
      </c>
      <c r="F60" s="264">
        <f t="shared" si="14"/>
        <v>7350000</v>
      </c>
      <c r="G60" s="264">
        <f t="shared" si="14"/>
        <v>0</v>
      </c>
      <c r="H60" s="219">
        <f t="shared" si="14"/>
        <v>1062294</v>
      </c>
      <c r="I60" s="219">
        <f t="shared" si="14"/>
        <v>3486</v>
      </c>
      <c r="J60" s="264">
        <f t="shared" si="14"/>
        <v>1065780</v>
      </c>
      <c r="K60" s="264">
        <f t="shared" si="14"/>
        <v>39134</v>
      </c>
      <c r="L60" s="219">
        <f t="shared" si="14"/>
        <v>0</v>
      </c>
      <c r="M60" s="219">
        <f t="shared" si="14"/>
        <v>331953</v>
      </c>
      <c r="N60" s="264">
        <f t="shared" si="14"/>
        <v>371087</v>
      </c>
      <c r="O60" s="264">
        <f t="shared" si="14"/>
        <v>659000</v>
      </c>
      <c r="P60" s="219">
        <f t="shared" si="14"/>
        <v>115612</v>
      </c>
      <c r="Q60" s="219">
        <f t="shared" si="14"/>
        <v>228607</v>
      </c>
      <c r="R60" s="264">
        <f t="shared" si="14"/>
        <v>1003219</v>
      </c>
      <c r="S60" s="264">
        <f t="shared" si="14"/>
        <v>1042892</v>
      </c>
      <c r="T60" s="219">
        <f t="shared" si="14"/>
        <v>41874</v>
      </c>
      <c r="U60" s="219">
        <f t="shared" si="14"/>
        <v>1542474</v>
      </c>
      <c r="V60" s="264">
        <f t="shared" si="14"/>
        <v>2627240</v>
      </c>
      <c r="W60" s="264">
        <f t="shared" si="14"/>
        <v>5067326</v>
      </c>
      <c r="X60" s="219">
        <f t="shared" si="14"/>
        <v>7350000</v>
      </c>
      <c r="Y60" s="264">
        <f t="shared" si="14"/>
        <v>-2282674</v>
      </c>
      <c r="Z60" s="324">
        <f>+IF(X60&lt;&gt;0,+(Y60/X60)*100,0)</f>
        <v>-31.05678911564626</v>
      </c>
      <c r="AA60" s="232">
        <f>+AA57+AA54+AA51+AA40+AA37+AA34+AA22+AA5</f>
        <v>7350000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2015-08-05T14:13:42Z</dcterms:created>
  <dcterms:modified xsi:type="dcterms:W3CDTF">2015-08-05T14:15:19Z</dcterms:modified>
  <cp:category/>
  <cp:version/>
  <cp:contentType/>
  <cp:contentStatus/>
</cp:coreProperties>
</file>